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drawings/drawing63.xml" ContentType="application/vnd.openxmlformats-officedocument.drawingml.chartshapes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40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drawings/drawing68.xml" ContentType="application/vnd.openxmlformats-officedocument.drawingml.chartshapes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drawings/drawing69.xml" ContentType="application/vnd.openxmlformats-officedocument.drawingml.chartshapes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drawings/drawing91.xml" ContentType="application/vnd.openxmlformats-officedocument.drawingml.chartshapes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drawings/drawing92.xml" ContentType="application/vnd.openxmlformats-officedocument.drawingml.chartshapes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drawings/drawing93.xml" ContentType="application/vnd.openxmlformats-officedocument.drawingml.chartshapes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3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4.xml" ContentType="application/vnd.openxmlformats-officedocument.themeOverride+xml"/>
  <Override PartName="/xl/drawings/drawing97.xml" ContentType="application/vnd.openxmlformats-officedocument.drawingml.chartshapes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5.xml" ContentType="application/vnd.openxmlformats-officedocument.themeOverride+xml"/>
  <Override PartName="/xl/drawings/drawing98.xml" ContentType="application/vnd.openxmlformats-officedocument.drawingml.chartshapes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6.xml" ContentType="application/vnd.openxmlformats-officedocument.themeOverride+xml"/>
  <Override PartName="/xl/drawings/drawing99.xml" ContentType="application/vnd.openxmlformats-officedocument.drawingml.chartshapes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7.xml" ContentType="application/vnd.openxmlformats-officedocument.themeOverride+xml"/>
  <Override PartName="/xl/drawings/drawing100.xml" ContentType="application/vnd.openxmlformats-officedocument.drawingml.chartshapes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8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charts/chart69.xml" ContentType="application/vnd.openxmlformats-officedocument.drawingml.chart+xml"/>
  <Override PartName="/xl/drawings/drawing106.xml" ContentType="application/vnd.openxmlformats-officedocument.drawingml.chartshapes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7.xml" ContentType="application/vnd.openxmlformats-officedocument.drawingml.chartshapes+xml"/>
  <Override PartName="/xl/charts/chart71.xml" ContentType="application/vnd.openxmlformats-officedocument.drawingml.chart+xml"/>
  <Override PartName="/xl/theme/themeOverride69.xml" ContentType="application/vnd.openxmlformats-officedocument.themeOverrid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72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1.xml" ContentType="application/vnd.openxmlformats-officedocument.drawingml.chartshapes+xml"/>
  <Override PartName="/xl/drawings/drawing112.xml" ContentType="application/vnd.openxmlformats-officedocument.drawing+xml"/>
  <Override PartName="/xl/charts/chart7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3.xml" ContentType="application/vnd.openxmlformats-officedocument.drawingml.chartshapes+xml"/>
  <Override PartName="/xl/charts/chart7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7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6.xml" ContentType="application/vnd.openxmlformats-officedocument.drawingml.chartshapes+xml"/>
  <Override PartName="/xl/charts/chart7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17.xml" ContentType="application/vnd.openxmlformats-officedocument.drawingml.chartshapes+xml"/>
  <Override PartName="/xl/drawings/drawing118.xml" ContentType="application/vnd.openxmlformats-officedocument.drawing+xml"/>
  <Override PartName="/xl/charts/chart7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19.xml" ContentType="application/vnd.openxmlformats-officedocument.drawingml.chartshapes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drawings/drawing120.xml" ContentType="application/vnd.openxmlformats-officedocument.drawingml.chartshapes+xml"/>
  <Override PartName="/xl/charts/chart8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8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23.xml" ContentType="application/vnd.openxmlformats-officedocument.drawingml.chartshapes+xml"/>
  <Override PartName="/xl/charts/chart82.xml" ContentType="application/vnd.openxmlformats-officedocument.drawingml.chart+xml"/>
  <Override PartName="/xl/theme/themeOverride71.xml" ContentType="application/vnd.openxmlformats-officedocument.themeOverride+xml"/>
  <Override PartName="/xl/drawings/drawing124.xml" ContentType="application/vnd.openxmlformats-officedocument.drawingml.chartshapes+xml"/>
  <Override PartName="/xl/charts/chart8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25.xml" ContentType="application/vnd.openxmlformats-officedocument.drawingml.chartshapes+xml"/>
  <Override PartName="/xl/drawings/drawing126.xml" ContentType="application/vnd.openxmlformats-officedocument.drawing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27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28.xml" ContentType="application/vnd.openxmlformats-officedocument.drawingml.chartshapes+xml"/>
  <Override PartName="/xl/charts/chart8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8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3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8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4.xml" ContentType="application/vnd.openxmlformats-officedocument.themeOverride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8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5.xml" ContentType="application/vnd.openxmlformats-officedocument.themeOverride+xml"/>
  <Override PartName="/xl/drawings/drawing13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4/Municipios/julio/"/>
    </mc:Choice>
  </mc:AlternateContent>
  <xr:revisionPtr revIDLastSave="75" documentId="8_{B1A7416A-7CDB-40B4-A152-283E2D7FFA42}" xr6:coauthVersionLast="47" xr6:coauthVersionMax="47" xr10:uidLastSave="{B8A66E79-FCEE-4FDC-ABD1-AF7A3714D8D5}"/>
  <bookViews>
    <workbookView xWindow="-120" yWindow="-120" windowWidth="29040" windowHeight="15720" xr2:uid="{CBB10A9A-7D5C-49C8-AC6C-56CE04AB3D94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8" r:id="rId8"/>
    <sheet name="Viajeros entr evol mensu TF15-2" sheetId="9" r:id="rId9"/>
    <sheet name="Viajeros entr evol mensu TF cat" sheetId="1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24" r:id="rId24"/>
    <sheet name="Pernocta evol mensu TF cat" sheetId="25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viajeros españoles" sheetId="36" r:id="rId36"/>
    <sheet name="distribución españoles x Resid" sheetId="37" r:id="rId37"/>
    <sheet name="distribución españoles x cate" sheetId="38" r:id="rId38"/>
    <sheet name="distribución peninsulare x cate" sheetId="39" r:id="rId39"/>
    <sheet name="distribución canarios x cate" sheetId="40" r:id="rId40"/>
    <sheet name="distribución españoles x mun al" sheetId="41" r:id="rId41"/>
    <sheet name="distribución peninsula x munici" sheetId="42" r:id="rId42"/>
    <sheet name="distribución canarias x munici" sheetId="43" r:id="rId43"/>
    <sheet name="evolución anual viaj ent españo" sheetId="44" r:id="rId44"/>
    <sheet name="evolución anual viaj ent penins" sheetId="45" r:id="rId45"/>
    <sheet name="evolución anual viaj ent canari" sheetId="46" r:id="rId46"/>
  </sheets>
  <definedNames>
    <definedName name="_xlnm.Print_Area" localSheetId="42">'distribución canarias x munici'!$B$3:$AB$37</definedName>
    <definedName name="_xlnm.Print_Area" localSheetId="39">'distribución canarios x cate'!$B$3:$AB$33</definedName>
    <definedName name="_xlnm.Print_Area" localSheetId="37">'distribución españoles x cate'!$B$3:$AB$33</definedName>
    <definedName name="_xlnm.Print_Area" localSheetId="40">'distribución españoles x mun al'!$B$3:$AB$37</definedName>
    <definedName name="_xlnm.Print_Area" localSheetId="36">'distribución españoles x Resid'!$B$3:$AB$32</definedName>
    <definedName name="_xlnm.Print_Area" localSheetId="41">'distribución peninsula x munici'!$B$3:$AB$37</definedName>
    <definedName name="_xlnm.Print_Area" localSheetId="38">'distribución peninsulare x cate'!$B$3:$AB$33</definedName>
    <definedName name="_xlnm.Print_Area" localSheetId="25">'Pernoctaciones lugar reside'!$B$4:$M$162</definedName>
    <definedName name="_xlnm.Print_Area" localSheetId="27">'Pernoctaciones lugar reside año'!$B$4:$M$162</definedName>
    <definedName name="_xlnm.Print_Area" localSheetId="26">'Pernoctaciones lugar residen ac'!$B$3:$M$162</definedName>
    <definedName name="_xlnm.Print_Area" localSheetId="21">'viaj alojados lugar residen acu'!$B$4:$N$163</definedName>
    <definedName name="_xlnm.Print_Area" localSheetId="18">'viaj entr lugar res año categor'!$B$4:$B$164</definedName>
    <definedName name="_xlnm.Print_Area" localSheetId="12">'viaj entrados lugar resid años '!$B$3:$M$162</definedName>
    <definedName name="_xlnm.Print_Area" localSheetId="14">'viaj entrados lugar residen acu'!$B$4:$M$22</definedName>
    <definedName name="_xlnm.Print_Area" localSheetId="16">'viaj entrados lugar residen apt'!$B$4:$M$22</definedName>
    <definedName name="_xlnm.Print_Area" localSheetId="17">'viaj entrados lugar residen cat'!$B$3:$B$163</definedName>
    <definedName name="_xlnm.Print_Area" localSheetId="15">'viaj entrados lugar residen hot'!$B$4:$M$22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6" i="33" l="1"/>
  <c r="F96" i="33"/>
  <c r="H96" i="33"/>
  <c r="J96" i="33"/>
  <c r="L96" i="33"/>
  <c r="N96" i="33"/>
  <c r="O96" i="33"/>
  <c r="L65" i="33"/>
  <c r="J65" i="33"/>
  <c r="I65" i="33"/>
  <c r="G65" i="33"/>
  <c r="E65" i="33"/>
  <c r="H65" i="33" s="1"/>
  <c r="C65" i="33"/>
  <c r="F65" i="33" l="1"/>
  <c r="L135" i="43" l="1"/>
  <c r="K135" i="43"/>
  <c r="H135" i="43"/>
  <c r="T5" i="43"/>
  <c r="S5" i="43"/>
  <c r="P5" i="43"/>
  <c r="H5" i="43"/>
  <c r="J5" i="43"/>
  <c r="F5" i="43"/>
  <c r="O135" i="42"/>
  <c r="M135" i="42"/>
  <c r="L135" i="42"/>
  <c r="K135" i="42"/>
  <c r="I135" i="42"/>
  <c r="H135" i="42"/>
  <c r="G135" i="42"/>
  <c r="J5" i="42"/>
  <c r="I5" i="42"/>
  <c r="H5" i="42"/>
  <c r="F5" i="42"/>
  <c r="O135" i="41"/>
  <c r="K135" i="41"/>
  <c r="T5" i="41"/>
  <c r="L5" i="41"/>
  <c r="I5" i="41"/>
  <c r="H5" i="41"/>
  <c r="F5" i="41"/>
  <c r="O133" i="40"/>
  <c r="I133" i="40"/>
  <c r="G133" i="40"/>
  <c r="H133" i="40"/>
  <c r="T5" i="40"/>
  <c r="R5" i="40"/>
  <c r="I5" i="40"/>
  <c r="H5" i="40"/>
  <c r="J5" i="40"/>
  <c r="F5" i="40"/>
  <c r="H133" i="39"/>
  <c r="G133" i="39"/>
  <c r="I133" i="39"/>
  <c r="N5" i="39"/>
  <c r="F5" i="39"/>
  <c r="N133" i="38"/>
  <c r="P5" i="38"/>
  <c r="N5" i="38"/>
  <c r="F5" i="38"/>
  <c r="I123" i="37"/>
  <c r="M5" i="37"/>
  <c r="Y29" i="35"/>
  <c r="I29" i="35"/>
  <c r="H29" i="35"/>
  <c r="BA7" i="35"/>
  <c r="I7" i="35"/>
  <c r="L74" i="33"/>
  <c r="F74" i="33"/>
  <c r="D74" i="33"/>
  <c r="N74" i="33"/>
  <c r="O74" i="33"/>
  <c r="L52" i="33"/>
  <c r="D52" i="33"/>
  <c r="O30" i="33"/>
  <c r="F30" i="33"/>
  <c r="D30" i="33"/>
  <c r="D8" i="33"/>
  <c r="O96" i="31"/>
  <c r="L96" i="31"/>
  <c r="N96" i="31"/>
  <c r="F96" i="31"/>
  <c r="D96" i="31"/>
  <c r="N74" i="31"/>
  <c r="J74" i="31"/>
  <c r="H74" i="31"/>
  <c r="L74" i="31"/>
  <c r="L52" i="31"/>
  <c r="H52" i="31"/>
  <c r="J52" i="31"/>
  <c r="J30" i="31"/>
  <c r="F30" i="31"/>
  <c r="D30" i="31"/>
  <c r="H8" i="31"/>
  <c r="F8" i="31"/>
  <c r="D8" i="31"/>
  <c r="L8" i="31"/>
  <c r="J8" i="31"/>
  <c r="F272" i="30"/>
  <c r="D272" i="30"/>
  <c r="O272" i="30"/>
  <c r="L272" i="30"/>
  <c r="J272" i="30"/>
  <c r="H272" i="30"/>
  <c r="C271" i="30"/>
  <c r="B270" i="30"/>
  <c r="O250" i="30"/>
  <c r="N250" i="30"/>
  <c r="L250" i="30"/>
  <c r="D250" i="30"/>
  <c r="H250" i="30"/>
  <c r="F250" i="30"/>
  <c r="C249" i="30"/>
  <c r="B248" i="30"/>
  <c r="O228" i="30"/>
  <c r="D228" i="30"/>
  <c r="N228" i="30"/>
  <c r="J228" i="30"/>
  <c r="H228" i="30"/>
  <c r="F228" i="30"/>
  <c r="C227" i="30"/>
  <c r="B226" i="30"/>
  <c r="O206" i="30"/>
  <c r="N206" i="30"/>
  <c r="L206" i="30"/>
  <c r="D206" i="30"/>
  <c r="H206" i="30"/>
  <c r="F206" i="30"/>
  <c r="C205" i="30"/>
  <c r="B204" i="30"/>
  <c r="O184" i="30"/>
  <c r="N184" i="30"/>
  <c r="D184" i="30"/>
  <c r="H184" i="30"/>
  <c r="F184" i="30"/>
  <c r="C183" i="30"/>
  <c r="B182" i="30"/>
  <c r="O162" i="30"/>
  <c r="N162" i="30"/>
  <c r="L162" i="30"/>
  <c r="J162" i="30"/>
  <c r="D162" i="30"/>
  <c r="F162" i="30"/>
  <c r="C161" i="30"/>
  <c r="B160" i="30"/>
  <c r="O140" i="30"/>
  <c r="N140" i="30"/>
  <c r="L140" i="30"/>
  <c r="D140" i="30"/>
  <c r="F140" i="30"/>
  <c r="C139" i="30"/>
  <c r="B138" i="30"/>
  <c r="J118" i="30"/>
  <c r="D118" i="30"/>
  <c r="L118" i="30"/>
  <c r="H118" i="30"/>
  <c r="F118" i="30"/>
  <c r="C117" i="30"/>
  <c r="B116" i="30"/>
  <c r="O96" i="30"/>
  <c r="N96" i="30"/>
  <c r="D96" i="30"/>
  <c r="F96" i="30"/>
  <c r="C95" i="30"/>
  <c r="H74" i="30"/>
  <c r="D74" i="30"/>
  <c r="L74" i="30"/>
  <c r="J74" i="30"/>
  <c r="F74" i="30"/>
  <c r="C73" i="30"/>
  <c r="N52" i="30"/>
  <c r="L52" i="30"/>
  <c r="J52" i="30"/>
  <c r="D52" i="30"/>
  <c r="C51" i="30"/>
  <c r="N30" i="30"/>
  <c r="L30" i="30"/>
  <c r="D30" i="30"/>
  <c r="O30" i="30"/>
  <c r="H30" i="30"/>
  <c r="F30" i="30"/>
  <c r="C29" i="30"/>
  <c r="J8" i="30"/>
  <c r="F8" i="30"/>
  <c r="D8" i="30"/>
  <c r="L8" i="30"/>
  <c r="H8" i="30"/>
  <c r="C7" i="30"/>
  <c r="M6" i="28"/>
  <c r="B4" i="28"/>
  <c r="B3" i="27"/>
  <c r="M6" i="26"/>
  <c r="K6" i="26"/>
  <c r="B4" i="26"/>
  <c r="J96" i="25"/>
  <c r="H96" i="25"/>
  <c r="N96" i="25"/>
  <c r="F96" i="25"/>
  <c r="F74" i="25"/>
  <c r="D74" i="25"/>
  <c r="L74" i="25"/>
  <c r="J74" i="25"/>
  <c r="H74" i="25"/>
  <c r="O52" i="25"/>
  <c r="D52" i="25"/>
  <c r="L52" i="25"/>
  <c r="J52" i="25"/>
  <c r="H52" i="25"/>
  <c r="O30" i="25"/>
  <c r="F30" i="25"/>
  <c r="D30" i="25"/>
  <c r="J30" i="25"/>
  <c r="H30" i="25"/>
  <c r="O8" i="25"/>
  <c r="N8" i="25"/>
  <c r="D8" i="25"/>
  <c r="H8" i="25"/>
  <c r="F8" i="25"/>
  <c r="H254" i="24"/>
  <c r="C253" i="24"/>
  <c r="D254" i="24" s="1"/>
  <c r="B252" i="24"/>
  <c r="H228" i="24"/>
  <c r="C227" i="24"/>
  <c r="D228" i="24" s="1"/>
  <c r="B226" i="24"/>
  <c r="H206" i="24"/>
  <c r="C205" i="24"/>
  <c r="D206" i="24" s="1"/>
  <c r="B204" i="24"/>
  <c r="H184" i="24"/>
  <c r="C183" i="24"/>
  <c r="D184" i="24" s="1"/>
  <c r="B182" i="24"/>
  <c r="H162" i="24"/>
  <c r="C161" i="24"/>
  <c r="D162" i="24" s="1"/>
  <c r="B160" i="24"/>
  <c r="H140" i="24"/>
  <c r="C139" i="24"/>
  <c r="D140" i="24" s="1"/>
  <c r="B138" i="24"/>
  <c r="H118" i="24"/>
  <c r="C117" i="24"/>
  <c r="D118" i="24" s="1"/>
  <c r="B116" i="24"/>
  <c r="H96" i="24"/>
  <c r="C95" i="24"/>
  <c r="H74" i="24"/>
  <c r="C73" i="24"/>
  <c r="D74" i="24" s="1"/>
  <c r="H52" i="24"/>
  <c r="F52" i="24"/>
  <c r="C51" i="24"/>
  <c r="H30" i="24"/>
  <c r="F30" i="24"/>
  <c r="C29" i="24"/>
  <c r="D30" i="24" s="1"/>
  <c r="L8" i="24"/>
  <c r="J8" i="24"/>
  <c r="F8" i="24"/>
  <c r="D8" i="24"/>
  <c r="O8" i="24"/>
  <c r="H8" i="24"/>
  <c r="M7" i="22"/>
  <c r="L7" i="22"/>
  <c r="K7" i="22"/>
  <c r="J7" i="22"/>
  <c r="N7" i="22"/>
  <c r="B4" i="22"/>
  <c r="B5" i="21"/>
  <c r="B4" i="19"/>
  <c r="AB6" i="18"/>
  <c r="Z6" i="18"/>
  <c r="AA6" i="18"/>
  <c r="T6" i="18"/>
  <c r="K6" i="18"/>
  <c r="B3" i="18"/>
  <c r="Y7" i="17"/>
  <c r="AA7" i="17"/>
  <c r="W7" i="17"/>
  <c r="X7" i="17"/>
  <c r="M7" i="17"/>
  <c r="J7" i="17"/>
  <c r="B4" i="17"/>
  <c r="K7" i="16"/>
  <c r="J7" i="16"/>
  <c r="I7" i="16"/>
  <c r="B4" i="16"/>
  <c r="AA7" i="15"/>
  <c r="Z7" i="15"/>
  <c r="Y7" i="15"/>
  <c r="B4" i="15"/>
  <c r="V9" i="14"/>
  <c r="T9" i="14"/>
  <c r="U9" i="14"/>
  <c r="K9" i="14"/>
  <c r="I9" i="14"/>
  <c r="J9" i="14"/>
  <c r="B6" i="14"/>
  <c r="AA6" i="13"/>
  <c r="J6" i="13"/>
  <c r="I6" i="13"/>
  <c r="B3" i="13"/>
  <c r="W5" i="12"/>
  <c r="V5" i="12"/>
  <c r="N5" i="12"/>
  <c r="O96" i="10"/>
  <c r="F96" i="10"/>
  <c r="D96" i="10"/>
  <c r="L96" i="10"/>
  <c r="C95" i="10"/>
  <c r="O74" i="10"/>
  <c r="N74" i="10"/>
  <c r="D74" i="10"/>
  <c r="L74" i="10"/>
  <c r="C73" i="10"/>
  <c r="N52" i="10"/>
  <c r="L52" i="10"/>
  <c r="F52" i="10"/>
  <c r="D52" i="10"/>
  <c r="C51" i="10"/>
  <c r="O30" i="10"/>
  <c r="L30" i="10"/>
  <c r="J30" i="10"/>
  <c r="D30" i="10"/>
  <c r="C29" i="10"/>
  <c r="N8" i="10"/>
  <c r="J8" i="10"/>
  <c r="H8" i="10"/>
  <c r="D8" i="10"/>
  <c r="C7" i="10"/>
  <c r="S8" i="9"/>
  <c r="P8" i="9"/>
  <c r="L272" i="8"/>
  <c r="F272" i="8"/>
  <c r="D272" i="8"/>
  <c r="O272" i="8"/>
  <c r="J272" i="8"/>
  <c r="H272" i="8"/>
  <c r="C271" i="8"/>
  <c r="B270" i="8"/>
  <c r="N250" i="8"/>
  <c r="L250" i="8"/>
  <c r="F250" i="8"/>
  <c r="D250" i="8"/>
  <c r="O250" i="8"/>
  <c r="J250" i="8"/>
  <c r="H250" i="8"/>
  <c r="C249" i="8"/>
  <c r="B248" i="8"/>
  <c r="L228" i="8"/>
  <c r="F228" i="8"/>
  <c r="D228" i="8"/>
  <c r="O228" i="8"/>
  <c r="J228" i="8"/>
  <c r="H228" i="8"/>
  <c r="C227" i="8"/>
  <c r="B226" i="8"/>
  <c r="L206" i="8"/>
  <c r="F206" i="8"/>
  <c r="D206" i="8"/>
  <c r="O206" i="8"/>
  <c r="J206" i="8"/>
  <c r="H206" i="8"/>
  <c r="C205" i="8"/>
  <c r="B204" i="8"/>
  <c r="L184" i="8"/>
  <c r="H184" i="8"/>
  <c r="F184" i="8"/>
  <c r="D184" i="8"/>
  <c r="O184" i="8"/>
  <c r="J184" i="8"/>
  <c r="C183" i="8"/>
  <c r="B182" i="8"/>
  <c r="L162" i="8"/>
  <c r="H162" i="8"/>
  <c r="F162" i="8"/>
  <c r="D162" i="8"/>
  <c r="O162" i="8"/>
  <c r="J162" i="8"/>
  <c r="C161" i="8"/>
  <c r="B160" i="8"/>
  <c r="L140" i="8"/>
  <c r="H140" i="8"/>
  <c r="F140" i="8"/>
  <c r="D140" i="8"/>
  <c r="O140" i="8"/>
  <c r="J140" i="8"/>
  <c r="C139" i="8"/>
  <c r="B138" i="8"/>
  <c r="L118" i="8"/>
  <c r="H118" i="8"/>
  <c r="F118" i="8"/>
  <c r="D118" i="8"/>
  <c r="O118" i="8"/>
  <c r="J118" i="8"/>
  <c r="C117" i="8"/>
  <c r="B116" i="8"/>
  <c r="L96" i="8"/>
  <c r="H96" i="8"/>
  <c r="F96" i="8"/>
  <c r="D96" i="8"/>
  <c r="O96" i="8"/>
  <c r="J96" i="8"/>
  <c r="C95" i="8"/>
  <c r="J74" i="8"/>
  <c r="F74" i="8"/>
  <c r="D74" i="8"/>
  <c r="C73" i="8"/>
  <c r="H52" i="8"/>
  <c r="D52" i="8"/>
  <c r="C51" i="8"/>
  <c r="F30" i="8"/>
  <c r="D30" i="8"/>
  <c r="N30" i="8"/>
  <c r="L30" i="8"/>
  <c r="J30" i="8"/>
  <c r="H30" i="8"/>
  <c r="C29" i="8"/>
  <c r="O8" i="8"/>
  <c r="N8" i="8"/>
  <c r="D8" i="8"/>
  <c r="L8" i="8"/>
  <c r="J8" i="8"/>
  <c r="H8" i="8"/>
  <c r="C7" i="8"/>
  <c r="S6" i="6"/>
  <c r="K6" i="6"/>
  <c r="J6" i="6"/>
  <c r="B3" i="6"/>
  <c r="W6" i="5"/>
  <c r="T6" i="5"/>
  <c r="I6" i="5"/>
  <c r="B3" i="5"/>
  <c r="N152" i="3"/>
  <c r="L152" i="3"/>
  <c r="K152" i="3"/>
  <c r="J152" i="3"/>
  <c r="N79" i="3"/>
  <c r="L79" i="3"/>
  <c r="K79" i="3"/>
  <c r="J79" i="3"/>
  <c r="N6" i="3"/>
  <c r="L6" i="3"/>
  <c r="K6" i="3"/>
  <c r="J6" i="3"/>
  <c r="M6" i="3"/>
  <c r="N56" i="2"/>
  <c r="M56" i="2"/>
  <c r="J6" i="2"/>
  <c r="B39" i="1"/>
  <c r="B38" i="1"/>
  <c r="B37" i="1"/>
  <c r="M2" i="1"/>
  <c r="J65" i="2" l="1"/>
  <c r="K65" i="2"/>
  <c r="J19" i="2"/>
  <c r="K19" i="2"/>
  <c r="K14" i="2"/>
  <c r="J14" i="2"/>
  <c r="K66" i="2"/>
  <c r="J66" i="2"/>
  <c r="N7" i="3"/>
  <c r="M7" i="3"/>
  <c r="L7" i="3"/>
  <c r="K7" i="3"/>
  <c r="J7" i="3"/>
  <c r="K42" i="3"/>
  <c r="J42" i="3"/>
  <c r="M42" i="3"/>
  <c r="L42" i="3"/>
  <c r="E190" i="3"/>
  <c r="U8" i="6"/>
  <c r="S8" i="6"/>
  <c r="L34" i="3"/>
  <c r="N34" i="3"/>
  <c r="M34" i="3"/>
  <c r="K34" i="3"/>
  <c r="J34" i="3"/>
  <c r="K54" i="3"/>
  <c r="J54" i="3"/>
  <c r="L54" i="3"/>
  <c r="M54" i="3"/>
  <c r="N64" i="3"/>
  <c r="M64" i="3"/>
  <c r="K64" i="3"/>
  <c r="J64" i="3"/>
  <c r="L64" i="3"/>
  <c r="K72" i="3"/>
  <c r="J72" i="3"/>
  <c r="M72" i="3"/>
  <c r="L72" i="3"/>
  <c r="N72" i="3"/>
  <c r="H192" i="3"/>
  <c r="M22" i="5"/>
  <c r="K22" i="5"/>
  <c r="I22" i="5"/>
  <c r="N15" i="3"/>
  <c r="M15" i="3"/>
  <c r="L15" i="3"/>
  <c r="K15" i="3"/>
  <c r="J15" i="3"/>
  <c r="N23" i="3"/>
  <c r="M23" i="3"/>
  <c r="L23" i="3"/>
  <c r="K23" i="3"/>
  <c r="J23" i="3"/>
  <c r="K49" i="5"/>
  <c r="I49" i="5"/>
  <c r="N8" i="3"/>
  <c r="M8" i="3"/>
  <c r="L8" i="3"/>
  <c r="K8" i="3"/>
  <c r="J8" i="3"/>
  <c r="N12" i="3"/>
  <c r="M12" i="3"/>
  <c r="L12" i="3"/>
  <c r="K12" i="3"/>
  <c r="J12" i="3"/>
  <c r="N16" i="3"/>
  <c r="M16" i="3"/>
  <c r="L16" i="3"/>
  <c r="K16" i="3"/>
  <c r="J16" i="3"/>
  <c r="N20" i="3"/>
  <c r="M20" i="3"/>
  <c r="L20" i="3"/>
  <c r="K20" i="3"/>
  <c r="J20" i="3"/>
  <c r="N24" i="3"/>
  <c r="M24" i="3"/>
  <c r="L24" i="3"/>
  <c r="K24" i="3"/>
  <c r="J24" i="3"/>
  <c r="N28" i="3"/>
  <c r="M28" i="3"/>
  <c r="L28" i="3"/>
  <c r="K28" i="3"/>
  <c r="J28" i="3"/>
  <c r="N33" i="3"/>
  <c r="M33" i="3"/>
  <c r="L33" i="3"/>
  <c r="K33" i="3"/>
  <c r="J33" i="3"/>
  <c r="L45" i="3"/>
  <c r="K45" i="3"/>
  <c r="M45" i="3"/>
  <c r="J45" i="3"/>
  <c r="H115" i="3"/>
  <c r="K20" i="2"/>
  <c r="J20" i="2"/>
  <c r="N38" i="2"/>
  <c r="N19" i="3"/>
  <c r="M19" i="3"/>
  <c r="L19" i="3"/>
  <c r="K19" i="3"/>
  <c r="J19" i="3"/>
  <c r="H67" i="2"/>
  <c r="N29" i="3"/>
  <c r="M29" i="3"/>
  <c r="L29" i="3"/>
  <c r="K29" i="3"/>
  <c r="J29" i="3"/>
  <c r="J32" i="3"/>
  <c r="N32" i="3"/>
  <c r="M32" i="3"/>
  <c r="L32" i="3"/>
  <c r="K32" i="3"/>
  <c r="K50" i="3"/>
  <c r="J50" i="3"/>
  <c r="M50" i="3"/>
  <c r="L50" i="3"/>
  <c r="N96" i="3"/>
  <c r="M96" i="3"/>
  <c r="L96" i="3"/>
  <c r="K96" i="3"/>
  <c r="J96" i="3"/>
  <c r="F116" i="3"/>
  <c r="I196" i="3"/>
  <c r="K185" i="3"/>
  <c r="J185" i="3"/>
  <c r="N72" i="2"/>
  <c r="K72" i="2"/>
  <c r="J72" i="2"/>
  <c r="N11" i="3"/>
  <c r="M11" i="3"/>
  <c r="L11" i="3"/>
  <c r="K11" i="3"/>
  <c r="J11" i="3"/>
  <c r="E113" i="3"/>
  <c r="L9" i="3"/>
  <c r="K9" i="3"/>
  <c r="J9" i="3"/>
  <c r="M9" i="3"/>
  <c r="N9" i="3"/>
  <c r="L13" i="3"/>
  <c r="K13" i="3"/>
  <c r="M13" i="3"/>
  <c r="J13" i="3"/>
  <c r="N13" i="3"/>
  <c r="L17" i="3"/>
  <c r="K17" i="3"/>
  <c r="J17" i="3"/>
  <c r="M17" i="3"/>
  <c r="N17" i="3"/>
  <c r="L21" i="3"/>
  <c r="K21" i="3"/>
  <c r="M21" i="3"/>
  <c r="J21" i="3"/>
  <c r="N21" i="3"/>
  <c r="L25" i="3"/>
  <c r="K25" i="3"/>
  <c r="J25" i="3"/>
  <c r="N25" i="3"/>
  <c r="M25" i="3"/>
  <c r="L30" i="3"/>
  <c r="N30" i="3"/>
  <c r="M30" i="3"/>
  <c r="K30" i="3"/>
  <c r="J30" i="3"/>
  <c r="J31" i="3"/>
  <c r="L31" i="3"/>
  <c r="N31" i="3"/>
  <c r="M31" i="3"/>
  <c r="K31" i="3"/>
  <c r="K62" i="3"/>
  <c r="J62" i="3"/>
  <c r="N62" i="3"/>
  <c r="L62" i="3"/>
  <c r="M62" i="3"/>
  <c r="F117" i="3"/>
  <c r="N153" i="3"/>
  <c r="M153" i="3"/>
  <c r="L153" i="3"/>
  <c r="K153" i="3"/>
  <c r="J153" i="3"/>
  <c r="M17" i="5"/>
  <c r="K17" i="5"/>
  <c r="I17" i="5"/>
  <c r="K58" i="2"/>
  <c r="J58" i="2"/>
  <c r="L53" i="3"/>
  <c r="K53" i="3"/>
  <c r="M53" i="3"/>
  <c r="J53" i="3"/>
  <c r="K11" i="5"/>
  <c r="I11" i="5"/>
  <c r="W42" i="5"/>
  <c r="N10" i="2"/>
  <c r="K10" i="2"/>
  <c r="J10" i="2"/>
  <c r="K49" i="2"/>
  <c r="J49" i="2"/>
  <c r="N27" i="3"/>
  <c r="M27" i="3"/>
  <c r="L27" i="3"/>
  <c r="K27" i="3"/>
  <c r="J27" i="3"/>
  <c r="L61" i="3"/>
  <c r="K61" i="3"/>
  <c r="M61" i="3"/>
  <c r="J61" i="3"/>
  <c r="J10" i="3"/>
  <c r="N10" i="3"/>
  <c r="K10" i="3"/>
  <c r="M10" i="3"/>
  <c r="L10" i="3"/>
  <c r="J14" i="3"/>
  <c r="N14" i="3"/>
  <c r="M14" i="3"/>
  <c r="L14" i="3"/>
  <c r="K14" i="3"/>
  <c r="J18" i="3"/>
  <c r="K18" i="3"/>
  <c r="N18" i="3"/>
  <c r="M18" i="3"/>
  <c r="L18" i="3"/>
  <c r="J22" i="3"/>
  <c r="K22" i="3"/>
  <c r="N22" i="3"/>
  <c r="M22" i="3"/>
  <c r="L22" i="3"/>
  <c r="J26" i="3"/>
  <c r="N26" i="3"/>
  <c r="M26" i="3"/>
  <c r="L26" i="3"/>
  <c r="K26" i="3"/>
  <c r="N37" i="3"/>
  <c r="K37" i="3"/>
  <c r="J37" i="3"/>
  <c r="L37" i="3"/>
  <c r="M37" i="3"/>
  <c r="K39" i="3"/>
  <c r="J39" i="3"/>
  <c r="N39" i="3"/>
  <c r="L39" i="3"/>
  <c r="M39" i="3"/>
  <c r="K46" i="3"/>
  <c r="J46" i="3"/>
  <c r="L46" i="3"/>
  <c r="M46" i="3"/>
  <c r="K58" i="3"/>
  <c r="J58" i="3"/>
  <c r="L58" i="3"/>
  <c r="M58" i="3"/>
  <c r="N66" i="3"/>
  <c r="L66" i="3"/>
  <c r="K66" i="3"/>
  <c r="J66" i="3"/>
  <c r="M66" i="3"/>
  <c r="N108" i="3"/>
  <c r="M108" i="3"/>
  <c r="L108" i="3"/>
  <c r="K108" i="3"/>
  <c r="J108" i="3"/>
  <c r="I119" i="3"/>
  <c r="K62" i="2"/>
  <c r="J62" i="2"/>
  <c r="H17" i="2"/>
  <c r="F18" i="2"/>
  <c r="F42" i="2"/>
  <c r="K35" i="3"/>
  <c r="J35" i="3"/>
  <c r="N35" i="3"/>
  <c r="L35" i="3"/>
  <c r="M35" i="3"/>
  <c r="N142" i="3"/>
  <c r="J142" i="3"/>
  <c r="K142" i="3"/>
  <c r="G120" i="3"/>
  <c r="L41" i="3"/>
  <c r="K41" i="3"/>
  <c r="M41" i="3"/>
  <c r="J41" i="3"/>
  <c r="L49" i="3"/>
  <c r="K49" i="3"/>
  <c r="M49" i="3"/>
  <c r="J49" i="3"/>
  <c r="L57" i="3"/>
  <c r="K57" i="3"/>
  <c r="M57" i="3"/>
  <c r="J57" i="3"/>
  <c r="N80" i="3"/>
  <c r="M80" i="3"/>
  <c r="L80" i="3"/>
  <c r="K80" i="3"/>
  <c r="J80" i="3"/>
  <c r="E117" i="3"/>
  <c r="H119" i="3"/>
  <c r="F121" i="3"/>
  <c r="N112" i="3"/>
  <c r="I123" i="3"/>
  <c r="M112" i="3"/>
  <c r="L112" i="3"/>
  <c r="K112" i="3"/>
  <c r="J112" i="3"/>
  <c r="N157" i="3"/>
  <c r="M157" i="3"/>
  <c r="L157" i="3"/>
  <c r="K157" i="3"/>
  <c r="J157" i="3"/>
  <c r="E194" i="3"/>
  <c r="H196" i="3"/>
  <c r="L9" i="5"/>
  <c r="J9" i="5"/>
  <c r="M20" i="5"/>
  <c r="M46" i="6"/>
  <c r="O10" i="8"/>
  <c r="N10" i="8"/>
  <c r="F18" i="8"/>
  <c r="F32" i="8"/>
  <c r="F86" i="8"/>
  <c r="M43" i="3"/>
  <c r="J43" i="3"/>
  <c r="L43" i="3"/>
  <c r="K43" i="3"/>
  <c r="M51" i="3"/>
  <c r="J51" i="3"/>
  <c r="K51" i="3"/>
  <c r="L51" i="3"/>
  <c r="M59" i="3"/>
  <c r="J59" i="3"/>
  <c r="L59" i="3"/>
  <c r="K59" i="3"/>
  <c r="F113" i="3"/>
  <c r="N104" i="3"/>
  <c r="I115" i="3"/>
  <c r="M104" i="3"/>
  <c r="L104" i="3"/>
  <c r="K104" i="3"/>
  <c r="J104" i="3"/>
  <c r="E186" i="3"/>
  <c r="H188" i="3"/>
  <c r="K181" i="3"/>
  <c r="J181" i="3"/>
  <c r="I192" i="3"/>
  <c r="W34" i="5"/>
  <c r="W39" i="5"/>
  <c r="U39" i="5"/>
  <c r="S39" i="5"/>
  <c r="U44" i="5"/>
  <c r="S44" i="5"/>
  <c r="O32" i="8"/>
  <c r="N32" i="8"/>
  <c r="H54" i="8"/>
  <c r="J60" i="8"/>
  <c r="L80" i="8"/>
  <c r="M38" i="3"/>
  <c r="L38" i="3"/>
  <c r="N38" i="3"/>
  <c r="K38" i="3"/>
  <c r="J38" i="3"/>
  <c r="M44" i="3"/>
  <c r="L44" i="3"/>
  <c r="J44" i="3"/>
  <c r="K44" i="3"/>
  <c r="M52" i="3"/>
  <c r="L52" i="3"/>
  <c r="K52" i="3"/>
  <c r="J52" i="3"/>
  <c r="M60" i="3"/>
  <c r="L60" i="3"/>
  <c r="K60" i="3"/>
  <c r="J60" i="3"/>
  <c r="M65" i="3"/>
  <c r="L65" i="3"/>
  <c r="K65" i="3"/>
  <c r="N65" i="3"/>
  <c r="J65" i="3"/>
  <c r="N100" i="3"/>
  <c r="M100" i="3"/>
  <c r="L100" i="3"/>
  <c r="K100" i="3"/>
  <c r="J100" i="3"/>
  <c r="F120" i="3"/>
  <c r="N215" i="3"/>
  <c r="K215" i="3"/>
  <c r="J215" i="3"/>
  <c r="I188" i="3"/>
  <c r="K177" i="3"/>
  <c r="J177" i="3"/>
  <c r="W15" i="5"/>
  <c r="V15" i="5"/>
  <c r="T15" i="5"/>
  <c r="W36" i="5"/>
  <c r="K21" i="6"/>
  <c r="I21" i="6"/>
  <c r="F40" i="8"/>
  <c r="N143" i="3"/>
  <c r="K143" i="3"/>
  <c r="J143" i="3"/>
  <c r="K173" i="3"/>
  <c r="J173" i="3"/>
  <c r="W7" i="5"/>
  <c r="V7" i="5"/>
  <c r="T7" i="5"/>
  <c r="W12" i="5"/>
  <c r="L20" i="8"/>
  <c r="L34" i="8"/>
  <c r="H62" i="8"/>
  <c r="J82" i="8"/>
  <c r="P20" i="9"/>
  <c r="O20" i="9"/>
  <c r="J80" i="10"/>
  <c r="L67" i="3"/>
  <c r="K67" i="3"/>
  <c r="J67" i="3"/>
  <c r="M67" i="3"/>
  <c r="N67" i="3"/>
  <c r="M69" i="3"/>
  <c r="K69" i="3"/>
  <c r="J69" i="3"/>
  <c r="L69" i="3"/>
  <c r="N69" i="3"/>
  <c r="N70" i="3"/>
  <c r="K70" i="3"/>
  <c r="L70" i="3"/>
  <c r="J70" i="3"/>
  <c r="M70" i="3"/>
  <c r="N92" i="3"/>
  <c r="M92" i="3"/>
  <c r="L92" i="3"/>
  <c r="K92" i="3"/>
  <c r="J92" i="3"/>
  <c r="G116" i="3"/>
  <c r="H120" i="3"/>
  <c r="N139" i="3"/>
  <c r="K139" i="3"/>
  <c r="J139" i="3"/>
  <c r="K169" i="3"/>
  <c r="J169" i="3"/>
  <c r="N216" i="3"/>
  <c r="K216" i="3"/>
  <c r="J216" i="3"/>
  <c r="W9" i="5"/>
  <c r="U9" i="5"/>
  <c r="S9" i="5"/>
  <c r="U20" i="5"/>
  <c r="S20" i="5"/>
  <c r="K10" i="6"/>
  <c r="I10" i="6"/>
  <c r="M29" i="6"/>
  <c r="K29" i="6"/>
  <c r="I29" i="6"/>
  <c r="M45" i="6"/>
  <c r="K45" i="6"/>
  <c r="I45" i="6"/>
  <c r="J14" i="8"/>
  <c r="O56" i="8"/>
  <c r="O213" i="8"/>
  <c r="J47" i="3"/>
  <c r="M47" i="3"/>
  <c r="K47" i="3"/>
  <c r="L47" i="3"/>
  <c r="J55" i="3"/>
  <c r="M55" i="3"/>
  <c r="K55" i="3"/>
  <c r="L55" i="3"/>
  <c r="J68" i="3"/>
  <c r="K68" i="3"/>
  <c r="N68" i="3"/>
  <c r="L68" i="3"/>
  <c r="M68" i="3"/>
  <c r="N88" i="3"/>
  <c r="M88" i="3"/>
  <c r="L88" i="3"/>
  <c r="K88" i="3"/>
  <c r="J88" i="3"/>
  <c r="H116" i="3"/>
  <c r="N135" i="3"/>
  <c r="K135" i="3"/>
  <c r="J135" i="3"/>
  <c r="K165" i="3"/>
  <c r="J165" i="3"/>
  <c r="N212" i="3"/>
  <c r="K212" i="3"/>
  <c r="J212" i="3"/>
  <c r="J36" i="8"/>
  <c r="L42" i="8"/>
  <c r="F64" i="8"/>
  <c r="J98" i="8"/>
  <c r="M36" i="3"/>
  <c r="L36" i="3"/>
  <c r="J36" i="3"/>
  <c r="N36" i="3"/>
  <c r="K36" i="3"/>
  <c r="M40" i="3"/>
  <c r="L40" i="3"/>
  <c r="J40" i="3"/>
  <c r="K40" i="3"/>
  <c r="M48" i="3"/>
  <c r="L48" i="3"/>
  <c r="J48" i="3"/>
  <c r="K48" i="3"/>
  <c r="M56" i="3"/>
  <c r="L56" i="3"/>
  <c r="J56" i="3"/>
  <c r="K56" i="3"/>
  <c r="M63" i="3"/>
  <c r="L63" i="3"/>
  <c r="J63" i="3"/>
  <c r="K63" i="3"/>
  <c r="N63" i="3"/>
  <c r="N84" i="3"/>
  <c r="M84" i="3"/>
  <c r="L84" i="3"/>
  <c r="K84" i="3"/>
  <c r="J84" i="3"/>
  <c r="E121" i="3"/>
  <c r="H123" i="3"/>
  <c r="N161" i="3"/>
  <c r="M161" i="3"/>
  <c r="L161" i="3"/>
  <c r="K161" i="3"/>
  <c r="J161" i="3"/>
  <c r="N208" i="3"/>
  <c r="K208" i="3"/>
  <c r="J208" i="3"/>
  <c r="M13" i="6"/>
  <c r="K13" i="6"/>
  <c r="I13" i="6"/>
  <c r="H16" i="8"/>
  <c r="M48" i="6"/>
  <c r="K48" i="6"/>
  <c r="I48" i="6"/>
  <c r="F13" i="8"/>
  <c r="L15" i="8"/>
  <c r="J33" i="8"/>
  <c r="H43" i="8"/>
  <c r="L61" i="8"/>
  <c r="J79" i="8"/>
  <c r="O97" i="8"/>
  <c r="N97" i="8"/>
  <c r="F105" i="8"/>
  <c r="L107" i="8"/>
  <c r="F107" i="14"/>
  <c r="Y18" i="15"/>
  <c r="W18" i="15"/>
  <c r="V48" i="18"/>
  <c r="O102" i="8"/>
  <c r="N102" i="8"/>
  <c r="N103" i="10"/>
  <c r="K24" i="6"/>
  <c r="I24" i="6"/>
  <c r="O13" i="8"/>
  <c r="N13" i="8"/>
  <c r="F21" i="8"/>
  <c r="L31" i="8"/>
  <c r="J41" i="8"/>
  <c r="H57" i="8"/>
  <c r="F75" i="8"/>
  <c r="L77" i="8"/>
  <c r="J87" i="8"/>
  <c r="F207" i="8"/>
  <c r="O257" i="8"/>
  <c r="N257" i="8"/>
  <c r="I11" i="9"/>
  <c r="S18" i="9"/>
  <c r="R18" i="9"/>
  <c r="M32" i="6"/>
  <c r="K32" i="6"/>
  <c r="I32" i="6"/>
  <c r="J9" i="8"/>
  <c r="F37" i="8"/>
  <c r="L39" i="8"/>
  <c r="J55" i="8"/>
  <c r="H65" i="8"/>
  <c r="L86" i="8"/>
  <c r="O75" i="8"/>
  <c r="N75" i="8"/>
  <c r="F83" i="8"/>
  <c r="L85" i="8"/>
  <c r="J101" i="8"/>
  <c r="G13" i="9"/>
  <c r="J106" i="8"/>
  <c r="F235" i="8"/>
  <c r="L259" i="8"/>
  <c r="M49" i="12"/>
  <c r="L128" i="16"/>
  <c r="K128" i="16"/>
  <c r="J128" i="16"/>
  <c r="I128" i="16"/>
  <c r="K40" i="6"/>
  <c r="I40" i="6"/>
  <c r="J17" i="8"/>
  <c r="H35" i="8"/>
  <c r="O37" i="8"/>
  <c r="N37" i="8"/>
  <c r="H58" i="8"/>
  <c r="J63" i="8"/>
  <c r="H81" i="8"/>
  <c r="F97" i="8"/>
  <c r="L99" i="8"/>
  <c r="J109" i="8"/>
  <c r="L209" i="8"/>
  <c r="L215" i="8"/>
  <c r="E15" i="9"/>
  <c r="D99" i="11"/>
  <c r="K37" i="6"/>
  <c r="I37" i="6"/>
  <c r="F10" i="8"/>
  <c r="L12" i="8"/>
  <c r="J61" i="8"/>
  <c r="F56" i="8"/>
  <c r="L58" i="8"/>
  <c r="H84" i="8"/>
  <c r="F102" i="8"/>
  <c r="L104" i="8"/>
  <c r="J217" i="8"/>
  <c r="D103" i="11"/>
  <c r="M71" i="3"/>
  <c r="L71" i="3"/>
  <c r="N71" i="3"/>
  <c r="K71" i="3"/>
  <c r="J71" i="3"/>
  <c r="M81" i="3"/>
  <c r="L81" i="3"/>
  <c r="K81" i="3"/>
  <c r="J81" i="3"/>
  <c r="N81" i="3"/>
  <c r="M85" i="3"/>
  <c r="L85" i="3"/>
  <c r="K85" i="3"/>
  <c r="J85" i="3"/>
  <c r="N85" i="3"/>
  <c r="M89" i="3"/>
  <c r="L89" i="3"/>
  <c r="K89" i="3"/>
  <c r="J89" i="3"/>
  <c r="N89" i="3"/>
  <c r="M93" i="3"/>
  <c r="L93" i="3"/>
  <c r="K93" i="3"/>
  <c r="J93" i="3"/>
  <c r="N93" i="3"/>
  <c r="M97" i="3"/>
  <c r="L97" i="3"/>
  <c r="K97" i="3"/>
  <c r="J97" i="3"/>
  <c r="N97" i="3"/>
  <c r="M101" i="3"/>
  <c r="L101" i="3"/>
  <c r="K101" i="3"/>
  <c r="J101" i="3"/>
  <c r="N101" i="3"/>
  <c r="G113" i="3"/>
  <c r="E114" i="3"/>
  <c r="M105" i="3"/>
  <c r="I116" i="3"/>
  <c r="L105" i="3"/>
  <c r="K105" i="3"/>
  <c r="J105" i="3"/>
  <c r="N105" i="3"/>
  <c r="G117" i="3"/>
  <c r="E118" i="3"/>
  <c r="M109" i="3"/>
  <c r="L109" i="3"/>
  <c r="K109" i="3"/>
  <c r="J109" i="3"/>
  <c r="N109" i="3"/>
  <c r="I120" i="3"/>
  <c r="G121" i="3"/>
  <c r="E122" i="3"/>
  <c r="L9" i="8"/>
  <c r="J11" i="8"/>
  <c r="H13" i="8"/>
  <c r="O15" i="8"/>
  <c r="N15" i="8"/>
  <c r="L17" i="8"/>
  <c r="J19" i="8"/>
  <c r="H21" i="8"/>
  <c r="H32" i="8"/>
  <c r="O34" i="8"/>
  <c r="N34" i="8"/>
  <c r="L36" i="8"/>
  <c r="J38" i="8"/>
  <c r="H40" i="8"/>
  <c r="H59" i="8"/>
  <c r="J76" i="8"/>
  <c r="J84" i="8"/>
  <c r="H97" i="8"/>
  <c r="O99" i="8"/>
  <c r="N99" i="8"/>
  <c r="L101" i="8"/>
  <c r="J103" i="8"/>
  <c r="H105" i="8"/>
  <c r="L109" i="8"/>
  <c r="L251" i="8"/>
  <c r="J261" i="8"/>
  <c r="S9" i="9"/>
  <c r="R9" i="9"/>
  <c r="J21" i="10"/>
  <c r="L21" i="10"/>
  <c r="D107" i="11"/>
  <c r="N6" i="12"/>
  <c r="M6" i="12"/>
  <c r="L6" i="12"/>
  <c r="K6" i="12"/>
  <c r="V14" i="12"/>
  <c r="U14" i="12"/>
  <c r="J30" i="14"/>
  <c r="I30" i="14"/>
  <c r="K30" i="14"/>
  <c r="C49" i="16"/>
  <c r="H113" i="3"/>
  <c r="F114" i="3"/>
  <c r="H117" i="3"/>
  <c r="F118" i="3"/>
  <c r="H121" i="3"/>
  <c r="F122" i="3"/>
  <c r="T11" i="5"/>
  <c r="W11" i="5"/>
  <c r="V11" i="5"/>
  <c r="M12" i="6"/>
  <c r="H10" i="8"/>
  <c r="O12" i="8"/>
  <c r="N12" i="8"/>
  <c r="L14" i="8"/>
  <c r="J16" i="8"/>
  <c r="H18" i="8"/>
  <c r="O31" i="8"/>
  <c r="N31" i="8"/>
  <c r="L33" i="8"/>
  <c r="J35" i="8"/>
  <c r="H37" i="8"/>
  <c r="L41" i="8"/>
  <c r="J43" i="8"/>
  <c r="H56" i="8"/>
  <c r="F58" i="8"/>
  <c r="H64" i="8"/>
  <c r="H75" i="8"/>
  <c r="J81" i="8"/>
  <c r="L98" i="8"/>
  <c r="J100" i="8"/>
  <c r="H102" i="8"/>
  <c r="L106" i="8"/>
  <c r="J108" i="8"/>
  <c r="J253" i="8"/>
  <c r="P13" i="9"/>
  <c r="O13" i="9"/>
  <c r="M15" i="9"/>
  <c r="I19" i="9"/>
  <c r="G21" i="9"/>
  <c r="J99" i="10"/>
  <c r="H109" i="10"/>
  <c r="D75" i="11"/>
  <c r="G149" i="14"/>
  <c r="F9" i="16"/>
  <c r="G105" i="16"/>
  <c r="K82" i="3"/>
  <c r="J82" i="3"/>
  <c r="N82" i="3"/>
  <c r="L82" i="3"/>
  <c r="M82" i="3"/>
  <c r="K86" i="3"/>
  <c r="J86" i="3"/>
  <c r="L86" i="3"/>
  <c r="M86" i="3"/>
  <c r="N86" i="3"/>
  <c r="K90" i="3"/>
  <c r="J90" i="3"/>
  <c r="M90" i="3"/>
  <c r="L90" i="3"/>
  <c r="N90" i="3"/>
  <c r="K94" i="3"/>
  <c r="J94" i="3"/>
  <c r="N94" i="3"/>
  <c r="M94" i="3"/>
  <c r="L94" i="3"/>
  <c r="K98" i="3"/>
  <c r="J98" i="3"/>
  <c r="N98" i="3"/>
  <c r="M98" i="3"/>
  <c r="L98" i="3"/>
  <c r="K102" i="3"/>
  <c r="J102" i="3"/>
  <c r="I113" i="3"/>
  <c r="N102" i="3"/>
  <c r="L102" i="3"/>
  <c r="M102" i="3"/>
  <c r="G114" i="3"/>
  <c r="E115" i="3"/>
  <c r="I117" i="3"/>
  <c r="K106" i="3"/>
  <c r="J106" i="3"/>
  <c r="M106" i="3"/>
  <c r="L106" i="3"/>
  <c r="N106" i="3"/>
  <c r="G118" i="3"/>
  <c r="E119" i="3"/>
  <c r="K110" i="3"/>
  <c r="J110" i="3"/>
  <c r="I121" i="3"/>
  <c r="N110" i="3"/>
  <c r="M110" i="3"/>
  <c r="L110" i="3"/>
  <c r="G122" i="3"/>
  <c r="E123" i="3"/>
  <c r="K155" i="3"/>
  <c r="J155" i="3"/>
  <c r="N155" i="3"/>
  <c r="M155" i="3"/>
  <c r="L155" i="3"/>
  <c r="K159" i="3"/>
  <c r="J159" i="3"/>
  <c r="N159" i="3"/>
  <c r="L159" i="3"/>
  <c r="M159" i="3"/>
  <c r="K163" i="3"/>
  <c r="J163" i="3"/>
  <c r="L163" i="3"/>
  <c r="M163" i="3"/>
  <c r="N163" i="3"/>
  <c r="T8" i="5"/>
  <c r="W8" i="5"/>
  <c r="V8" i="5"/>
  <c r="O9" i="8"/>
  <c r="N9" i="8"/>
  <c r="L11" i="8"/>
  <c r="J13" i="8"/>
  <c r="L19" i="8"/>
  <c r="J21" i="8"/>
  <c r="J32" i="8"/>
  <c r="O36" i="8"/>
  <c r="N36" i="8"/>
  <c r="L38" i="8"/>
  <c r="J40" i="8"/>
  <c r="J97" i="8"/>
  <c r="O101" i="8"/>
  <c r="N101" i="8"/>
  <c r="L103" i="8"/>
  <c r="J105" i="8"/>
  <c r="L207" i="8"/>
  <c r="O235" i="8"/>
  <c r="N235" i="8"/>
  <c r="I10" i="9"/>
  <c r="G12" i="9"/>
  <c r="E14" i="9"/>
  <c r="S17" i="9"/>
  <c r="R17" i="9"/>
  <c r="H63" i="10"/>
  <c r="D79" i="11"/>
  <c r="J21" i="14"/>
  <c r="I21" i="14"/>
  <c r="K21" i="14"/>
  <c r="K114" i="14"/>
  <c r="J114" i="14"/>
  <c r="I114" i="14"/>
  <c r="D21" i="16"/>
  <c r="H114" i="3"/>
  <c r="F115" i="3"/>
  <c r="H118" i="3"/>
  <c r="F119" i="3"/>
  <c r="H122" i="3"/>
  <c r="F123" i="3"/>
  <c r="J10" i="8"/>
  <c r="O14" i="8"/>
  <c r="N14" i="8"/>
  <c r="L16" i="8"/>
  <c r="J18" i="8"/>
  <c r="O33" i="8"/>
  <c r="N33" i="8"/>
  <c r="L35" i="8"/>
  <c r="J37" i="8"/>
  <c r="L43" i="8"/>
  <c r="O98" i="8"/>
  <c r="N98" i="8"/>
  <c r="L100" i="8"/>
  <c r="J102" i="8"/>
  <c r="L108" i="8"/>
  <c r="L237" i="8"/>
  <c r="P21" i="9"/>
  <c r="O21" i="9"/>
  <c r="L40" i="10"/>
  <c r="J107" i="10"/>
  <c r="D83" i="11"/>
  <c r="N10" i="12"/>
  <c r="M10" i="12"/>
  <c r="J10" i="12"/>
  <c r="I10" i="12"/>
  <c r="G65" i="14"/>
  <c r="K148" i="14"/>
  <c r="J148" i="14"/>
  <c r="I148" i="14"/>
  <c r="M127" i="15"/>
  <c r="L127" i="15"/>
  <c r="K127" i="15"/>
  <c r="J127" i="15"/>
  <c r="I127" i="15"/>
  <c r="L59" i="16"/>
  <c r="K59" i="16"/>
  <c r="J59" i="16"/>
  <c r="I59" i="16"/>
  <c r="N83" i="3"/>
  <c r="M83" i="3"/>
  <c r="L83" i="3"/>
  <c r="J83" i="3"/>
  <c r="K83" i="3"/>
  <c r="N87" i="3"/>
  <c r="M87" i="3"/>
  <c r="K87" i="3"/>
  <c r="J87" i="3"/>
  <c r="L87" i="3"/>
  <c r="N91" i="3"/>
  <c r="M91" i="3"/>
  <c r="L91" i="3"/>
  <c r="K91" i="3"/>
  <c r="J91" i="3"/>
  <c r="N95" i="3"/>
  <c r="M95" i="3"/>
  <c r="L95" i="3"/>
  <c r="J95" i="3"/>
  <c r="K95" i="3"/>
  <c r="N99" i="3"/>
  <c r="M99" i="3"/>
  <c r="J99" i="3"/>
  <c r="K99" i="3"/>
  <c r="L99" i="3"/>
  <c r="I114" i="3"/>
  <c r="N103" i="3"/>
  <c r="M103" i="3"/>
  <c r="K103" i="3"/>
  <c r="J103" i="3"/>
  <c r="L103" i="3"/>
  <c r="G115" i="3"/>
  <c r="E116" i="3"/>
  <c r="N107" i="3"/>
  <c r="M107" i="3"/>
  <c r="L107" i="3"/>
  <c r="K107" i="3"/>
  <c r="J107" i="3"/>
  <c r="I118" i="3"/>
  <c r="G119" i="3"/>
  <c r="E120" i="3"/>
  <c r="I122" i="3"/>
  <c r="N111" i="3"/>
  <c r="M111" i="3"/>
  <c r="L111" i="3"/>
  <c r="K111" i="3"/>
  <c r="J111" i="3"/>
  <c r="G123" i="3"/>
  <c r="N11" i="8"/>
  <c r="O11" i="8"/>
  <c r="L13" i="8"/>
  <c r="J15" i="8"/>
  <c r="L21" i="8"/>
  <c r="L32" i="8"/>
  <c r="J34" i="8"/>
  <c r="L40" i="8"/>
  <c r="J42" i="8"/>
  <c r="L97" i="8"/>
  <c r="J99" i="8"/>
  <c r="N103" i="8"/>
  <c r="O103" i="8"/>
  <c r="L105" i="8"/>
  <c r="J107" i="8"/>
  <c r="L229" i="8"/>
  <c r="J239" i="8"/>
  <c r="L273" i="8"/>
  <c r="P12" i="9"/>
  <c r="O12" i="9"/>
  <c r="M14" i="9"/>
  <c r="I18" i="9"/>
  <c r="G20" i="9"/>
  <c r="J15" i="10"/>
  <c r="H82" i="10"/>
  <c r="F65" i="16"/>
  <c r="M16" i="6"/>
  <c r="M43" i="6"/>
  <c r="M51" i="6"/>
  <c r="K51" i="6"/>
  <c r="I51" i="6"/>
  <c r="L10" i="8"/>
  <c r="J12" i="8"/>
  <c r="F16" i="8"/>
  <c r="L18" i="8"/>
  <c r="J20" i="8"/>
  <c r="J31" i="8"/>
  <c r="F35" i="8"/>
  <c r="N35" i="8"/>
  <c r="O35" i="8"/>
  <c r="L37" i="8"/>
  <c r="J39" i="8"/>
  <c r="F43" i="8"/>
  <c r="J58" i="8"/>
  <c r="L83" i="8"/>
  <c r="N100" i="8"/>
  <c r="O100" i="8"/>
  <c r="L102" i="8"/>
  <c r="J104" i="8"/>
  <c r="J231" i="8"/>
  <c r="J275" i="8"/>
  <c r="S10" i="9"/>
  <c r="R10" i="9"/>
  <c r="L105" i="10"/>
  <c r="D11" i="11"/>
  <c r="D15" i="11"/>
  <c r="D19" i="11"/>
  <c r="D31" i="11"/>
  <c r="D35" i="11"/>
  <c r="D39" i="11"/>
  <c r="D55" i="11"/>
  <c r="D59" i="11"/>
  <c r="D63" i="11"/>
  <c r="V13" i="12"/>
  <c r="U13" i="12"/>
  <c r="N16" i="12"/>
  <c r="M16" i="12"/>
  <c r="J16" i="12"/>
  <c r="I16" i="12"/>
  <c r="V18" i="12"/>
  <c r="U18" i="12"/>
  <c r="N20" i="12"/>
  <c r="M20" i="12"/>
  <c r="J20" i="12"/>
  <c r="I20" i="12"/>
  <c r="V22" i="12"/>
  <c r="U22" i="12"/>
  <c r="M24" i="12"/>
  <c r="J24" i="12"/>
  <c r="I24" i="12"/>
  <c r="X26" i="12"/>
  <c r="V26" i="12"/>
  <c r="U26" i="12"/>
  <c r="M28" i="12"/>
  <c r="J28" i="12"/>
  <c r="I28" i="12"/>
  <c r="X30" i="12"/>
  <c r="V30" i="12"/>
  <c r="U30" i="12"/>
  <c r="M32" i="12"/>
  <c r="J32" i="12"/>
  <c r="I32" i="12"/>
  <c r="X34" i="12"/>
  <c r="V34" i="12"/>
  <c r="U34" i="12"/>
  <c r="M36" i="12"/>
  <c r="J36" i="12"/>
  <c r="I36" i="12"/>
  <c r="V38" i="12"/>
  <c r="U38" i="12"/>
  <c r="M40" i="12"/>
  <c r="J40" i="12"/>
  <c r="I40" i="12"/>
  <c r="V42" i="12"/>
  <c r="U42" i="12"/>
  <c r="J25" i="14"/>
  <c r="I25" i="14"/>
  <c r="K25" i="14"/>
  <c r="D37" i="14"/>
  <c r="K55" i="14"/>
  <c r="J55" i="14"/>
  <c r="I55" i="14"/>
  <c r="K72" i="14"/>
  <c r="J72" i="14"/>
  <c r="I72" i="14"/>
  <c r="G107" i="14"/>
  <c r="K106" i="14"/>
  <c r="J106" i="14"/>
  <c r="I106" i="14"/>
  <c r="K141" i="14"/>
  <c r="J141" i="14"/>
  <c r="I141" i="14"/>
  <c r="H149" i="14"/>
  <c r="M13" i="15"/>
  <c r="L13" i="15"/>
  <c r="K13" i="15"/>
  <c r="J13" i="15"/>
  <c r="H21" i="15"/>
  <c r="I13" i="15"/>
  <c r="M38" i="15"/>
  <c r="L38" i="15"/>
  <c r="K38" i="15"/>
  <c r="J38" i="15"/>
  <c r="I38" i="15"/>
  <c r="G49" i="15"/>
  <c r="M72" i="15"/>
  <c r="L72" i="15"/>
  <c r="K72" i="15"/>
  <c r="J72" i="15"/>
  <c r="I72" i="15"/>
  <c r="M84" i="15"/>
  <c r="L84" i="15"/>
  <c r="K84" i="15"/>
  <c r="J84" i="15"/>
  <c r="I84" i="15"/>
  <c r="D105" i="15"/>
  <c r="M153" i="15"/>
  <c r="L153" i="15"/>
  <c r="K153" i="15"/>
  <c r="J153" i="15"/>
  <c r="I153" i="15"/>
  <c r="H161" i="15"/>
  <c r="L19" i="16"/>
  <c r="K19" i="16"/>
  <c r="J19" i="16"/>
  <c r="I19" i="16"/>
  <c r="L85" i="16"/>
  <c r="K85" i="16"/>
  <c r="J85" i="16"/>
  <c r="I85" i="16"/>
  <c r="C135" i="16"/>
  <c r="L154" i="16"/>
  <c r="K154" i="16"/>
  <c r="J154" i="16"/>
  <c r="I154" i="16"/>
  <c r="J43" i="18"/>
  <c r="I43" i="18"/>
  <c r="S11" i="9"/>
  <c r="R11" i="9"/>
  <c r="I12" i="9"/>
  <c r="G14" i="9"/>
  <c r="P14" i="9"/>
  <c r="O14" i="9"/>
  <c r="E16" i="9"/>
  <c r="M16" i="9"/>
  <c r="S19" i="9"/>
  <c r="R19" i="9"/>
  <c r="I20" i="9"/>
  <c r="D76" i="11"/>
  <c r="D80" i="11"/>
  <c r="D84" i="11"/>
  <c r="D96" i="11"/>
  <c r="D100" i="11"/>
  <c r="D104" i="11"/>
  <c r="D108" i="11"/>
  <c r="K11" i="14"/>
  <c r="J11" i="14"/>
  <c r="I11" i="14"/>
  <c r="D23" i="14"/>
  <c r="G37" i="14"/>
  <c r="C51" i="14"/>
  <c r="K45" i="14"/>
  <c r="J45" i="14"/>
  <c r="I45" i="14"/>
  <c r="K47" i="14"/>
  <c r="J47" i="14"/>
  <c r="I47" i="14"/>
  <c r="C93" i="14"/>
  <c r="K88" i="14"/>
  <c r="J88" i="14"/>
  <c r="I88" i="14"/>
  <c r="K123" i="14"/>
  <c r="J123" i="14"/>
  <c r="I123" i="14"/>
  <c r="D135" i="14"/>
  <c r="K157" i="14"/>
  <c r="J157" i="14"/>
  <c r="I157" i="14"/>
  <c r="Y14" i="15"/>
  <c r="W14" i="15"/>
  <c r="M41" i="15"/>
  <c r="L41" i="15"/>
  <c r="K41" i="15"/>
  <c r="J41" i="15"/>
  <c r="I41" i="15"/>
  <c r="H49" i="15"/>
  <c r="M75" i="15"/>
  <c r="L75" i="15"/>
  <c r="K75" i="15"/>
  <c r="J75" i="15"/>
  <c r="I75" i="15"/>
  <c r="M110" i="15"/>
  <c r="L110" i="15"/>
  <c r="K110" i="15"/>
  <c r="J110" i="15"/>
  <c r="I110" i="15"/>
  <c r="C23" i="16"/>
  <c r="L42" i="16"/>
  <c r="K42" i="16"/>
  <c r="J42" i="16"/>
  <c r="I42" i="16"/>
  <c r="D63" i="16"/>
  <c r="G79" i="16"/>
  <c r="M111" i="16"/>
  <c r="L111" i="16"/>
  <c r="K111" i="16"/>
  <c r="J111" i="16"/>
  <c r="I111" i="16"/>
  <c r="H119" i="16"/>
  <c r="F160" i="18"/>
  <c r="H277" i="8"/>
  <c r="O279" i="8"/>
  <c r="N279" i="8"/>
  <c r="L281" i="8"/>
  <c r="J283" i="8"/>
  <c r="E9" i="9"/>
  <c r="M9" i="9"/>
  <c r="S12" i="9"/>
  <c r="R12" i="9"/>
  <c r="I13" i="9"/>
  <c r="G15" i="9"/>
  <c r="P15" i="9"/>
  <c r="O15" i="9"/>
  <c r="E17" i="9"/>
  <c r="M17" i="9"/>
  <c r="S20" i="9"/>
  <c r="R20" i="9"/>
  <c r="I21" i="9"/>
  <c r="H11" i="10"/>
  <c r="O13" i="10"/>
  <c r="N13" i="10"/>
  <c r="L15" i="10"/>
  <c r="O32" i="10"/>
  <c r="N32" i="10"/>
  <c r="F59" i="10"/>
  <c r="H76" i="10"/>
  <c r="F78" i="10"/>
  <c r="O78" i="10"/>
  <c r="N78" i="10"/>
  <c r="H84" i="10"/>
  <c r="F86" i="10"/>
  <c r="F97" i="10"/>
  <c r="J101" i="10"/>
  <c r="H103" i="10"/>
  <c r="D8" i="11"/>
  <c r="D12" i="11"/>
  <c r="D16" i="11"/>
  <c r="D20" i="11"/>
  <c r="D32" i="11"/>
  <c r="D36" i="11"/>
  <c r="D40" i="11"/>
  <c r="D52" i="11"/>
  <c r="D56" i="11"/>
  <c r="D60" i="11"/>
  <c r="D64" i="11"/>
  <c r="K12" i="14"/>
  <c r="J12" i="14"/>
  <c r="I12" i="14"/>
  <c r="E23" i="14"/>
  <c r="K29" i="14"/>
  <c r="J29" i="14"/>
  <c r="I29" i="14"/>
  <c r="H37" i="14"/>
  <c r="D51" i="14"/>
  <c r="K81" i="14"/>
  <c r="J81" i="14"/>
  <c r="I81" i="14"/>
  <c r="D93" i="14"/>
  <c r="K115" i="14"/>
  <c r="J115" i="14"/>
  <c r="I115" i="14"/>
  <c r="E135" i="14"/>
  <c r="M9" i="15"/>
  <c r="L9" i="15"/>
  <c r="K9" i="15"/>
  <c r="J9" i="15"/>
  <c r="I9" i="15"/>
  <c r="M29" i="15"/>
  <c r="L29" i="15"/>
  <c r="K29" i="15"/>
  <c r="J29" i="15"/>
  <c r="I29" i="15"/>
  <c r="E119" i="15"/>
  <c r="M136" i="15"/>
  <c r="L136" i="15"/>
  <c r="K136" i="15"/>
  <c r="J136" i="15"/>
  <c r="I136" i="15"/>
  <c r="L11" i="16"/>
  <c r="K11" i="16"/>
  <c r="J11" i="16"/>
  <c r="I11" i="16"/>
  <c r="L68" i="16"/>
  <c r="K68" i="16"/>
  <c r="J68" i="16"/>
  <c r="I68" i="16"/>
  <c r="L137" i="16"/>
  <c r="K137" i="16"/>
  <c r="J137" i="16"/>
  <c r="I137" i="16"/>
  <c r="D149" i="16"/>
  <c r="J112" i="18"/>
  <c r="I112" i="18"/>
  <c r="E10" i="9"/>
  <c r="M10" i="9"/>
  <c r="S13" i="9"/>
  <c r="R13" i="9"/>
  <c r="I14" i="9"/>
  <c r="G16" i="9"/>
  <c r="P16" i="9"/>
  <c r="O16" i="9"/>
  <c r="E18" i="9"/>
  <c r="M18" i="9"/>
  <c r="D77" i="11"/>
  <c r="D81" i="11"/>
  <c r="D85" i="11"/>
  <c r="D97" i="11"/>
  <c r="D101" i="11"/>
  <c r="D105" i="11"/>
  <c r="J13" i="14"/>
  <c r="I13" i="14"/>
  <c r="K13" i="14"/>
  <c r="F23" i="14"/>
  <c r="K62" i="14"/>
  <c r="J62" i="14"/>
  <c r="I62" i="14"/>
  <c r="K97" i="14"/>
  <c r="J97" i="14"/>
  <c r="I97" i="14"/>
  <c r="K131" i="14"/>
  <c r="J131" i="14"/>
  <c r="I131" i="14"/>
  <c r="Y10" i="15"/>
  <c r="W10" i="15"/>
  <c r="M32" i="15"/>
  <c r="L32" i="15"/>
  <c r="K32" i="15"/>
  <c r="J32" i="15"/>
  <c r="I32" i="15"/>
  <c r="M67" i="15"/>
  <c r="L67" i="15"/>
  <c r="K67" i="15"/>
  <c r="J67" i="15"/>
  <c r="I67" i="15"/>
  <c r="M93" i="15"/>
  <c r="L93" i="15"/>
  <c r="K93" i="15"/>
  <c r="J93" i="15"/>
  <c r="I93" i="15"/>
  <c r="L25" i="16"/>
  <c r="K25" i="16"/>
  <c r="J25" i="16"/>
  <c r="I25" i="16"/>
  <c r="D37" i="16"/>
  <c r="E77" i="16"/>
  <c r="H93" i="16"/>
  <c r="L94" i="16"/>
  <c r="K94" i="16"/>
  <c r="J94" i="16"/>
  <c r="I94" i="16"/>
  <c r="H8" i="18"/>
  <c r="J9" i="18"/>
  <c r="I9" i="18"/>
  <c r="G9" i="9"/>
  <c r="P9" i="9"/>
  <c r="O9" i="9"/>
  <c r="E11" i="9"/>
  <c r="M11" i="9"/>
  <c r="S14" i="9"/>
  <c r="R14" i="9"/>
  <c r="I15" i="9"/>
  <c r="G17" i="9"/>
  <c r="P17" i="9"/>
  <c r="O17" i="9"/>
  <c r="E19" i="9"/>
  <c r="M19" i="9"/>
  <c r="O34" i="10"/>
  <c r="F53" i="10"/>
  <c r="H97" i="10"/>
  <c r="D9" i="11"/>
  <c r="D13" i="11"/>
  <c r="D17" i="11"/>
  <c r="D33" i="11"/>
  <c r="D37" i="11"/>
  <c r="D41" i="11"/>
  <c r="D53" i="11"/>
  <c r="D57" i="11"/>
  <c r="D61" i="11"/>
  <c r="J16" i="14"/>
  <c r="I16" i="14"/>
  <c r="K16" i="14"/>
  <c r="J33" i="14"/>
  <c r="I33" i="14"/>
  <c r="K33" i="14"/>
  <c r="K54" i="14"/>
  <c r="J54" i="14"/>
  <c r="I54" i="14"/>
  <c r="K56" i="14"/>
  <c r="J56" i="14"/>
  <c r="I56" i="14"/>
  <c r="K89" i="14"/>
  <c r="J89" i="14"/>
  <c r="I89" i="14"/>
  <c r="K124" i="14"/>
  <c r="J124" i="14"/>
  <c r="I124" i="14"/>
  <c r="C163" i="14"/>
  <c r="K158" i="14"/>
  <c r="J158" i="14"/>
  <c r="I158" i="14"/>
  <c r="F35" i="15"/>
  <c r="M55" i="15"/>
  <c r="L55" i="15"/>
  <c r="K55" i="15"/>
  <c r="J55" i="15"/>
  <c r="I55" i="15"/>
  <c r="H63" i="15"/>
  <c r="M118" i="15"/>
  <c r="L118" i="15"/>
  <c r="K118" i="15"/>
  <c r="J118" i="15"/>
  <c r="I118" i="15"/>
  <c r="F133" i="15"/>
  <c r="D62" i="18"/>
  <c r="N104" i="18"/>
  <c r="X146" i="18"/>
  <c r="G10" i="9"/>
  <c r="O10" i="9"/>
  <c r="P10" i="9"/>
  <c r="E12" i="9"/>
  <c r="M12" i="9"/>
  <c r="R15" i="9"/>
  <c r="S15" i="9"/>
  <c r="I16" i="9"/>
  <c r="G18" i="9"/>
  <c r="O18" i="9"/>
  <c r="P18" i="9"/>
  <c r="E20" i="9"/>
  <c r="M20" i="9"/>
  <c r="D74" i="11"/>
  <c r="D78" i="11"/>
  <c r="D82" i="11"/>
  <c r="D86" i="11"/>
  <c r="D98" i="11"/>
  <c r="D102" i="11"/>
  <c r="D106" i="11"/>
  <c r="K19" i="14"/>
  <c r="I19" i="14"/>
  <c r="J19" i="14"/>
  <c r="K28" i="14"/>
  <c r="I28" i="14"/>
  <c r="J28" i="14"/>
  <c r="K46" i="14"/>
  <c r="J46" i="14"/>
  <c r="I46" i="14"/>
  <c r="E65" i="14"/>
  <c r="K71" i="14"/>
  <c r="J71" i="14"/>
  <c r="I71" i="14"/>
  <c r="H79" i="14"/>
  <c r="K105" i="14"/>
  <c r="J105" i="14"/>
  <c r="I105" i="14"/>
  <c r="K140" i="14"/>
  <c r="J140" i="14"/>
  <c r="I140" i="14"/>
  <c r="M24" i="15"/>
  <c r="L24" i="15"/>
  <c r="K24" i="15"/>
  <c r="J24" i="15"/>
  <c r="I24" i="15"/>
  <c r="G35" i="15"/>
  <c r="M58" i="15"/>
  <c r="L58" i="15"/>
  <c r="K58" i="15"/>
  <c r="J58" i="15"/>
  <c r="I58" i="15"/>
  <c r="M144" i="15"/>
  <c r="L144" i="15"/>
  <c r="K144" i="15"/>
  <c r="J144" i="15"/>
  <c r="I144" i="15"/>
  <c r="L15" i="16"/>
  <c r="K15" i="16"/>
  <c r="J15" i="16"/>
  <c r="I15" i="16"/>
  <c r="E51" i="16"/>
  <c r="L76" i="16"/>
  <c r="K76" i="16"/>
  <c r="J76" i="16"/>
  <c r="I76" i="16"/>
  <c r="F91" i="16"/>
  <c r="L145" i="16"/>
  <c r="K145" i="16"/>
  <c r="J145" i="16"/>
  <c r="I145" i="16"/>
  <c r="I9" i="9"/>
  <c r="G11" i="9"/>
  <c r="P11" i="9"/>
  <c r="O11" i="9"/>
  <c r="E13" i="9"/>
  <c r="M13" i="9"/>
  <c r="R16" i="9"/>
  <c r="S16" i="9"/>
  <c r="I17" i="9"/>
  <c r="G19" i="9"/>
  <c r="P19" i="9"/>
  <c r="O19" i="9"/>
  <c r="E21" i="9"/>
  <c r="M21" i="9"/>
  <c r="D10" i="11"/>
  <c r="D14" i="11"/>
  <c r="D18" i="11"/>
  <c r="D30" i="11"/>
  <c r="D34" i="11"/>
  <c r="D38" i="11"/>
  <c r="D42" i="11"/>
  <c r="D54" i="11"/>
  <c r="D58" i="11"/>
  <c r="D62" i="11"/>
  <c r="K20" i="14"/>
  <c r="J20" i="14"/>
  <c r="I20" i="14"/>
  <c r="K36" i="14"/>
  <c r="J36" i="14"/>
  <c r="I36" i="14"/>
  <c r="K39" i="14"/>
  <c r="J39" i="14"/>
  <c r="I39" i="14"/>
  <c r="F65" i="14"/>
  <c r="K63" i="14"/>
  <c r="J63" i="14"/>
  <c r="I63" i="14"/>
  <c r="K98" i="14"/>
  <c r="J98" i="14"/>
  <c r="I98" i="14"/>
  <c r="K132" i="14"/>
  <c r="J132" i="14"/>
  <c r="I132" i="14"/>
  <c r="M17" i="15"/>
  <c r="L17" i="15"/>
  <c r="K17" i="15"/>
  <c r="J17" i="15"/>
  <c r="I17" i="15"/>
  <c r="M46" i="15"/>
  <c r="L46" i="15"/>
  <c r="K46" i="15"/>
  <c r="J46" i="15"/>
  <c r="I46" i="15"/>
  <c r="C91" i="15"/>
  <c r="M101" i="15"/>
  <c r="L101" i="15"/>
  <c r="K101" i="15"/>
  <c r="J101" i="15"/>
  <c r="I101" i="15"/>
  <c r="G147" i="15"/>
  <c r="L33" i="16"/>
  <c r="K33" i="16"/>
  <c r="J33" i="16"/>
  <c r="I33" i="16"/>
  <c r="L102" i="16"/>
  <c r="K102" i="16"/>
  <c r="J102" i="16"/>
  <c r="I102" i="16"/>
  <c r="C161" i="16"/>
  <c r="K64" i="14"/>
  <c r="J64" i="14"/>
  <c r="I64" i="14"/>
  <c r="K73" i="14"/>
  <c r="J73" i="14"/>
  <c r="I73" i="14"/>
  <c r="K82" i="14"/>
  <c r="J82" i="14"/>
  <c r="I82" i="14"/>
  <c r="E93" i="14"/>
  <c r="K90" i="14"/>
  <c r="J90" i="14"/>
  <c r="I90" i="14"/>
  <c r="K99" i="14"/>
  <c r="J99" i="14"/>
  <c r="I99" i="14"/>
  <c r="H107" i="14"/>
  <c r="C121" i="14"/>
  <c r="K116" i="14"/>
  <c r="J116" i="14"/>
  <c r="I116" i="14"/>
  <c r="K125" i="14"/>
  <c r="J125" i="14"/>
  <c r="I125" i="14"/>
  <c r="F135" i="14"/>
  <c r="K133" i="14"/>
  <c r="J133" i="14"/>
  <c r="I133" i="14"/>
  <c r="K142" i="14"/>
  <c r="J142" i="14"/>
  <c r="I142" i="14"/>
  <c r="K151" i="14"/>
  <c r="J151" i="14"/>
  <c r="I151" i="14"/>
  <c r="D163" i="14"/>
  <c r="K159" i="14"/>
  <c r="J159" i="14"/>
  <c r="I159" i="14"/>
  <c r="M12" i="15"/>
  <c r="L12" i="15"/>
  <c r="K12" i="15"/>
  <c r="J12" i="15"/>
  <c r="I12" i="15"/>
  <c r="M16" i="15"/>
  <c r="L16" i="15"/>
  <c r="K16" i="15"/>
  <c r="J16" i="15"/>
  <c r="I16" i="15"/>
  <c r="M20" i="15"/>
  <c r="L20" i="15"/>
  <c r="K20" i="15"/>
  <c r="J20" i="15"/>
  <c r="I20" i="15"/>
  <c r="M27" i="15"/>
  <c r="L27" i="15"/>
  <c r="K27" i="15"/>
  <c r="J27" i="15"/>
  <c r="I27" i="15"/>
  <c r="H35" i="15"/>
  <c r="M44" i="15"/>
  <c r="L44" i="15"/>
  <c r="K44" i="15"/>
  <c r="J44" i="15"/>
  <c r="I44" i="15"/>
  <c r="M53" i="15"/>
  <c r="L53" i="15"/>
  <c r="K53" i="15"/>
  <c r="J53" i="15"/>
  <c r="I53" i="15"/>
  <c r="M61" i="15"/>
  <c r="L61" i="15"/>
  <c r="K61" i="15"/>
  <c r="J61" i="15"/>
  <c r="I61" i="15"/>
  <c r="C77" i="15"/>
  <c r="M70" i="15"/>
  <c r="L70" i="15"/>
  <c r="K70" i="15"/>
  <c r="J70" i="15"/>
  <c r="I70" i="15"/>
  <c r="M79" i="15"/>
  <c r="L79" i="15"/>
  <c r="K79" i="15"/>
  <c r="J79" i="15"/>
  <c r="I79" i="15"/>
  <c r="D91" i="15"/>
  <c r="M87" i="15"/>
  <c r="L87" i="15"/>
  <c r="K87" i="15"/>
  <c r="J87" i="15"/>
  <c r="I87" i="15"/>
  <c r="M96" i="15"/>
  <c r="L96" i="15"/>
  <c r="K96" i="15"/>
  <c r="J96" i="15"/>
  <c r="I96" i="15"/>
  <c r="E105" i="15"/>
  <c r="M104" i="15"/>
  <c r="L104" i="15"/>
  <c r="K104" i="15"/>
  <c r="J104" i="15"/>
  <c r="I104" i="15"/>
  <c r="F119" i="15"/>
  <c r="M113" i="15"/>
  <c r="L113" i="15"/>
  <c r="K113" i="15"/>
  <c r="J113" i="15"/>
  <c r="I113" i="15"/>
  <c r="M122" i="15"/>
  <c r="L122" i="15"/>
  <c r="K122" i="15"/>
  <c r="J122" i="15"/>
  <c r="I122" i="15"/>
  <c r="G133" i="15"/>
  <c r="M130" i="15"/>
  <c r="L130" i="15"/>
  <c r="K130" i="15"/>
  <c r="J130" i="15"/>
  <c r="I130" i="15"/>
  <c r="M139" i="15"/>
  <c r="L139" i="15"/>
  <c r="K139" i="15"/>
  <c r="J139" i="15"/>
  <c r="I139" i="15"/>
  <c r="H147" i="15"/>
  <c r="M156" i="15"/>
  <c r="L156" i="15"/>
  <c r="K156" i="15"/>
  <c r="J156" i="15"/>
  <c r="I156" i="15"/>
  <c r="G9" i="16"/>
  <c r="E21" i="16"/>
  <c r="D23" i="16"/>
  <c r="C35" i="16"/>
  <c r="L28" i="16"/>
  <c r="K28" i="16"/>
  <c r="J28" i="16"/>
  <c r="I28" i="16"/>
  <c r="E37" i="16"/>
  <c r="D49" i="16"/>
  <c r="L45" i="16"/>
  <c r="K45" i="16"/>
  <c r="J45" i="16"/>
  <c r="I45" i="16"/>
  <c r="F51" i="16"/>
  <c r="M54" i="16"/>
  <c r="L54" i="16"/>
  <c r="K54" i="16"/>
  <c r="J54" i="16"/>
  <c r="I54" i="16"/>
  <c r="E63" i="16"/>
  <c r="L62" i="16"/>
  <c r="K62" i="16"/>
  <c r="J62" i="16"/>
  <c r="I62" i="16"/>
  <c r="G65" i="16"/>
  <c r="F77" i="16"/>
  <c r="M71" i="16"/>
  <c r="L71" i="16"/>
  <c r="K71" i="16"/>
  <c r="J71" i="16"/>
  <c r="I71" i="16"/>
  <c r="H79" i="16"/>
  <c r="L80" i="16"/>
  <c r="K80" i="16"/>
  <c r="J80" i="16"/>
  <c r="I80" i="16"/>
  <c r="G91" i="16"/>
  <c r="L88" i="16"/>
  <c r="K88" i="16"/>
  <c r="J88" i="16"/>
  <c r="I88" i="16"/>
  <c r="L97" i="16"/>
  <c r="K97" i="16"/>
  <c r="J97" i="16"/>
  <c r="I97" i="16"/>
  <c r="H105" i="16"/>
  <c r="L114" i="16"/>
  <c r="K114" i="16"/>
  <c r="J114" i="16"/>
  <c r="I114" i="16"/>
  <c r="C121" i="16"/>
  <c r="L123" i="16"/>
  <c r="K123" i="16"/>
  <c r="J123" i="16"/>
  <c r="I123" i="16"/>
  <c r="M131" i="16"/>
  <c r="L131" i="16"/>
  <c r="K131" i="16"/>
  <c r="J131" i="16"/>
  <c r="I131" i="16"/>
  <c r="D135" i="16"/>
  <c r="C147" i="16"/>
  <c r="L140" i="16"/>
  <c r="K140" i="16"/>
  <c r="J140" i="16"/>
  <c r="I140" i="16"/>
  <c r="E149" i="16"/>
  <c r="D161" i="16"/>
  <c r="M157" i="16"/>
  <c r="L157" i="16"/>
  <c r="K157" i="16"/>
  <c r="J157" i="16"/>
  <c r="I157" i="16"/>
  <c r="L16" i="17"/>
  <c r="K16" i="17"/>
  <c r="J16" i="17"/>
  <c r="I16" i="17"/>
  <c r="M118" i="17"/>
  <c r="P8" i="18"/>
  <c r="J30" i="18"/>
  <c r="I30" i="18"/>
  <c r="L62" i="18"/>
  <c r="H64" i="18"/>
  <c r="J65" i="18"/>
  <c r="I65" i="18"/>
  <c r="V104" i="18"/>
  <c r="J99" i="18"/>
  <c r="I99" i="18"/>
  <c r="D118" i="18"/>
  <c r="N160" i="18"/>
  <c r="K14" i="14"/>
  <c r="I14" i="14"/>
  <c r="J14" i="14"/>
  <c r="G23" i="14"/>
  <c r="K22" i="14"/>
  <c r="I22" i="14"/>
  <c r="J22" i="14"/>
  <c r="K31" i="14"/>
  <c r="I31" i="14"/>
  <c r="J31" i="14"/>
  <c r="K40" i="14"/>
  <c r="J40" i="14"/>
  <c r="I40" i="14"/>
  <c r="E51" i="14"/>
  <c r="K48" i="14"/>
  <c r="J48" i="14"/>
  <c r="I48" i="14"/>
  <c r="K57" i="14"/>
  <c r="J57" i="14"/>
  <c r="I57" i="14"/>
  <c r="H65" i="14"/>
  <c r="C79" i="14"/>
  <c r="K74" i="14"/>
  <c r="J74" i="14"/>
  <c r="I74" i="14"/>
  <c r="K83" i="14"/>
  <c r="J83" i="14"/>
  <c r="I83" i="14"/>
  <c r="F93" i="14"/>
  <c r="K91" i="14"/>
  <c r="J91" i="14"/>
  <c r="I91" i="14"/>
  <c r="K100" i="14"/>
  <c r="J100" i="14"/>
  <c r="I100" i="14"/>
  <c r="K109" i="14"/>
  <c r="J109" i="14"/>
  <c r="I109" i="14"/>
  <c r="D121" i="14"/>
  <c r="K117" i="14"/>
  <c r="J117" i="14"/>
  <c r="I117" i="14"/>
  <c r="K126" i="14"/>
  <c r="J126" i="14"/>
  <c r="I126" i="14"/>
  <c r="G135" i="14"/>
  <c r="K134" i="14"/>
  <c r="J134" i="14"/>
  <c r="I134" i="14"/>
  <c r="K143" i="14"/>
  <c r="J143" i="14"/>
  <c r="I143" i="14"/>
  <c r="K152" i="14"/>
  <c r="J152" i="14"/>
  <c r="I152" i="14"/>
  <c r="E163" i="14"/>
  <c r="K160" i="14"/>
  <c r="J160" i="14"/>
  <c r="I160" i="14"/>
  <c r="C21" i="15"/>
  <c r="L30" i="15"/>
  <c r="K30" i="15"/>
  <c r="J30" i="15"/>
  <c r="I30" i="15"/>
  <c r="M30" i="15"/>
  <c r="L39" i="15"/>
  <c r="K39" i="15"/>
  <c r="J39" i="15"/>
  <c r="I39" i="15"/>
  <c r="M39" i="15"/>
  <c r="L47" i="15"/>
  <c r="K47" i="15"/>
  <c r="J47" i="15"/>
  <c r="I47" i="15"/>
  <c r="M47" i="15"/>
  <c r="C63" i="15"/>
  <c r="L56" i="15"/>
  <c r="K56" i="15"/>
  <c r="J56" i="15"/>
  <c r="I56" i="15"/>
  <c r="M56" i="15"/>
  <c r="L65" i="15"/>
  <c r="K65" i="15"/>
  <c r="J65" i="15"/>
  <c r="I65" i="15"/>
  <c r="M65" i="15"/>
  <c r="D77" i="15"/>
  <c r="L73" i="15"/>
  <c r="K73" i="15"/>
  <c r="J73" i="15"/>
  <c r="I73" i="15"/>
  <c r="M73" i="15"/>
  <c r="M82" i="15"/>
  <c r="L82" i="15"/>
  <c r="K82" i="15"/>
  <c r="J82" i="15"/>
  <c r="I82" i="15"/>
  <c r="E91" i="15"/>
  <c r="M90" i="15"/>
  <c r="L90" i="15"/>
  <c r="K90" i="15"/>
  <c r="J90" i="15"/>
  <c r="I90" i="15"/>
  <c r="F105" i="15"/>
  <c r="M99" i="15"/>
  <c r="L99" i="15"/>
  <c r="K99" i="15"/>
  <c r="J99" i="15"/>
  <c r="I99" i="15"/>
  <c r="M108" i="15"/>
  <c r="L108" i="15"/>
  <c r="K108" i="15"/>
  <c r="J108" i="15"/>
  <c r="I108" i="15"/>
  <c r="G119" i="15"/>
  <c r="M116" i="15"/>
  <c r="L116" i="15"/>
  <c r="K116" i="15"/>
  <c r="J116" i="15"/>
  <c r="I116" i="15"/>
  <c r="M125" i="15"/>
  <c r="L125" i="15"/>
  <c r="K125" i="15"/>
  <c r="J125" i="15"/>
  <c r="I125" i="15"/>
  <c r="H133" i="15"/>
  <c r="M142" i="15"/>
  <c r="L142" i="15"/>
  <c r="K142" i="15"/>
  <c r="J142" i="15"/>
  <c r="I142" i="15"/>
  <c r="M151" i="15"/>
  <c r="L151" i="15"/>
  <c r="K151" i="15"/>
  <c r="J151" i="15"/>
  <c r="I151" i="15"/>
  <c r="M159" i="15"/>
  <c r="L159" i="15"/>
  <c r="K159" i="15"/>
  <c r="J159" i="15"/>
  <c r="I159" i="15"/>
  <c r="M10" i="16"/>
  <c r="L10" i="16"/>
  <c r="K10" i="16"/>
  <c r="J10" i="16"/>
  <c r="H9" i="16"/>
  <c r="M154" i="16" s="1"/>
  <c r="I10" i="16"/>
  <c r="F21" i="16"/>
  <c r="M14" i="16"/>
  <c r="L14" i="16"/>
  <c r="K14" i="16"/>
  <c r="J14" i="16"/>
  <c r="I14" i="16"/>
  <c r="M18" i="16"/>
  <c r="L18" i="16"/>
  <c r="K18" i="16"/>
  <c r="J18" i="16"/>
  <c r="I18" i="16"/>
  <c r="E23" i="16"/>
  <c r="D35" i="16"/>
  <c r="M31" i="16"/>
  <c r="L31" i="16"/>
  <c r="K31" i="16"/>
  <c r="J31" i="16"/>
  <c r="I31" i="16"/>
  <c r="F37" i="16"/>
  <c r="M40" i="16"/>
  <c r="L40" i="16"/>
  <c r="K40" i="16"/>
  <c r="J40" i="16"/>
  <c r="I40" i="16"/>
  <c r="E49" i="16"/>
  <c r="M48" i="16"/>
  <c r="L48" i="16"/>
  <c r="K48" i="16"/>
  <c r="J48" i="16"/>
  <c r="I48" i="16"/>
  <c r="G51" i="16"/>
  <c r="F63" i="16"/>
  <c r="M57" i="16"/>
  <c r="L57" i="16"/>
  <c r="K57" i="16"/>
  <c r="J57" i="16"/>
  <c r="I57" i="16"/>
  <c r="M66" i="16"/>
  <c r="H65" i="16"/>
  <c r="L66" i="16"/>
  <c r="K66" i="16"/>
  <c r="J66" i="16"/>
  <c r="I66" i="16"/>
  <c r="G77" i="16"/>
  <c r="M74" i="16"/>
  <c r="L74" i="16"/>
  <c r="K74" i="16"/>
  <c r="J74" i="16"/>
  <c r="I74" i="16"/>
  <c r="M83" i="16"/>
  <c r="L83" i="16"/>
  <c r="K83" i="16"/>
  <c r="J83" i="16"/>
  <c r="I83" i="16"/>
  <c r="H91" i="16"/>
  <c r="M100" i="16"/>
  <c r="L100" i="16"/>
  <c r="K100" i="16"/>
  <c r="J100" i="16"/>
  <c r="I100" i="16"/>
  <c r="C107" i="16"/>
  <c r="M109" i="16"/>
  <c r="L109" i="16"/>
  <c r="K109" i="16"/>
  <c r="J109" i="16"/>
  <c r="I109" i="16"/>
  <c r="M117" i="16"/>
  <c r="L117" i="16"/>
  <c r="K117" i="16"/>
  <c r="J117" i="16"/>
  <c r="I117" i="16"/>
  <c r="D121" i="16"/>
  <c r="C133" i="16"/>
  <c r="M126" i="16"/>
  <c r="L126" i="16"/>
  <c r="K126" i="16"/>
  <c r="J126" i="16"/>
  <c r="I126" i="16"/>
  <c r="E135" i="16"/>
  <c r="D147" i="16"/>
  <c r="M143" i="16"/>
  <c r="L143" i="16"/>
  <c r="K143" i="16"/>
  <c r="J143" i="16"/>
  <c r="I143" i="16"/>
  <c r="F149" i="16"/>
  <c r="M152" i="16"/>
  <c r="L152" i="16"/>
  <c r="K152" i="16"/>
  <c r="J152" i="16"/>
  <c r="I152" i="16"/>
  <c r="E161" i="16"/>
  <c r="M160" i="16"/>
  <c r="L160" i="16"/>
  <c r="K160" i="16"/>
  <c r="J160" i="16"/>
  <c r="I160" i="16"/>
  <c r="X8" i="18"/>
  <c r="K17" i="18"/>
  <c r="J17" i="18"/>
  <c r="I17" i="18"/>
  <c r="F22" i="18"/>
  <c r="J52" i="18"/>
  <c r="I52" i="18"/>
  <c r="P64" i="18"/>
  <c r="K86" i="18"/>
  <c r="J86" i="18"/>
  <c r="I86" i="18"/>
  <c r="L118" i="18"/>
  <c r="H120" i="18"/>
  <c r="J121" i="18"/>
  <c r="I121" i="18"/>
  <c r="V160" i="18"/>
  <c r="K15" i="14"/>
  <c r="J15" i="14"/>
  <c r="H23" i="14"/>
  <c r="I15" i="14"/>
  <c r="C37" i="14"/>
  <c r="K32" i="14"/>
  <c r="J32" i="14"/>
  <c r="I32" i="14"/>
  <c r="K41" i="14"/>
  <c r="J41" i="14"/>
  <c r="I41" i="14"/>
  <c r="F51" i="14"/>
  <c r="K49" i="14"/>
  <c r="J49" i="14"/>
  <c r="I49" i="14"/>
  <c r="K58" i="14"/>
  <c r="J58" i="14"/>
  <c r="I58" i="14"/>
  <c r="K67" i="14"/>
  <c r="J67" i="14"/>
  <c r="I67" i="14"/>
  <c r="D79" i="14"/>
  <c r="K75" i="14"/>
  <c r="J75" i="14"/>
  <c r="I75" i="14"/>
  <c r="K84" i="14"/>
  <c r="J84" i="14"/>
  <c r="I84" i="14"/>
  <c r="G93" i="14"/>
  <c r="K92" i="14"/>
  <c r="J92" i="14"/>
  <c r="I92" i="14"/>
  <c r="K101" i="14"/>
  <c r="J101" i="14"/>
  <c r="I101" i="14"/>
  <c r="K110" i="14"/>
  <c r="J110" i="14"/>
  <c r="I110" i="14"/>
  <c r="E121" i="14"/>
  <c r="K118" i="14"/>
  <c r="J118" i="14"/>
  <c r="I118" i="14"/>
  <c r="K127" i="14"/>
  <c r="J127" i="14"/>
  <c r="I127" i="14"/>
  <c r="H135" i="14"/>
  <c r="C149" i="14"/>
  <c r="K144" i="14"/>
  <c r="J144" i="14"/>
  <c r="I144" i="14"/>
  <c r="K153" i="14"/>
  <c r="J153" i="14"/>
  <c r="I153" i="14"/>
  <c r="F163" i="14"/>
  <c r="K161" i="14"/>
  <c r="J161" i="14"/>
  <c r="I161" i="14"/>
  <c r="K11" i="15"/>
  <c r="J11" i="15"/>
  <c r="I11" i="15"/>
  <c r="L11" i="15"/>
  <c r="M11" i="15"/>
  <c r="D21" i="15"/>
  <c r="K15" i="15"/>
  <c r="J15" i="15"/>
  <c r="I15" i="15"/>
  <c r="M15" i="15"/>
  <c r="L15" i="15"/>
  <c r="K19" i="15"/>
  <c r="J19" i="15"/>
  <c r="I19" i="15"/>
  <c r="M19" i="15"/>
  <c r="L19" i="15"/>
  <c r="K25" i="15"/>
  <c r="J25" i="15"/>
  <c r="I25" i="15"/>
  <c r="M25" i="15"/>
  <c r="L25" i="15"/>
  <c r="K33" i="15"/>
  <c r="J33" i="15"/>
  <c r="I33" i="15"/>
  <c r="L33" i="15"/>
  <c r="M33" i="15"/>
  <c r="C49" i="15"/>
  <c r="K42" i="15"/>
  <c r="J42" i="15"/>
  <c r="I42" i="15"/>
  <c r="M42" i="15"/>
  <c r="L42" i="15"/>
  <c r="K51" i="15"/>
  <c r="J51" i="15"/>
  <c r="I51" i="15"/>
  <c r="M51" i="15"/>
  <c r="L51" i="15"/>
  <c r="D63" i="15"/>
  <c r="K59" i="15"/>
  <c r="J59" i="15"/>
  <c r="I59" i="15"/>
  <c r="M59" i="15"/>
  <c r="L59" i="15"/>
  <c r="K68" i="15"/>
  <c r="J68" i="15"/>
  <c r="I68" i="15"/>
  <c r="L68" i="15"/>
  <c r="M68" i="15"/>
  <c r="E77" i="15"/>
  <c r="K76" i="15"/>
  <c r="J76" i="15"/>
  <c r="I76" i="15"/>
  <c r="M76" i="15"/>
  <c r="L76" i="15"/>
  <c r="F91" i="15"/>
  <c r="L85" i="15"/>
  <c r="K85" i="15"/>
  <c r="J85" i="15"/>
  <c r="I85" i="15"/>
  <c r="M85" i="15"/>
  <c r="L94" i="15"/>
  <c r="K94" i="15"/>
  <c r="J94" i="15"/>
  <c r="I94" i="15"/>
  <c r="M94" i="15"/>
  <c r="G105" i="15"/>
  <c r="L102" i="15"/>
  <c r="K102" i="15"/>
  <c r="J102" i="15"/>
  <c r="I102" i="15"/>
  <c r="M102" i="15"/>
  <c r="L111" i="15"/>
  <c r="K111" i="15"/>
  <c r="J111" i="15"/>
  <c r="I111" i="15"/>
  <c r="H119" i="15"/>
  <c r="M111" i="15"/>
  <c r="L128" i="15"/>
  <c r="K128" i="15"/>
  <c r="J128" i="15"/>
  <c r="I128" i="15"/>
  <c r="M128" i="15"/>
  <c r="L137" i="15"/>
  <c r="K137" i="15"/>
  <c r="J137" i="15"/>
  <c r="I137" i="15"/>
  <c r="M137" i="15"/>
  <c r="L145" i="15"/>
  <c r="K145" i="15"/>
  <c r="J145" i="15"/>
  <c r="I145" i="15"/>
  <c r="M145" i="15"/>
  <c r="C161" i="15"/>
  <c r="L154" i="15"/>
  <c r="K154" i="15"/>
  <c r="J154" i="15"/>
  <c r="I154" i="15"/>
  <c r="M154" i="15"/>
  <c r="G21" i="16"/>
  <c r="F23" i="16"/>
  <c r="L26" i="16"/>
  <c r="K26" i="16"/>
  <c r="J26" i="16"/>
  <c r="I26" i="16"/>
  <c r="M26" i="16"/>
  <c r="E35" i="16"/>
  <c r="L34" i="16"/>
  <c r="K34" i="16"/>
  <c r="J34" i="16"/>
  <c r="I34" i="16"/>
  <c r="M34" i="16"/>
  <c r="G37" i="16"/>
  <c r="F49" i="16"/>
  <c r="L43" i="16"/>
  <c r="K43" i="16"/>
  <c r="J43" i="16"/>
  <c r="I43" i="16"/>
  <c r="M43" i="16"/>
  <c r="L52" i="16"/>
  <c r="K52" i="16"/>
  <c r="J52" i="16"/>
  <c r="I52" i="16"/>
  <c r="M52" i="16"/>
  <c r="H51" i="16"/>
  <c r="G63" i="16"/>
  <c r="L60" i="16"/>
  <c r="K60" i="16"/>
  <c r="J60" i="16"/>
  <c r="I60" i="16"/>
  <c r="M60" i="16"/>
  <c r="L69" i="16"/>
  <c r="K69" i="16"/>
  <c r="J69" i="16"/>
  <c r="I69" i="16"/>
  <c r="H77" i="16"/>
  <c r="M69" i="16"/>
  <c r="L86" i="16"/>
  <c r="K86" i="16"/>
  <c r="J86" i="16"/>
  <c r="I86" i="16"/>
  <c r="M86" i="16"/>
  <c r="C93" i="16"/>
  <c r="L95" i="16"/>
  <c r="K95" i="16"/>
  <c r="J95" i="16"/>
  <c r="I95" i="16"/>
  <c r="M95" i="16"/>
  <c r="L103" i="16"/>
  <c r="K103" i="16"/>
  <c r="J103" i="16"/>
  <c r="I103" i="16"/>
  <c r="M103" i="16"/>
  <c r="D107" i="16"/>
  <c r="C119" i="16"/>
  <c r="L112" i="16"/>
  <c r="K112" i="16"/>
  <c r="J112" i="16"/>
  <c r="I112" i="16"/>
  <c r="M112" i="16"/>
  <c r="E121" i="16"/>
  <c r="D133" i="16"/>
  <c r="L129" i="16"/>
  <c r="K129" i="16"/>
  <c r="J129" i="16"/>
  <c r="I129" i="16"/>
  <c r="M129" i="16"/>
  <c r="F135" i="16"/>
  <c r="L138" i="16"/>
  <c r="K138" i="16"/>
  <c r="J138" i="16"/>
  <c r="I138" i="16"/>
  <c r="M138" i="16"/>
  <c r="E147" i="16"/>
  <c r="L146" i="16"/>
  <c r="K146" i="16"/>
  <c r="J146" i="16"/>
  <c r="I146" i="16"/>
  <c r="M146" i="16"/>
  <c r="G149" i="16"/>
  <c r="F161" i="16"/>
  <c r="L155" i="16"/>
  <c r="K155" i="16"/>
  <c r="J155" i="16"/>
  <c r="I155" i="16"/>
  <c r="M155" i="16"/>
  <c r="L12" i="17"/>
  <c r="K12" i="17"/>
  <c r="J12" i="17"/>
  <c r="I12" i="17"/>
  <c r="L32" i="17"/>
  <c r="K32" i="17"/>
  <c r="J32" i="17"/>
  <c r="I32" i="17"/>
  <c r="N22" i="18"/>
  <c r="J39" i="18"/>
  <c r="I39" i="18"/>
  <c r="X64" i="18"/>
  <c r="J73" i="18"/>
  <c r="I73" i="18"/>
  <c r="F78" i="18"/>
  <c r="J108" i="18"/>
  <c r="I108" i="18"/>
  <c r="P120" i="18"/>
  <c r="J142" i="18"/>
  <c r="I142" i="18"/>
  <c r="AA155" i="18"/>
  <c r="Z155" i="18"/>
  <c r="J42" i="14"/>
  <c r="I42" i="14"/>
  <c r="K42" i="14"/>
  <c r="G51" i="14"/>
  <c r="J50" i="14"/>
  <c r="I50" i="14"/>
  <c r="K50" i="14"/>
  <c r="J59" i="14"/>
  <c r="I59" i="14"/>
  <c r="K59" i="14"/>
  <c r="J68" i="14"/>
  <c r="I68" i="14"/>
  <c r="K68" i="14"/>
  <c r="E79" i="14"/>
  <c r="J76" i="14"/>
  <c r="I76" i="14"/>
  <c r="K76" i="14"/>
  <c r="J85" i="14"/>
  <c r="I85" i="14"/>
  <c r="H93" i="14"/>
  <c r="K85" i="14"/>
  <c r="C107" i="14"/>
  <c r="J102" i="14"/>
  <c r="I102" i="14"/>
  <c r="K102" i="14"/>
  <c r="J111" i="14"/>
  <c r="I111" i="14"/>
  <c r="K111" i="14"/>
  <c r="F121" i="14"/>
  <c r="J119" i="14"/>
  <c r="I119" i="14"/>
  <c r="K119" i="14"/>
  <c r="J128" i="14"/>
  <c r="I128" i="14"/>
  <c r="K128" i="14"/>
  <c r="J137" i="14"/>
  <c r="I137" i="14"/>
  <c r="K137" i="14"/>
  <c r="D149" i="14"/>
  <c r="J145" i="14"/>
  <c r="I145" i="14"/>
  <c r="K145" i="14"/>
  <c r="J154" i="14"/>
  <c r="I154" i="14"/>
  <c r="K154" i="14"/>
  <c r="G163" i="14"/>
  <c r="J162" i="14"/>
  <c r="I162" i="14"/>
  <c r="K162" i="14"/>
  <c r="E21" i="15"/>
  <c r="C35" i="15"/>
  <c r="J28" i="15"/>
  <c r="I28" i="15"/>
  <c r="M28" i="15"/>
  <c r="L28" i="15"/>
  <c r="K28" i="15"/>
  <c r="J37" i="15"/>
  <c r="I37" i="15"/>
  <c r="M37" i="15"/>
  <c r="K37" i="15"/>
  <c r="L37" i="15"/>
  <c r="D49" i="15"/>
  <c r="J45" i="15"/>
  <c r="I45" i="15"/>
  <c r="M45" i="15"/>
  <c r="L45" i="15"/>
  <c r="K45" i="15"/>
  <c r="J54" i="15"/>
  <c r="I54" i="15"/>
  <c r="M54" i="15"/>
  <c r="L54" i="15"/>
  <c r="K54" i="15"/>
  <c r="E63" i="15"/>
  <c r="J62" i="15"/>
  <c r="I62" i="15"/>
  <c r="M62" i="15"/>
  <c r="L62" i="15"/>
  <c r="K62" i="15"/>
  <c r="F77" i="15"/>
  <c r="J71" i="15"/>
  <c r="I71" i="15"/>
  <c r="M71" i="15"/>
  <c r="K71" i="15"/>
  <c r="L71" i="15"/>
  <c r="K80" i="15"/>
  <c r="J80" i="15"/>
  <c r="I80" i="15"/>
  <c r="M80" i="15"/>
  <c r="L80" i="15"/>
  <c r="G91" i="15"/>
  <c r="K88" i="15"/>
  <c r="J88" i="15"/>
  <c r="I88" i="15"/>
  <c r="M88" i="15"/>
  <c r="L88" i="15"/>
  <c r="K97" i="15"/>
  <c r="J97" i="15"/>
  <c r="I97" i="15"/>
  <c r="H105" i="15"/>
  <c r="M97" i="15"/>
  <c r="L97" i="15"/>
  <c r="K114" i="15"/>
  <c r="J114" i="15"/>
  <c r="I114" i="15"/>
  <c r="M114" i="15"/>
  <c r="L114" i="15"/>
  <c r="K123" i="15"/>
  <c r="J123" i="15"/>
  <c r="I123" i="15"/>
  <c r="M123" i="15"/>
  <c r="L123" i="15"/>
  <c r="K131" i="15"/>
  <c r="J131" i="15"/>
  <c r="I131" i="15"/>
  <c r="M131" i="15"/>
  <c r="L131" i="15"/>
  <c r="C147" i="15"/>
  <c r="K140" i="15"/>
  <c r="J140" i="15"/>
  <c r="I140" i="15"/>
  <c r="M140" i="15"/>
  <c r="L140" i="15"/>
  <c r="K149" i="15"/>
  <c r="J149" i="15"/>
  <c r="I149" i="15"/>
  <c r="M149" i="15"/>
  <c r="L149" i="15"/>
  <c r="D161" i="15"/>
  <c r="K157" i="15"/>
  <c r="J157" i="15"/>
  <c r="I157" i="15"/>
  <c r="M157" i="15"/>
  <c r="L157" i="15"/>
  <c r="K13" i="16"/>
  <c r="J13" i="16"/>
  <c r="I13" i="16"/>
  <c r="H21" i="16"/>
  <c r="M13" i="16"/>
  <c r="L13" i="16"/>
  <c r="K17" i="16"/>
  <c r="J17" i="16"/>
  <c r="I17" i="16"/>
  <c r="M17" i="16"/>
  <c r="L17" i="16"/>
  <c r="G23" i="16"/>
  <c r="F35" i="16"/>
  <c r="K29" i="16"/>
  <c r="J29" i="16"/>
  <c r="I29" i="16"/>
  <c r="M29" i="16"/>
  <c r="L29" i="16"/>
  <c r="K38" i="16"/>
  <c r="J38" i="16"/>
  <c r="I38" i="16"/>
  <c r="M38" i="16"/>
  <c r="H37" i="16"/>
  <c r="L38" i="16"/>
  <c r="G49" i="16"/>
  <c r="K46" i="16"/>
  <c r="J46" i="16"/>
  <c r="I46" i="16"/>
  <c r="M46" i="16"/>
  <c r="L46" i="16"/>
  <c r="K55" i="16"/>
  <c r="J55" i="16"/>
  <c r="I55" i="16"/>
  <c r="H63" i="16"/>
  <c r="M55" i="16"/>
  <c r="L55" i="16"/>
  <c r="K72" i="16"/>
  <c r="J72" i="16"/>
  <c r="I72" i="16"/>
  <c r="M72" i="16"/>
  <c r="L72" i="16"/>
  <c r="C79" i="16"/>
  <c r="K81" i="16"/>
  <c r="J81" i="16"/>
  <c r="I81" i="16"/>
  <c r="M81" i="16"/>
  <c r="L81" i="16"/>
  <c r="K89" i="16"/>
  <c r="J89" i="16"/>
  <c r="I89" i="16"/>
  <c r="M89" i="16"/>
  <c r="L89" i="16"/>
  <c r="D93" i="16"/>
  <c r="C105" i="16"/>
  <c r="K98" i="16"/>
  <c r="J98" i="16"/>
  <c r="I98" i="16"/>
  <c r="M98" i="16"/>
  <c r="L98" i="16"/>
  <c r="E107" i="16"/>
  <c r="D119" i="16"/>
  <c r="K115" i="16"/>
  <c r="J115" i="16"/>
  <c r="I115" i="16"/>
  <c r="M115" i="16"/>
  <c r="L115" i="16"/>
  <c r="F121" i="16"/>
  <c r="K124" i="16"/>
  <c r="J124" i="16"/>
  <c r="I124" i="16"/>
  <c r="M124" i="16"/>
  <c r="L124" i="16"/>
  <c r="E133" i="16"/>
  <c r="K132" i="16"/>
  <c r="J132" i="16"/>
  <c r="I132" i="16"/>
  <c r="M132" i="16"/>
  <c r="L132" i="16"/>
  <c r="G135" i="16"/>
  <c r="F147" i="16"/>
  <c r="K141" i="16"/>
  <c r="J141" i="16"/>
  <c r="I141" i="16"/>
  <c r="M141" i="16"/>
  <c r="L141" i="16"/>
  <c r="K150" i="16"/>
  <c r="J150" i="16"/>
  <c r="I150" i="16"/>
  <c r="M150" i="16"/>
  <c r="H149" i="16"/>
  <c r="L150" i="16"/>
  <c r="G161" i="16"/>
  <c r="K158" i="16"/>
  <c r="J158" i="16"/>
  <c r="I158" i="16"/>
  <c r="M158" i="16"/>
  <c r="L158" i="16"/>
  <c r="H23" i="17"/>
  <c r="L24" i="17"/>
  <c r="K24" i="17"/>
  <c r="J24" i="17"/>
  <c r="I24" i="17"/>
  <c r="G35" i="17"/>
  <c r="V22" i="18"/>
  <c r="J26" i="18"/>
  <c r="I26" i="18"/>
  <c r="H34" i="18"/>
  <c r="D36" i="18"/>
  <c r="J60" i="18"/>
  <c r="I60" i="18"/>
  <c r="N78" i="18"/>
  <c r="J95" i="18"/>
  <c r="I95" i="18"/>
  <c r="X120" i="18"/>
  <c r="J129" i="18"/>
  <c r="I129" i="18"/>
  <c r="F134" i="18"/>
  <c r="I17" i="14"/>
  <c r="K17" i="14"/>
  <c r="J17" i="14"/>
  <c r="I26" i="14"/>
  <c r="K26" i="14"/>
  <c r="J26" i="14"/>
  <c r="E37" i="14"/>
  <c r="I34" i="14"/>
  <c r="K34" i="14"/>
  <c r="J34" i="14"/>
  <c r="I43" i="14"/>
  <c r="H51" i="14"/>
  <c r="K43" i="14"/>
  <c r="J43" i="14"/>
  <c r="C65" i="14"/>
  <c r="I60" i="14"/>
  <c r="K60" i="14"/>
  <c r="J60" i="14"/>
  <c r="I69" i="14"/>
  <c r="K69" i="14"/>
  <c r="J69" i="14"/>
  <c r="F79" i="14"/>
  <c r="I77" i="14"/>
  <c r="K77" i="14"/>
  <c r="J77" i="14"/>
  <c r="I86" i="14"/>
  <c r="K86" i="14"/>
  <c r="J86" i="14"/>
  <c r="I95" i="14"/>
  <c r="K95" i="14"/>
  <c r="J95" i="14"/>
  <c r="D107" i="14"/>
  <c r="I103" i="14"/>
  <c r="K103" i="14"/>
  <c r="J103" i="14"/>
  <c r="I112" i="14"/>
  <c r="K112" i="14"/>
  <c r="J112" i="14"/>
  <c r="G121" i="14"/>
  <c r="I120" i="14"/>
  <c r="K120" i="14"/>
  <c r="J120" i="14"/>
  <c r="I129" i="14"/>
  <c r="K129" i="14"/>
  <c r="J129" i="14"/>
  <c r="I138" i="14"/>
  <c r="K138" i="14"/>
  <c r="J138" i="14"/>
  <c r="E149" i="14"/>
  <c r="I146" i="14"/>
  <c r="K146" i="14"/>
  <c r="J146" i="14"/>
  <c r="I155" i="14"/>
  <c r="H163" i="14"/>
  <c r="K155" i="14"/>
  <c r="J155" i="14"/>
  <c r="I10" i="15"/>
  <c r="M10" i="15"/>
  <c r="L10" i="15"/>
  <c r="K10" i="15"/>
  <c r="J10" i="15"/>
  <c r="F21" i="15"/>
  <c r="I14" i="15"/>
  <c r="M14" i="15"/>
  <c r="L14" i="15"/>
  <c r="J14" i="15"/>
  <c r="K14" i="15"/>
  <c r="I18" i="15"/>
  <c r="M18" i="15"/>
  <c r="L18" i="15"/>
  <c r="K18" i="15"/>
  <c r="J18" i="15"/>
  <c r="I23" i="15"/>
  <c r="M23" i="15"/>
  <c r="L23" i="15"/>
  <c r="K23" i="15"/>
  <c r="J23" i="15"/>
  <c r="D35" i="15"/>
  <c r="I31" i="15"/>
  <c r="M31" i="15"/>
  <c r="L31" i="15"/>
  <c r="K31" i="15"/>
  <c r="J31" i="15"/>
  <c r="I40" i="15"/>
  <c r="M40" i="15"/>
  <c r="L40" i="15"/>
  <c r="J40" i="15"/>
  <c r="K40" i="15"/>
  <c r="E49" i="15"/>
  <c r="I48" i="15"/>
  <c r="M48" i="15"/>
  <c r="L48" i="15"/>
  <c r="K48" i="15"/>
  <c r="J48" i="15"/>
  <c r="F63" i="15"/>
  <c r="I57" i="15"/>
  <c r="M57" i="15"/>
  <c r="L57" i="15"/>
  <c r="K57" i="15"/>
  <c r="J57" i="15"/>
  <c r="I66" i="15"/>
  <c r="M66" i="15"/>
  <c r="L66" i="15"/>
  <c r="K66" i="15"/>
  <c r="J66" i="15"/>
  <c r="G77" i="15"/>
  <c r="I74" i="15"/>
  <c r="M74" i="15"/>
  <c r="L74" i="15"/>
  <c r="J74" i="15"/>
  <c r="K74" i="15"/>
  <c r="J83" i="15"/>
  <c r="I83" i="15"/>
  <c r="H91" i="15"/>
  <c r="M83" i="15"/>
  <c r="L83" i="15"/>
  <c r="K83" i="15"/>
  <c r="J100" i="15"/>
  <c r="I100" i="15"/>
  <c r="M100" i="15"/>
  <c r="L100" i="15"/>
  <c r="K100" i="15"/>
  <c r="J109" i="15"/>
  <c r="I109" i="15"/>
  <c r="M109" i="15"/>
  <c r="L109" i="15"/>
  <c r="K109" i="15"/>
  <c r="J117" i="15"/>
  <c r="I117" i="15"/>
  <c r="M117" i="15"/>
  <c r="L117" i="15"/>
  <c r="K117" i="15"/>
  <c r="C133" i="15"/>
  <c r="J126" i="15"/>
  <c r="I126" i="15"/>
  <c r="M126" i="15"/>
  <c r="L126" i="15"/>
  <c r="K126" i="15"/>
  <c r="J135" i="15"/>
  <c r="I135" i="15"/>
  <c r="M135" i="15"/>
  <c r="L135" i="15"/>
  <c r="K135" i="15"/>
  <c r="D147" i="15"/>
  <c r="J143" i="15"/>
  <c r="I143" i="15"/>
  <c r="M143" i="15"/>
  <c r="L143" i="15"/>
  <c r="K143" i="15"/>
  <c r="J152" i="15"/>
  <c r="I152" i="15"/>
  <c r="M152" i="15"/>
  <c r="L152" i="15"/>
  <c r="K152" i="15"/>
  <c r="E161" i="15"/>
  <c r="J160" i="15"/>
  <c r="I160" i="15"/>
  <c r="M160" i="15"/>
  <c r="L160" i="15"/>
  <c r="K160" i="15"/>
  <c r="C9" i="16"/>
  <c r="J24" i="16"/>
  <c r="I24" i="16"/>
  <c r="M24" i="16"/>
  <c r="H23" i="16"/>
  <c r="L24" i="16"/>
  <c r="K24" i="16"/>
  <c r="G35" i="16"/>
  <c r="J32" i="16"/>
  <c r="I32" i="16"/>
  <c r="M32" i="16"/>
  <c r="L32" i="16"/>
  <c r="K32" i="16"/>
  <c r="J41" i="16"/>
  <c r="I41" i="16"/>
  <c r="H49" i="16"/>
  <c r="M41" i="16"/>
  <c r="L41" i="16"/>
  <c r="K41" i="16"/>
  <c r="J58" i="16"/>
  <c r="I58" i="16"/>
  <c r="M58" i="16"/>
  <c r="L58" i="16"/>
  <c r="K58" i="16"/>
  <c r="C65" i="16"/>
  <c r="J67" i="16"/>
  <c r="I67" i="16"/>
  <c r="M67" i="16"/>
  <c r="L67" i="16"/>
  <c r="K67" i="16"/>
  <c r="J75" i="16"/>
  <c r="I75" i="16"/>
  <c r="M75" i="16"/>
  <c r="L75" i="16"/>
  <c r="K75" i="16"/>
  <c r="D79" i="16"/>
  <c r="C91" i="16"/>
  <c r="J84" i="16"/>
  <c r="I84" i="16"/>
  <c r="M84" i="16"/>
  <c r="L84" i="16"/>
  <c r="K84" i="16"/>
  <c r="E93" i="16"/>
  <c r="D105" i="16"/>
  <c r="J101" i="16"/>
  <c r="I101" i="16"/>
  <c r="M101" i="16"/>
  <c r="L101" i="16"/>
  <c r="K101" i="16"/>
  <c r="F107" i="16"/>
  <c r="J110" i="16"/>
  <c r="I110" i="16"/>
  <c r="M110" i="16"/>
  <c r="L110" i="16"/>
  <c r="K110" i="16"/>
  <c r="E119" i="16"/>
  <c r="J118" i="16"/>
  <c r="I118" i="16"/>
  <c r="M118" i="16"/>
  <c r="L118" i="16"/>
  <c r="K118" i="16"/>
  <c r="G121" i="16"/>
  <c r="F133" i="16"/>
  <c r="J127" i="16"/>
  <c r="I127" i="16"/>
  <c r="M127" i="16"/>
  <c r="L127" i="16"/>
  <c r="K127" i="16"/>
  <c r="J136" i="16"/>
  <c r="I136" i="16"/>
  <c r="M136" i="16"/>
  <c r="H135" i="16"/>
  <c r="L136" i="16"/>
  <c r="K136" i="16"/>
  <c r="G147" i="16"/>
  <c r="J144" i="16"/>
  <c r="I144" i="16"/>
  <c r="M144" i="16"/>
  <c r="L144" i="16"/>
  <c r="K144" i="16"/>
  <c r="J153" i="16"/>
  <c r="I153" i="16"/>
  <c r="H161" i="16"/>
  <c r="M153" i="16"/>
  <c r="L153" i="16"/>
  <c r="K153" i="16"/>
  <c r="J13" i="18"/>
  <c r="I13" i="18"/>
  <c r="P34" i="18"/>
  <c r="L36" i="18"/>
  <c r="J47" i="18"/>
  <c r="I47" i="18"/>
  <c r="V78" i="18"/>
  <c r="K82" i="18"/>
  <c r="J82" i="18"/>
  <c r="I82" i="18"/>
  <c r="H90" i="18"/>
  <c r="D92" i="18"/>
  <c r="J116" i="18"/>
  <c r="I116" i="18"/>
  <c r="N134" i="18"/>
  <c r="J151" i="18"/>
  <c r="I151" i="18"/>
  <c r="C23" i="14"/>
  <c r="J18" i="14"/>
  <c r="I18" i="14"/>
  <c r="K18" i="14"/>
  <c r="K27" i="14"/>
  <c r="J27" i="14"/>
  <c r="I27" i="14"/>
  <c r="F37" i="14"/>
  <c r="K35" i="14"/>
  <c r="J35" i="14"/>
  <c r="I35" i="14"/>
  <c r="I44" i="14"/>
  <c r="K44" i="14"/>
  <c r="J44" i="14"/>
  <c r="K53" i="14"/>
  <c r="J53" i="14"/>
  <c r="I53" i="14"/>
  <c r="D65" i="14"/>
  <c r="K61" i="14"/>
  <c r="J61" i="14"/>
  <c r="I61" i="14"/>
  <c r="K70" i="14"/>
  <c r="J70" i="14"/>
  <c r="I70" i="14"/>
  <c r="G79" i="14"/>
  <c r="K78" i="14"/>
  <c r="J78" i="14"/>
  <c r="I78" i="14"/>
  <c r="K87" i="14"/>
  <c r="J87" i="14"/>
  <c r="I87" i="14"/>
  <c r="K96" i="14"/>
  <c r="J96" i="14"/>
  <c r="I96" i="14"/>
  <c r="E107" i="14"/>
  <c r="K104" i="14"/>
  <c r="J104" i="14"/>
  <c r="I104" i="14"/>
  <c r="H121" i="14"/>
  <c r="K113" i="14"/>
  <c r="J113" i="14"/>
  <c r="I113" i="14"/>
  <c r="C135" i="14"/>
  <c r="K130" i="14"/>
  <c r="J130" i="14"/>
  <c r="I130" i="14"/>
  <c r="K139" i="14"/>
  <c r="J139" i="14"/>
  <c r="I139" i="14"/>
  <c r="F149" i="14"/>
  <c r="K147" i="14"/>
  <c r="J147" i="14"/>
  <c r="I147" i="14"/>
  <c r="K156" i="14"/>
  <c r="J156" i="14"/>
  <c r="I156" i="14"/>
  <c r="G21" i="15"/>
  <c r="M26" i="15"/>
  <c r="L26" i="15"/>
  <c r="K26" i="15"/>
  <c r="J26" i="15"/>
  <c r="I26" i="15"/>
  <c r="E35" i="15"/>
  <c r="M34" i="15"/>
  <c r="L34" i="15"/>
  <c r="K34" i="15"/>
  <c r="J34" i="15"/>
  <c r="I34" i="15"/>
  <c r="F49" i="15"/>
  <c r="M43" i="15"/>
  <c r="L43" i="15"/>
  <c r="K43" i="15"/>
  <c r="I43" i="15"/>
  <c r="J43" i="15"/>
  <c r="M52" i="15"/>
  <c r="L52" i="15"/>
  <c r="K52" i="15"/>
  <c r="J52" i="15"/>
  <c r="I52" i="15"/>
  <c r="G63" i="15"/>
  <c r="M60" i="15"/>
  <c r="L60" i="15"/>
  <c r="K60" i="15"/>
  <c r="J60" i="15"/>
  <c r="I60" i="15"/>
  <c r="H77" i="15"/>
  <c r="M69" i="15"/>
  <c r="L69" i="15"/>
  <c r="K69" i="15"/>
  <c r="J69" i="15"/>
  <c r="I69" i="15"/>
  <c r="I86" i="15"/>
  <c r="M86" i="15"/>
  <c r="L86" i="15"/>
  <c r="K86" i="15"/>
  <c r="J86" i="15"/>
  <c r="I95" i="15"/>
  <c r="M95" i="15"/>
  <c r="L95" i="15"/>
  <c r="K95" i="15"/>
  <c r="J95" i="15"/>
  <c r="I103" i="15"/>
  <c r="M103" i="15"/>
  <c r="L103" i="15"/>
  <c r="K103" i="15"/>
  <c r="J103" i="15"/>
  <c r="C119" i="15"/>
  <c r="I112" i="15"/>
  <c r="M112" i="15"/>
  <c r="L112" i="15"/>
  <c r="K112" i="15"/>
  <c r="J112" i="15"/>
  <c r="I121" i="15"/>
  <c r="M121" i="15"/>
  <c r="L121" i="15"/>
  <c r="K121" i="15"/>
  <c r="J121" i="15"/>
  <c r="D133" i="15"/>
  <c r="I129" i="15"/>
  <c r="M129" i="15"/>
  <c r="L129" i="15"/>
  <c r="K129" i="15"/>
  <c r="J129" i="15"/>
  <c r="I138" i="15"/>
  <c r="M138" i="15"/>
  <c r="L138" i="15"/>
  <c r="K138" i="15"/>
  <c r="J138" i="15"/>
  <c r="E147" i="15"/>
  <c r="I146" i="15"/>
  <c r="M146" i="15"/>
  <c r="L146" i="15"/>
  <c r="K146" i="15"/>
  <c r="J146" i="15"/>
  <c r="F161" i="15"/>
  <c r="I155" i="15"/>
  <c r="M155" i="15"/>
  <c r="L155" i="15"/>
  <c r="K155" i="15"/>
  <c r="J155" i="15"/>
  <c r="D9" i="16"/>
  <c r="I12" i="16"/>
  <c r="M12" i="16"/>
  <c r="L12" i="16"/>
  <c r="K12" i="16"/>
  <c r="J12" i="16"/>
  <c r="I16" i="16"/>
  <c r="M16" i="16"/>
  <c r="L16" i="16"/>
  <c r="K16" i="16"/>
  <c r="J16" i="16"/>
  <c r="I20" i="16"/>
  <c r="M20" i="16"/>
  <c r="L20" i="16"/>
  <c r="K20" i="16"/>
  <c r="J20" i="16"/>
  <c r="I27" i="16"/>
  <c r="H35" i="16"/>
  <c r="M27" i="16"/>
  <c r="L27" i="16"/>
  <c r="K27" i="16"/>
  <c r="J27" i="16"/>
  <c r="I44" i="16"/>
  <c r="M44" i="16"/>
  <c r="L44" i="16"/>
  <c r="K44" i="16"/>
  <c r="J44" i="16"/>
  <c r="C51" i="16"/>
  <c r="I53" i="16"/>
  <c r="M53" i="16"/>
  <c r="L53" i="16"/>
  <c r="K53" i="16"/>
  <c r="J53" i="16"/>
  <c r="I61" i="16"/>
  <c r="M61" i="16"/>
  <c r="L61" i="16"/>
  <c r="K61" i="16"/>
  <c r="J61" i="16"/>
  <c r="D65" i="16"/>
  <c r="C77" i="16"/>
  <c r="I70" i="16"/>
  <c r="M70" i="16"/>
  <c r="L70" i="16"/>
  <c r="K70" i="16"/>
  <c r="J70" i="16"/>
  <c r="E79" i="16"/>
  <c r="D91" i="16"/>
  <c r="I87" i="16"/>
  <c r="M87" i="16"/>
  <c r="L87" i="16"/>
  <c r="K87" i="16"/>
  <c r="J87" i="16"/>
  <c r="F93" i="16"/>
  <c r="I96" i="16"/>
  <c r="M96" i="16"/>
  <c r="L96" i="16"/>
  <c r="K96" i="16"/>
  <c r="J96" i="16"/>
  <c r="E105" i="16"/>
  <c r="I104" i="16"/>
  <c r="M104" i="16"/>
  <c r="L104" i="16"/>
  <c r="K104" i="16"/>
  <c r="J104" i="16"/>
  <c r="G107" i="16"/>
  <c r="F119" i="16"/>
  <c r="I113" i="16"/>
  <c r="M113" i="16"/>
  <c r="L113" i="16"/>
  <c r="K113" i="16"/>
  <c r="J113" i="16"/>
  <c r="I122" i="16"/>
  <c r="M122" i="16"/>
  <c r="H121" i="16"/>
  <c r="L122" i="16"/>
  <c r="K122" i="16"/>
  <c r="J122" i="16"/>
  <c r="G133" i="16"/>
  <c r="I130" i="16"/>
  <c r="M130" i="16"/>
  <c r="L130" i="16"/>
  <c r="K130" i="16"/>
  <c r="J130" i="16"/>
  <c r="I139" i="16"/>
  <c r="H147" i="16"/>
  <c r="M139" i="16"/>
  <c r="L139" i="16"/>
  <c r="K139" i="16"/>
  <c r="J139" i="16"/>
  <c r="I156" i="16"/>
  <c r="M156" i="16"/>
  <c r="L156" i="16"/>
  <c r="K156" i="16"/>
  <c r="J156" i="16"/>
  <c r="C9" i="17"/>
  <c r="M41" i="17"/>
  <c r="L41" i="17"/>
  <c r="K41" i="17"/>
  <c r="J41" i="17"/>
  <c r="I41" i="17"/>
  <c r="H49" i="17"/>
  <c r="X34" i="18"/>
  <c r="F48" i="18"/>
  <c r="J69" i="18"/>
  <c r="I69" i="18"/>
  <c r="P90" i="18"/>
  <c r="L92" i="18"/>
  <c r="J103" i="18"/>
  <c r="I103" i="18"/>
  <c r="V134" i="18"/>
  <c r="J138" i="18"/>
  <c r="I138" i="18"/>
  <c r="H146" i="18"/>
  <c r="D148" i="18"/>
  <c r="M81" i="15"/>
  <c r="L81" i="15"/>
  <c r="K81" i="15"/>
  <c r="J81" i="15"/>
  <c r="I81" i="15"/>
  <c r="M89" i="15"/>
  <c r="L89" i="15"/>
  <c r="K89" i="15"/>
  <c r="J89" i="15"/>
  <c r="I89" i="15"/>
  <c r="C105" i="15"/>
  <c r="M98" i="15"/>
  <c r="L98" i="15"/>
  <c r="K98" i="15"/>
  <c r="J98" i="15"/>
  <c r="I98" i="15"/>
  <c r="M107" i="15"/>
  <c r="L107" i="15"/>
  <c r="K107" i="15"/>
  <c r="J107" i="15"/>
  <c r="I107" i="15"/>
  <c r="D119" i="15"/>
  <c r="M115" i="15"/>
  <c r="L115" i="15"/>
  <c r="K115" i="15"/>
  <c r="J115" i="15"/>
  <c r="I115" i="15"/>
  <c r="M124" i="15"/>
  <c r="L124" i="15"/>
  <c r="K124" i="15"/>
  <c r="J124" i="15"/>
  <c r="I124" i="15"/>
  <c r="E133" i="15"/>
  <c r="M132" i="15"/>
  <c r="L132" i="15"/>
  <c r="K132" i="15"/>
  <c r="J132" i="15"/>
  <c r="I132" i="15"/>
  <c r="F147" i="15"/>
  <c r="M141" i="15"/>
  <c r="L141" i="15"/>
  <c r="K141" i="15"/>
  <c r="J141" i="15"/>
  <c r="I141" i="15"/>
  <c r="M150" i="15"/>
  <c r="L150" i="15"/>
  <c r="K150" i="15"/>
  <c r="J150" i="15"/>
  <c r="I150" i="15"/>
  <c r="G161" i="15"/>
  <c r="M158" i="15"/>
  <c r="L158" i="15"/>
  <c r="K158" i="15"/>
  <c r="J158" i="15"/>
  <c r="I158" i="15"/>
  <c r="E9" i="16"/>
  <c r="C21" i="16"/>
  <c r="M30" i="16"/>
  <c r="L30" i="16"/>
  <c r="K30" i="16"/>
  <c r="J30" i="16"/>
  <c r="I30" i="16"/>
  <c r="C37" i="16"/>
  <c r="M39" i="16"/>
  <c r="L39" i="16"/>
  <c r="K39" i="16"/>
  <c r="J39" i="16"/>
  <c r="I39" i="16"/>
  <c r="M47" i="16"/>
  <c r="L47" i="16"/>
  <c r="K47" i="16"/>
  <c r="J47" i="16"/>
  <c r="I47" i="16"/>
  <c r="D51" i="16"/>
  <c r="C63" i="16"/>
  <c r="M56" i="16"/>
  <c r="L56" i="16"/>
  <c r="K56" i="16"/>
  <c r="J56" i="16"/>
  <c r="I56" i="16"/>
  <c r="E65" i="16"/>
  <c r="D77" i="16"/>
  <c r="M73" i="16"/>
  <c r="L73" i="16"/>
  <c r="K73" i="16"/>
  <c r="J73" i="16"/>
  <c r="I73" i="16"/>
  <c r="F79" i="16"/>
  <c r="M82" i="16"/>
  <c r="L82" i="16"/>
  <c r="K82" i="16"/>
  <c r="J82" i="16"/>
  <c r="I82" i="16"/>
  <c r="E91" i="16"/>
  <c r="M90" i="16"/>
  <c r="L90" i="16"/>
  <c r="K90" i="16"/>
  <c r="J90" i="16"/>
  <c r="I90" i="16"/>
  <c r="G93" i="16"/>
  <c r="F105" i="16"/>
  <c r="M99" i="16"/>
  <c r="L99" i="16"/>
  <c r="K99" i="16"/>
  <c r="J99" i="16"/>
  <c r="I99" i="16"/>
  <c r="M108" i="16"/>
  <c r="H107" i="16"/>
  <c r="L108" i="16"/>
  <c r="K108" i="16"/>
  <c r="J108" i="16"/>
  <c r="I108" i="16"/>
  <c r="G119" i="16"/>
  <c r="M116" i="16"/>
  <c r="L116" i="16"/>
  <c r="K116" i="16"/>
  <c r="J116" i="16"/>
  <c r="I116" i="16"/>
  <c r="H133" i="16"/>
  <c r="M125" i="16"/>
  <c r="L125" i="16"/>
  <c r="K125" i="16"/>
  <c r="J125" i="16"/>
  <c r="I125" i="16"/>
  <c r="M142" i="16"/>
  <c r="L142" i="16"/>
  <c r="K142" i="16"/>
  <c r="J142" i="16"/>
  <c r="I142" i="16"/>
  <c r="C149" i="16"/>
  <c r="M151" i="16"/>
  <c r="L151" i="16"/>
  <c r="K151" i="16"/>
  <c r="J151" i="16"/>
  <c r="I151" i="16"/>
  <c r="M159" i="16"/>
  <c r="L159" i="16"/>
  <c r="K159" i="16"/>
  <c r="J159" i="16"/>
  <c r="I159" i="16"/>
  <c r="D9" i="17"/>
  <c r="L20" i="17"/>
  <c r="K20" i="17"/>
  <c r="J20" i="17"/>
  <c r="I20" i="17"/>
  <c r="M67" i="17"/>
  <c r="N48" i="18"/>
  <c r="J56" i="18"/>
  <c r="I56" i="18"/>
  <c r="X90" i="18"/>
  <c r="F104" i="18"/>
  <c r="J125" i="18"/>
  <c r="I125" i="18"/>
  <c r="P146" i="18"/>
  <c r="L148" i="18"/>
  <c r="L27" i="17"/>
  <c r="K27" i="17"/>
  <c r="J27" i="17"/>
  <c r="I27" i="17"/>
  <c r="H35" i="17"/>
  <c r="M44" i="17"/>
  <c r="L44" i="17"/>
  <c r="K44" i="17"/>
  <c r="J44" i="17"/>
  <c r="I44" i="17"/>
  <c r="Q8" i="18"/>
  <c r="T9" i="18"/>
  <c r="S9" i="18"/>
  <c r="R9" i="18"/>
  <c r="Y8" i="18"/>
  <c r="AB9" i="18" s="1"/>
  <c r="AA9" i="18"/>
  <c r="Z9" i="18"/>
  <c r="C20" i="18"/>
  <c r="T13" i="18"/>
  <c r="S13" i="18"/>
  <c r="R13" i="18"/>
  <c r="AB13" i="18"/>
  <c r="AA13" i="18"/>
  <c r="Z13" i="18"/>
  <c r="T17" i="18"/>
  <c r="S17" i="18"/>
  <c r="R17" i="18"/>
  <c r="AA17" i="18"/>
  <c r="Z17" i="18"/>
  <c r="G22" i="18"/>
  <c r="O22" i="18"/>
  <c r="W22" i="18"/>
  <c r="T26" i="18"/>
  <c r="S26" i="18"/>
  <c r="R26" i="18"/>
  <c r="Q34" i="18"/>
  <c r="AB26" i="18"/>
  <c r="AA26" i="18"/>
  <c r="Z26" i="18"/>
  <c r="Y34" i="18"/>
  <c r="T30" i="18"/>
  <c r="S30" i="18"/>
  <c r="R30" i="18"/>
  <c r="AB30" i="18"/>
  <c r="AA30" i="18"/>
  <c r="Z30" i="18"/>
  <c r="E36" i="18"/>
  <c r="M36" i="18"/>
  <c r="U36" i="18"/>
  <c r="T39" i="18"/>
  <c r="S39" i="18"/>
  <c r="R39" i="18"/>
  <c r="AB39" i="18"/>
  <c r="AA39" i="18"/>
  <c r="Z39" i="18"/>
  <c r="G48" i="18"/>
  <c r="O48" i="18"/>
  <c r="W48" i="18"/>
  <c r="T43" i="18"/>
  <c r="S43" i="18"/>
  <c r="R43" i="18"/>
  <c r="AA43" i="18"/>
  <c r="Z43" i="18"/>
  <c r="T47" i="18"/>
  <c r="S47" i="18"/>
  <c r="R47" i="18"/>
  <c r="AB47" i="18"/>
  <c r="AA47" i="18"/>
  <c r="Z47" i="18"/>
  <c r="C50" i="18"/>
  <c r="T52" i="18"/>
  <c r="S52" i="18"/>
  <c r="R52" i="18"/>
  <c r="AA52" i="18"/>
  <c r="Z52" i="18"/>
  <c r="E62" i="18"/>
  <c r="M62" i="18"/>
  <c r="U62" i="18"/>
  <c r="T56" i="18"/>
  <c r="S56" i="18"/>
  <c r="R56" i="18"/>
  <c r="AB56" i="18"/>
  <c r="AA56" i="18"/>
  <c r="Z56" i="18"/>
  <c r="T60" i="18"/>
  <c r="S60" i="18"/>
  <c r="R60" i="18"/>
  <c r="AA60" i="18"/>
  <c r="Z60" i="18"/>
  <c r="Q64" i="18"/>
  <c r="T65" i="18"/>
  <c r="S65" i="18"/>
  <c r="R65" i="18"/>
  <c r="Y64" i="18"/>
  <c r="AA65" i="18"/>
  <c r="Z65" i="18"/>
  <c r="C76" i="18"/>
  <c r="T69" i="18"/>
  <c r="S69" i="18"/>
  <c r="R69" i="18"/>
  <c r="AA69" i="18"/>
  <c r="Z69" i="18"/>
  <c r="T73" i="18"/>
  <c r="S73" i="18"/>
  <c r="R73" i="18"/>
  <c r="AA73" i="18"/>
  <c r="Z73" i="18"/>
  <c r="G78" i="18"/>
  <c r="O78" i="18"/>
  <c r="W78" i="18"/>
  <c r="T82" i="18"/>
  <c r="S82" i="18"/>
  <c r="R82" i="18"/>
  <c r="Q90" i="18"/>
  <c r="AA82" i="18"/>
  <c r="Z82" i="18"/>
  <c r="Y90" i="18"/>
  <c r="T86" i="18"/>
  <c r="S86" i="18"/>
  <c r="R86" i="18"/>
  <c r="AA86" i="18"/>
  <c r="Z86" i="18"/>
  <c r="E92" i="18"/>
  <c r="M92" i="18"/>
  <c r="U92" i="18"/>
  <c r="T95" i="18"/>
  <c r="S95" i="18"/>
  <c r="R95" i="18"/>
  <c r="AA95" i="18"/>
  <c r="Z95" i="18"/>
  <c r="G104" i="18"/>
  <c r="O104" i="18"/>
  <c r="W104" i="18"/>
  <c r="T99" i="18"/>
  <c r="S99" i="18"/>
  <c r="R99" i="18"/>
  <c r="AA99" i="18"/>
  <c r="Z99" i="18"/>
  <c r="T103" i="18"/>
  <c r="S103" i="18"/>
  <c r="R103" i="18"/>
  <c r="AA103" i="18"/>
  <c r="Z103" i="18"/>
  <c r="C106" i="18"/>
  <c r="T108" i="18"/>
  <c r="S108" i="18"/>
  <c r="R108" i="18"/>
  <c r="AA108" i="18"/>
  <c r="Z108" i="18"/>
  <c r="E118" i="18"/>
  <c r="M118" i="18"/>
  <c r="U118" i="18"/>
  <c r="T112" i="18"/>
  <c r="S112" i="18"/>
  <c r="R112" i="18"/>
  <c r="AA112" i="18"/>
  <c r="Z112" i="18"/>
  <c r="T116" i="18"/>
  <c r="S116" i="18"/>
  <c r="R116" i="18"/>
  <c r="AA116" i="18"/>
  <c r="Z116" i="18"/>
  <c r="Q120" i="18"/>
  <c r="T121" i="18"/>
  <c r="S121" i="18"/>
  <c r="R121" i="18"/>
  <c r="Y120" i="18"/>
  <c r="AA121" i="18"/>
  <c r="Z121" i="18"/>
  <c r="C132" i="18"/>
  <c r="T125" i="18"/>
  <c r="S125" i="18"/>
  <c r="R125" i="18"/>
  <c r="AB125" i="18"/>
  <c r="AA125" i="18"/>
  <c r="Z125" i="18"/>
  <c r="T129" i="18"/>
  <c r="S129" i="18"/>
  <c r="R129" i="18"/>
  <c r="AA129" i="18"/>
  <c r="Z129" i="18"/>
  <c r="G134" i="18"/>
  <c r="O134" i="18"/>
  <c r="W134" i="18"/>
  <c r="T138" i="18"/>
  <c r="S138" i="18"/>
  <c r="R138" i="18"/>
  <c r="Q146" i="18"/>
  <c r="AB138" i="18"/>
  <c r="AA138" i="18"/>
  <c r="Z138" i="18"/>
  <c r="Y146" i="18"/>
  <c r="T142" i="18"/>
  <c r="S142" i="18"/>
  <c r="R142" i="18"/>
  <c r="AB142" i="18"/>
  <c r="AA142" i="18"/>
  <c r="Z142" i="18"/>
  <c r="E148" i="18"/>
  <c r="M148" i="18"/>
  <c r="U148" i="18"/>
  <c r="T151" i="18"/>
  <c r="S151" i="18"/>
  <c r="R151" i="18"/>
  <c r="AB151" i="18"/>
  <c r="AA151" i="18"/>
  <c r="Z151" i="18"/>
  <c r="G160" i="18"/>
  <c r="O160" i="18"/>
  <c r="W160" i="18"/>
  <c r="J158" i="18"/>
  <c r="I158" i="18"/>
  <c r="C50" i="21"/>
  <c r="D106" i="21"/>
  <c r="C120" i="21"/>
  <c r="N29" i="22"/>
  <c r="M29" i="22"/>
  <c r="L29" i="22"/>
  <c r="K29" i="22"/>
  <c r="J29" i="22"/>
  <c r="L14" i="24"/>
  <c r="E9" i="17"/>
  <c r="C21" i="17"/>
  <c r="L30" i="17"/>
  <c r="K30" i="17"/>
  <c r="J30" i="17"/>
  <c r="I30" i="17"/>
  <c r="C37" i="17"/>
  <c r="L39" i="17"/>
  <c r="K39" i="17"/>
  <c r="J39" i="17"/>
  <c r="I39" i="17"/>
  <c r="L47" i="17"/>
  <c r="K47" i="17"/>
  <c r="J47" i="17"/>
  <c r="I47" i="17"/>
  <c r="J10" i="18"/>
  <c r="I10" i="18"/>
  <c r="D20" i="18"/>
  <c r="L20" i="18"/>
  <c r="K14" i="18"/>
  <c r="J14" i="18"/>
  <c r="I14" i="18"/>
  <c r="J18" i="18"/>
  <c r="I18" i="18"/>
  <c r="J23" i="18"/>
  <c r="I23" i="18"/>
  <c r="H22" i="18"/>
  <c r="P22" i="18"/>
  <c r="X22" i="18"/>
  <c r="J27" i="18"/>
  <c r="I27" i="18"/>
  <c r="J31" i="18"/>
  <c r="I31" i="18"/>
  <c r="F36" i="18"/>
  <c r="N36" i="18"/>
  <c r="V36" i="18"/>
  <c r="J40" i="18"/>
  <c r="I40" i="18"/>
  <c r="H48" i="18"/>
  <c r="P48" i="18"/>
  <c r="X48" i="18"/>
  <c r="J44" i="18"/>
  <c r="I44" i="18"/>
  <c r="D50" i="18"/>
  <c r="L50" i="18"/>
  <c r="K53" i="18"/>
  <c r="J53" i="18"/>
  <c r="I53" i="18"/>
  <c r="F62" i="18"/>
  <c r="N62" i="18"/>
  <c r="V62" i="18"/>
  <c r="J57" i="18"/>
  <c r="I57" i="18"/>
  <c r="J61" i="18"/>
  <c r="I61" i="18"/>
  <c r="J66" i="18"/>
  <c r="I66" i="18"/>
  <c r="D76" i="18"/>
  <c r="L76" i="18"/>
  <c r="J70" i="18"/>
  <c r="I70" i="18"/>
  <c r="J74" i="18"/>
  <c r="I74" i="18"/>
  <c r="J79" i="18"/>
  <c r="I79" i="18"/>
  <c r="H78" i="18"/>
  <c r="P78" i="18"/>
  <c r="X78" i="18"/>
  <c r="J83" i="18"/>
  <c r="I83" i="18"/>
  <c r="K87" i="18"/>
  <c r="J87" i="18"/>
  <c r="I87" i="18"/>
  <c r="F92" i="18"/>
  <c r="N92" i="18"/>
  <c r="V92" i="18"/>
  <c r="J96" i="18"/>
  <c r="I96" i="18"/>
  <c r="H104" i="18"/>
  <c r="P104" i="18"/>
  <c r="X104" i="18"/>
  <c r="J100" i="18"/>
  <c r="I100" i="18"/>
  <c r="D106" i="18"/>
  <c r="L106" i="18"/>
  <c r="J109" i="18"/>
  <c r="I109" i="18"/>
  <c r="F118" i="18"/>
  <c r="N118" i="18"/>
  <c r="V118" i="18"/>
  <c r="J113" i="18"/>
  <c r="I113" i="18"/>
  <c r="J117" i="18"/>
  <c r="I117" i="18"/>
  <c r="J122" i="18"/>
  <c r="I122" i="18"/>
  <c r="D132" i="18"/>
  <c r="L132" i="18"/>
  <c r="J126" i="18"/>
  <c r="I126" i="18"/>
  <c r="J130" i="18"/>
  <c r="I130" i="18"/>
  <c r="K135" i="18"/>
  <c r="J135" i="18"/>
  <c r="I135" i="18"/>
  <c r="H134" i="18"/>
  <c r="P134" i="18"/>
  <c r="X134" i="18"/>
  <c r="J139" i="18"/>
  <c r="I139" i="18"/>
  <c r="J143" i="18"/>
  <c r="I143" i="18"/>
  <c r="F148" i="18"/>
  <c r="N148" i="18"/>
  <c r="V148" i="18"/>
  <c r="J152" i="18"/>
  <c r="H160" i="18"/>
  <c r="I152" i="18"/>
  <c r="P160" i="18"/>
  <c r="X160" i="18"/>
  <c r="S159" i="18"/>
  <c r="T159" i="18"/>
  <c r="R159" i="18"/>
  <c r="N115" i="22"/>
  <c r="M115" i="22"/>
  <c r="L115" i="22"/>
  <c r="K115" i="22"/>
  <c r="J115" i="22"/>
  <c r="F9" i="17"/>
  <c r="L11" i="17"/>
  <c r="K11" i="17"/>
  <c r="J11" i="17"/>
  <c r="I11" i="17"/>
  <c r="M11" i="17"/>
  <c r="D21" i="17"/>
  <c r="L15" i="17"/>
  <c r="K15" i="17"/>
  <c r="J15" i="17"/>
  <c r="I15" i="17"/>
  <c r="L19" i="17"/>
  <c r="K19" i="17"/>
  <c r="J19" i="17"/>
  <c r="I19" i="17"/>
  <c r="C23" i="17"/>
  <c r="L25" i="17"/>
  <c r="K25" i="17"/>
  <c r="J25" i="17"/>
  <c r="I25" i="17"/>
  <c r="L33" i="17"/>
  <c r="K33" i="17"/>
  <c r="J33" i="17"/>
  <c r="I33" i="17"/>
  <c r="D37" i="17"/>
  <c r="C49" i="17"/>
  <c r="L42" i="17"/>
  <c r="K42" i="17"/>
  <c r="J42" i="17"/>
  <c r="I42" i="17"/>
  <c r="C8" i="18"/>
  <c r="T10" i="18"/>
  <c r="S10" i="18"/>
  <c r="R10" i="18"/>
  <c r="AB10" i="18"/>
  <c r="AA10" i="18"/>
  <c r="Z10" i="18"/>
  <c r="E20" i="18"/>
  <c r="M20" i="18"/>
  <c r="U20" i="18"/>
  <c r="T14" i="18"/>
  <c r="S14" i="18"/>
  <c r="R14" i="18"/>
  <c r="AB14" i="18"/>
  <c r="AA14" i="18"/>
  <c r="Z14" i="18"/>
  <c r="T18" i="18"/>
  <c r="S18" i="18"/>
  <c r="R18" i="18"/>
  <c r="AB18" i="18"/>
  <c r="AA18" i="18"/>
  <c r="Z18" i="18"/>
  <c r="T23" i="18"/>
  <c r="S23" i="18"/>
  <c r="R23" i="18"/>
  <c r="Q22" i="18"/>
  <c r="AB23" i="18"/>
  <c r="AA23" i="18"/>
  <c r="Z23" i="18"/>
  <c r="Y22" i="18"/>
  <c r="C34" i="18"/>
  <c r="T27" i="18"/>
  <c r="S27" i="18"/>
  <c r="R27" i="18"/>
  <c r="AB27" i="18"/>
  <c r="AA27" i="18"/>
  <c r="Z27" i="18"/>
  <c r="T31" i="18"/>
  <c r="S31" i="18"/>
  <c r="R31" i="18"/>
  <c r="AB31" i="18"/>
  <c r="AA31" i="18"/>
  <c r="Z31" i="18"/>
  <c r="G36" i="18"/>
  <c r="O36" i="18"/>
  <c r="W36" i="18"/>
  <c r="T40" i="18"/>
  <c r="S40" i="18"/>
  <c r="R40" i="18"/>
  <c r="Q48" i="18"/>
  <c r="AB40" i="18"/>
  <c r="AA40" i="18"/>
  <c r="Z40" i="18"/>
  <c r="Y48" i="18"/>
  <c r="T44" i="18"/>
  <c r="S44" i="18"/>
  <c r="R44" i="18"/>
  <c r="AB44" i="18"/>
  <c r="AA44" i="18"/>
  <c r="Z44" i="18"/>
  <c r="E50" i="18"/>
  <c r="M50" i="18"/>
  <c r="U50" i="18"/>
  <c r="T53" i="18"/>
  <c r="S53" i="18"/>
  <c r="R53" i="18"/>
  <c r="AB53" i="18"/>
  <c r="AA53" i="18"/>
  <c r="Z53" i="18"/>
  <c r="G62" i="18"/>
  <c r="O62" i="18"/>
  <c r="W62" i="18"/>
  <c r="T57" i="18"/>
  <c r="S57" i="18"/>
  <c r="R57" i="18"/>
  <c r="AB57" i="18"/>
  <c r="AA57" i="18"/>
  <c r="Z57" i="18"/>
  <c r="T61" i="18"/>
  <c r="S61" i="18"/>
  <c r="R61" i="18"/>
  <c r="AB61" i="18"/>
  <c r="AA61" i="18"/>
  <c r="Z61" i="18"/>
  <c r="C64" i="18"/>
  <c r="T66" i="18"/>
  <c r="S66" i="18"/>
  <c r="R66" i="18"/>
  <c r="AB66" i="18"/>
  <c r="AA66" i="18"/>
  <c r="Z66" i="18"/>
  <c r="E76" i="18"/>
  <c r="M76" i="18"/>
  <c r="U76" i="18"/>
  <c r="T70" i="18"/>
  <c r="S70" i="18"/>
  <c r="R70" i="18"/>
  <c r="AB70" i="18"/>
  <c r="AA70" i="18"/>
  <c r="Z70" i="18"/>
  <c r="T74" i="18"/>
  <c r="S74" i="18"/>
  <c r="R74" i="18"/>
  <c r="AB74" i="18"/>
  <c r="AA74" i="18"/>
  <c r="Z74" i="18"/>
  <c r="T79" i="18"/>
  <c r="S79" i="18"/>
  <c r="R79" i="18"/>
  <c r="Q78" i="18"/>
  <c r="AB79" i="18"/>
  <c r="AA79" i="18"/>
  <c r="Z79" i="18"/>
  <c r="Y78" i="18"/>
  <c r="C90" i="18"/>
  <c r="T83" i="18"/>
  <c r="S83" i="18"/>
  <c r="R83" i="18"/>
  <c r="AB83" i="18"/>
  <c r="AA83" i="18"/>
  <c r="Z83" i="18"/>
  <c r="T87" i="18"/>
  <c r="S87" i="18"/>
  <c r="R87" i="18"/>
  <c r="AB87" i="18"/>
  <c r="AA87" i="18"/>
  <c r="Z87" i="18"/>
  <c r="G92" i="18"/>
  <c r="O92" i="18"/>
  <c r="W92" i="18"/>
  <c r="T96" i="18"/>
  <c r="S96" i="18"/>
  <c r="R96" i="18"/>
  <c r="Q104" i="18"/>
  <c r="AB96" i="18"/>
  <c r="AA96" i="18"/>
  <c r="Z96" i="18"/>
  <c r="Y104" i="18"/>
  <c r="T100" i="18"/>
  <c r="S100" i="18"/>
  <c r="R100" i="18"/>
  <c r="AB100" i="18"/>
  <c r="AA100" i="18"/>
  <c r="Z100" i="18"/>
  <c r="E106" i="18"/>
  <c r="M106" i="18"/>
  <c r="U106" i="18"/>
  <c r="T109" i="18"/>
  <c r="S109" i="18"/>
  <c r="R109" i="18"/>
  <c r="AB109" i="18"/>
  <c r="AA109" i="18"/>
  <c r="Z109" i="18"/>
  <c r="G118" i="18"/>
  <c r="O118" i="18"/>
  <c r="W118" i="18"/>
  <c r="T113" i="18"/>
  <c r="S113" i="18"/>
  <c r="R113" i="18"/>
  <c r="AB113" i="18"/>
  <c r="AA113" i="18"/>
  <c r="Z113" i="18"/>
  <c r="T117" i="18"/>
  <c r="S117" i="18"/>
  <c r="R117" i="18"/>
  <c r="AB117" i="18"/>
  <c r="AA117" i="18"/>
  <c r="Z117" i="18"/>
  <c r="C120" i="18"/>
  <c r="T122" i="18"/>
  <c r="S122" i="18"/>
  <c r="R122" i="18"/>
  <c r="AB122" i="18"/>
  <c r="AA122" i="18"/>
  <c r="Z122" i="18"/>
  <c r="E132" i="18"/>
  <c r="M132" i="18"/>
  <c r="U132" i="18"/>
  <c r="T126" i="18"/>
  <c r="S126" i="18"/>
  <c r="R126" i="18"/>
  <c r="AB126" i="18"/>
  <c r="AA126" i="18"/>
  <c r="Z126" i="18"/>
  <c r="T130" i="18"/>
  <c r="S130" i="18"/>
  <c r="R130" i="18"/>
  <c r="AB130" i="18"/>
  <c r="AA130" i="18"/>
  <c r="Z130" i="18"/>
  <c r="T135" i="18"/>
  <c r="S135" i="18"/>
  <c r="R135" i="18"/>
  <c r="Q134" i="18"/>
  <c r="AB135" i="18"/>
  <c r="AA135" i="18"/>
  <c r="Z135" i="18"/>
  <c r="Y134" i="18"/>
  <c r="C146" i="18"/>
  <c r="T139" i="18"/>
  <c r="S139" i="18"/>
  <c r="R139" i="18"/>
  <c r="AB139" i="18"/>
  <c r="AA139" i="18"/>
  <c r="Z139" i="18"/>
  <c r="T143" i="18"/>
  <c r="S143" i="18"/>
  <c r="R143" i="18"/>
  <c r="AB143" i="18"/>
  <c r="AA143" i="18"/>
  <c r="Z143" i="18"/>
  <c r="G148" i="18"/>
  <c r="O148" i="18"/>
  <c r="W148" i="18"/>
  <c r="Q160" i="18"/>
  <c r="T152" i="18"/>
  <c r="S152" i="18"/>
  <c r="R152" i="18"/>
  <c r="Y160" i="18"/>
  <c r="AB152" i="18"/>
  <c r="AA152" i="18"/>
  <c r="Z152" i="18"/>
  <c r="S155" i="18"/>
  <c r="T155" i="18"/>
  <c r="R155" i="18"/>
  <c r="G9" i="17"/>
  <c r="E21" i="17"/>
  <c r="D23" i="17"/>
  <c r="C35" i="17"/>
  <c r="K28" i="17"/>
  <c r="J28" i="17"/>
  <c r="I28" i="17"/>
  <c r="L28" i="17"/>
  <c r="E37" i="17"/>
  <c r="D49" i="17"/>
  <c r="K45" i="17"/>
  <c r="J45" i="17"/>
  <c r="I45" i="17"/>
  <c r="L45" i="17"/>
  <c r="D8" i="18"/>
  <c r="L8" i="18"/>
  <c r="J11" i="18"/>
  <c r="I11" i="18"/>
  <c r="F20" i="18"/>
  <c r="N20" i="18"/>
  <c r="V20" i="18"/>
  <c r="K15" i="18"/>
  <c r="J15" i="18"/>
  <c r="I15" i="18"/>
  <c r="J19" i="18"/>
  <c r="I19" i="18"/>
  <c r="J24" i="18"/>
  <c r="I24" i="18"/>
  <c r="D34" i="18"/>
  <c r="L34" i="18"/>
  <c r="J28" i="18"/>
  <c r="I28" i="18"/>
  <c r="J32" i="18"/>
  <c r="I32" i="18"/>
  <c r="J37" i="18"/>
  <c r="I37" i="18"/>
  <c r="H36" i="18"/>
  <c r="P36" i="18"/>
  <c r="X36" i="18"/>
  <c r="J41" i="18"/>
  <c r="I41" i="18"/>
  <c r="J45" i="18"/>
  <c r="I45" i="18"/>
  <c r="F50" i="18"/>
  <c r="N50" i="18"/>
  <c r="V50" i="18"/>
  <c r="K54" i="18"/>
  <c r="J54" i="18"/>
  <c r="I54" i="18"/>
  <c r="H62" i="18"/>
  <c r="P62" i="18"/>
  <c r="X62" i="18"/>
  <c r="J58" i="18"/>
  <c r="I58" i="18"/>
  <c r="D64" i="18"/>
  <c r="L64" i="18"/>
  <c r="J67" i="18"/>
  <c r="I67" i="18"/>
  <c r="F76" i="18"/>
  <c r="N76" i="18"/>
  <c r="V76" i="18"/>
  <c r="J71" i="18"/>
  <c r="I71" i="18"/>
  <c r="J75" i="18"/>
  <c r="I75" i="18"/>
  <c r="J80" i="18"/>
  <c r="I80" i="18"/>
  <c r="D90" i="18"/>
  <c r="L90" i="18"/>
  <c r="J84" i="18"/>
  <c r="I84" i="18"/>
  <c r="J88" i="18"/>
  <c r="I88" i="18"/>
  <c r="J93" i="18"/>
  <c r="I93" i="18"/>
  <c r="H92" i="18"/>
  <c r="P92" i="18"/>
  <c r="X92" i="18"/>
  <c r="K97" i="18"/>
  <c r="J97" i="18"/>
  <c r="I97" i="18"/>
  <c r="J101" i="18"/>
  <c r="I101" i="18"/>
  <c r="F106" i="18"/>
  <c r="N106" i="18"/>
  <c r="V106" i="18"/>
  <c r="J110" i="18"/>
  <c r="I110" i="18"/>
  <c r="H118" i="18"/>
  <c r="P118" i="18"/>
  <c r="X118" i="18"/>
  <c r="J114" i="18"/>
  <c r="I114" i="18"/>
  <c r="D120" i="18"/>
  <c r="L120" i="18"/>
  <c r="J123" i="18"/>
  <c r="I123" i="18"/>
  <c r="F132" i="18"/>
  <c r="N132" i="18"/>
  <c r="V132" i="18"/>
  <c r="J127" i="18"/>
  <c r="I127" i="18"/>
  <c r="J131" i="18"/>
  <c r="I131" i="18"/>
  <c r="K136" i="18"/>
  <c r="J136" i="18"/>
  <c r="I136" i="18"/>
  <c r="D146" i="18"/>
  <c r="L146" i="18"/>
  <c r="J140" i="18"/>
  <c r="I140" i="18"/>
  <c r="K144" i="18"/>
  <c r="J144" i="18"/>
  <c r="I144" i="18"/>
  <c r="J149" i="18"/>
  <c r="I149" i="18"/>
  <c r="H148" i="18"/>
  <c r="P148" i="18"/>
  <c r="X148" i="18"/>
  <c r="J153" i="18"/>
  <c r="I153" i="18"/>
  <c r="I157" i="18"/>
  <c r="J157" i="18"/>
  <c r="F36" i="21"/>
  <c r="J10" i="17"/>
  <c r="I10" i="17"/>
  <c r="M10" i="17"/>
  <c r="L10" i="17"/>
  <c r="H9" i="17"/>
  <c r="M12" i="17" s="1"/>
  <c r="K10" i="17"/>
  <c r="F21" i="17"/>
  <c r="J14" i="17"/>
  <c r="I14" i="17"/>
  <c r="M14" i="17"/>
  <c r="L14" i="17"/>
  <c r="K14" i="17"/>
  <c r="J18" i="17"/>
  <c r="I18" i="17"/>
  <c r="L18" i="17"/>
  <c r="K18" i="17"/>
  <c r="E23" i="17"/>
  <c r="D35" i="17"/>
  <c r="J31" i="17"/>
  <c r="I31" i="17"/>
  <c r="L31" i="17"/>
  <c r="K31" i="17"/>
  <c r="F37" i="17"/>
  <c r="J40" i="17"/>
  <c r="I40" i="17"/>
  <c r="M40" i="17"/>
  <c r="L40" i="17"/>
  <c r="K40" i="17"/>
  <c r="E49" i="17"/>
  <c r="J48" i="17"/>
  <c r="I48" i="17"/>
  <c r="M48" i="17"/>
  <c r="L48" i="17"/>
  <c r="K48" i="17"/>
  <c r="E8" i="18"/>
  <c r="M8" i="18"/>
  <c r="U8" i="18"/>
  <c r="S11" i="18"/>
  <c r="R11" i="18"/>
  <c r="T11" i="18"/>
  <c r="AA11" i="18"/>
  <c r="Z11" i="18"/>
  <c r="AB11" i="18"/>
  <c r="G20" i="18"/>
  <c r="O20" i="18"/>
  <c r="W20" i="18"/>
  <c r="S15" i="18"/>
  <c r="R15" i="18"/>
  <c r="T15" i="18"/>
  <c r="AA15" i="18"/>
  <c r="Z15" i="18"/>
  <c r="AB15" i="18"/>
  <c r="S19" i="18"/>
  <c r="R19" i="18"/>
  <c r="T19" i="18"/>
  <c r="AA19" i="18"/>
  <c r="Z19" i="18"/>
  <c r="AB19" i="18"/>
  <c r="C22" i="18"/>
  <c r="S24" i="18"/>
  <c r="R24" i="18"/>
  <c r="T24" i="18"/>
  <c r="AA24" i="18"/>
  <c r="Z24" i="18"/>
  <c r="AB24" i="18"/>
  <c r="E34" i="18"/>
  <c r="M34" i="18"/>
  <c r="U34" i="18"/>
  <c r="S28" i="18"/>
  <c r="R28" i="18"/>
  <c r="T28" i="18"/>
  <c r="AA28" i="18"/>
  <c r="Z28" i="18"/>
  <c r="AB28" i="18"/>
  <c r="S32" i="18"/>
  <c r="R32" i="18"/>
  <c r="T32" i="18"/>
  <c r="AA32" i="18"/>
  <c r="Z32" i="18"/>
  <c r="AB32" i="18"/>
  <c r="S37" i="18"/>
  <c r="R37" i="18"/>
  <c r="Q36" i="18"/>
  <c r="T37" i="18"/>
  <c r="AA37" i="18"/>
  <c r="Z37" i="18"/>
  <c r="Y36" i="18"/>
  <c r="AB37" i="18"/>
  <c r="C48" i="18"/>
  <c r="S41" i="18"/>
  <c r="R41" i="18"/>
  <c r="T41" i="18"/>
  <c r="AA41" i="18"/>
  <c r="Z41" i="18"/>
  <c r="AB41" i="18"/>
  <c r="S45" i="18"/>
  <c r="R45" i="18"/>
  <c r="T45" i="18"/>
  <c r="AA45" i="18"/>
  <c r="Z45" i="18"/>
  <c r="AB45" i="18"/>
  <c r="G50" i="18"/>
  <c r="O50" i="18"/>
  <c r="W50" i="18"/>
  <c r="S54" i="18"/>
  <c r="R54" i="18"/>
  <c r="Q62" i="18"/>
  <c r="T54" i="18"/>
  <c r="AA54" i="18"/>
  <c r="Z54" i="18"/>
  <c r="Y62" i="18"/>
  <c r="AB54" i="18"/>
  <c r="S58" i="18"/>
  <c r="R58" i="18"/>
  <c r="T58" i="18"/>
  <c r="AA58" i="18"/>
  <c r="Z58" i="18"/>
  <c r="AB58" i="18"/>
  <c r="E64" i="18"/>
  <c r="M64" i="18"/>
  <c r="U64" i="18"/>
  <c r="S67" i="18"/>
  <c r="R67" i="18"/>
  <c r="T67" i="18"/>
  <c r="AA67" i="18"/>
  <c r="Z67" i="18"/>
  <c r="AB67" i="18"/>
  <c r="G76" i="18"/>
  <c r="O76" i="18"/>
  <c r="W76" i="18"/>
  <c r="S71" i="18"/>
  <c r="R71" i="18"/>
  <c r="T71" i="18"/>
  <c r="AA71" i="18"/>
  <c r="Z71" i="18"/>
  <c r="AB71" i="18"/>
  <c r="S75" i="18"/>
  <c r="R75" i="18"/>
  <c r="T75" i="18"/>
  <c r="AA75" i="18"/>
  <c r="Z75" i="18"/>
  <c r="AB75" i="18"/>
  <c r="C78" i="18"/>
  <c r="S80" i="18"/>
  <c r="R80" i="18"/>
  <c r="T80" i="18"/>
  <c r="AA80" i="18"/>
  <c r="Z80" i="18"/>
  <c r="AB80" i="18"/>
  <c r="E90" i="18"/>
  <c r="M90" i="18"/>
  <c r="U90" i="18"/>
  <c r="S84" i="18"/>
  <c r="R84" i="18"/>
  <c r="T84" i="18"/>
  <c r="AA84" i="18"/>
  <c r="Z84" i="18"/>
  <c r="AB84" i="18"/>
  <c r="S88" i="18"/>
  <c r="R88" i="18"/>
  <c r="T88" i="18"/>
  <c r="AA88" i="18"/>
  <c r="Z88" i="18"/>
  <c r="AB88" i="18"/>
  <c r="S93" i="18"/>
  <c r="R93" i="18"/>
  <c r="Q92" i="18"/>
  <c r="T93" i="18"/>
  <c r="AA93" i="18"/>
  <c r="Z93" i="18"/>
  <c r="Y92" i="18"/>
  <c r="AB93" i="18"/>
  <c r="C104" i="18"/>
  <c r="S97" i="18"/>
  <c r="R97" i="18"/>
  <c r="T97" i="18"/>
  <c r="AA97" i="18"/>
  <c r="Z97" i="18"/>
  <c r="AB97" i="18"/>
  <c r="S101" i="18"/>
  <c r="R101" i="18"/>
  <c r="T101" i="18"/>
  <c r="AA101" i="18"/>
  <c r="Z101" i="18"/>
  <c r="AB101" i="18"/>
  <c r="G106" i="18"/>
  <c r="O106" i="18"/>
  <c r="W106" i="18"/>
  <c r="S110" i="18"/>
  <c r="R110" i="18"/>
  <c r="Q118" i="18"/>
  <c r="T110" i="18"/>
  <c r="AA110" i="18"/>
  <c r="Z110" i="18"/>
  <c r="Y118" i="18"/>
  <c r="AB110" i="18"/>
  <c r="S114" i="18"/>
  <c r="R114" i="18"/>
  <c r="T114" i="18"/>
  <c r="AA114" i="18"/>
  <c r="Z114" i="18"/>
  <c r="AB114" i="18"/>
  <c r="E120" i="18"/>
  <c r="M120" i="18"/>
  <c r="U120" i="18"/>
  <c r="S123" i="18"/>
  <c r="R123" i="18"/>
  <c r="T123" i="18"/>
  <c r="AA123" i="18"/>
  <c r="Z123" i="18"/>
  <c r="AB123" i="18"/>
  <c r="G132" i="18"/>
  <c r="O132" i="18"/>
  <c r="W132" i="18"/>
  <c r="S127" i="18"/>
  <c r="R127" i="18"/>
  <c r="T127" i="18"/>
  <c r="AA127" i="18"/>
  <c r="Z127" i="18"/>
  <c r="AB127" i="18"/>
  <c r="S131" i="18"/>
  <c r="R131" i="18"/>
  <c r="T131" i="18"/>
  <c r="AA131" i="18"/>
  <c r="Z131" i="18"/>
  <c r="AB131" i="18"/>
  <c r="C134" i="18"/>
  <c r="S136" i="18"/>
  <c r="R136" i="18"/>
  <c r="T136" i="18"/>
  <c r="AA136" i="18"/>
  <c r="Z136" i="18"/>
  <c r="AB136" i="18"/>
  <c r="E146" i="18"/>
  <c r="M146" i="18"/>
  <c r="U146" i="18"/>
  <c r="S140" i="18"/>
  <c r="R140" i="18"/>
  <c r="T140" i="18"/>
  <c r="AA140" i="18"/>
  <c r="Z140" i="18"/>
  <c r="AB140" i="18"/>
  <c r="S144" i="18"/>
  <c r="R144" i="18"/>
  <c r="T144" i="18"/>
  <c r="AA144" i="18"/>
  <c r="Z144" i="18"/>
  <c r="AB144" i="18"/>
  <c r="S149" i="18"/>
  <c r="R149" i="18"/>
  <c r="Q148" i="18"/>
  <c r="T149" i="18"/>
  <c r="AA149" i="18"/>
  <c r="Z149" i="18"/>
  <c r="Y148" i="18"/>
  <c r="AB149" i="18"/>
  <c r="C160" i="18"/>
  <c r="S153" i="18"/>
  <c r="R153" i="18"/>
  <c r="T153" i="18"/>
  <c r="AA153" i="18"/>
  <c r="Z153" i="18"/>
  <c r="AB153" i="18"/>
  <c r="J155" i="18"/>
  <c r="I155" i="18"/>
  <c r="N150" i="22"/>
  <c r="M150" i="22"/>
  <c r="L150" i="22"/>
  <c r="K150" i="22"/>
  <c r="J150" i="22"/>
  <c r="N101" i="24"/>
  <c r="O101" i="24"/>
  <c r="G21" i="17"/>
  <c r="F23" i="17"/>
  <c r="I26" i="17"/>
  <c r="M26" i="17"/>
  <c r="L26" i="17"/>
  <c r="K26" i="17"/>
  <c r="J26" i="17"/>
  <c r="E35" i="17"/>
  <c r="I34" i="17"/>
  <c r="M34" i="17"/>
  <c r="L34" i="17"/>
  <c r="K34" i="17"/>
  <c r="J34" i="17"/>
  <c r="G37" i="17"/>
  <c r="F49" i="17"/>
  <c r="I43" i="17"/>
  <c r="M43" i="17"/>
  <c r="L43" i="17"/>
  <c r="K43" i="17"/>
  <c r="J43" i="17"/>
  <c r="F8" i="18"/>
  <c r="N8" i="18"/>
  <c r="V8" i="18"/>
  <c r="I12" i="18"/>
  <c r="H20" i="18"/>
  <c r="J12" i="18"/>
  <c r="P20" i="18"/>
  <c r="X20" i="18"/>
  <c r="I16" i="18"/>
  <c r="J16" i="18"/>
  <c r="D22" i="18"/>
  <c r="L22" i="18"/>
  <c r="I25" i="18"/>
  <c r="J25" i="18"/>
  <c r="F34" i="18"/>
  <c r="N34" i="18"/>
  <c r="V34" i="18"/>
  <c r="I29" i="18"/>
  <c r="J29" i="18"/>
  <c r="I33" i="18"/>
  <c r="J33" i="18"/>
  <c r="I38" i="18"/>
  <c r="J38" i="18"/>
  <c r="D48" i="18"/>
  <c r="L48" i="18"/>
  <c r="I42" i="18"/>
  <c r="J42" i="18"/>
  <c r="I46" i="18"/>
  <c r="J46" i="18"/>
  <c r="I51" i="18"/>
  <c r="H50" i="18"/>
  <c r="J51" i="18"/>
  <c r="P50" i="18"/>
  <c r="X50" i="18"/>
  <c r="I55" i="18"/>
  <c r="J55" i="18"/>
  <c r="I59" i="18"/>
  <c r="J59" i="18"/>
  <c r="F64" i="18"/>
  <c r="N64" i="18"/>
  <c r="V64" i="18"/>
  <c r="I68" i="18"/>
  <c r="H76" i="18"/>
  <c r="J68" i="18"/>
  <c r="P76" i="18"/>
  <c r="X76" i="18"/>
  <c r="I72" i="18"/>
  <c r="J72" i="18"/>
  <c r="D78" i="18"/>
  <c r="L78" i="18"/>
  <c r="I81" i="18"/>
  <c r="J81" i="18"/>
  <c r="F90" i="18"/>
  <c r="N90" i="18"/>
  <c r="V90" i="18"/>
  <c r="I85" i="18"/>
  <c r="J85" i="18"/>
  <c r="I89" i="18"/>
  <c r="K89" i="18"/>
  <c r="J89" i="18"/>
  <c r="I94" i="18"/>
  <c r="J94" i="18"/>
  <c r="D104" i="18"/>
  <c r="L104" i="18"/>
  <c r="I98" i="18"/>
  <c r="K98" i="18"/>
  <c r="J98" i="18"/>
  <c r="I102" i="18"/>
  <c r="J102" i="18"/>
  <c r="I107" i="18"/>
  <c r="H106" i="18"/>
  <c r="J107" i="18"/>
  <c r="P106" i="18"/>
  <c r="X106" i="18"/>
  <c r="I111" i="18"/>
  <c r="J111" i="18"/>
  <c r="I115" i="18"/>
  <c r="J115" i="18"/>
  <c r="F120" i="18"/>
  <c r="N120" i="18"/>
  <c r="V120" i="18"/>
  <c r="I124" i="18"/>
  <c r="H132" i="18"/>
  <c r="J124" i="18"/>
  <c r="P132" i="18"/>
  <c r="X132" i="18"/>
  <c r="I128" i="18"/>
  <c r="J128" i="18"/>
  <c r="D134" i="18"/>
  <c r="L134" i="18"/>
  <c r="I137" i="18"/>
  <c r="K137" i="18"/>
  <c r="J137" i="18"/>
  <c r="F146" i="18"/>
  <c r="N146" i="18"/>
  <c r="V146" i="18"/>
  <c r="I141" i="18"/>
  <c r="J141" i="18"/>
  <c r="I145" i="18"/>
  <c r="J145" i="18"/>
  <c r="I150" i="18"/>
  <c r="J150" i="18"/>
  <c r="D160" i="18"/>
  <c r="L160" i="18"/>
  <c r="I154" i="18"/>
  <c r="J154" i="18"/>
  <c r="Z154" i="18"/>
  <c r="AB154" i="18"/>
  <c r="AA154" i="18"/>
  <c r="I156" i="18"/>
  <c r="J156" i="18"/>
  <c r="AA159" i="18"/>
  <c r="Z159" i="18"/>
  <c r="AB159" i="18"/>
  <c r="F22" i="21"/>
  <c r="D134" i="21"/>
  <c r="N14" i="22"/>
  <c r="M14" i="22"/>
  <c r="L14" i="22"/>
  <c r="K14" i="22"/>
  <c r="J14" i="22"/>
  <c r="H21" i="17"/>
  <c r="M13" i="17"/>
  <c r="L13" i="17"/>
  <c r="K13" i="17"/>
  <c r="J13" i="17"/>
  <c r="I13" i="17"/>
  <c r="M17" i="17"/>
  <c r="L17" i="17"/>
  <c r="K17" i="17"/>
  <c r="J17" i="17"/>
  <c r="I17" i="17"/>
  <c r="G23" i="17"/>
  <c r="F35" i="17"/>
  <c r="M29" i="17"/>
  <c r="L29" i="17"/>
  <c r="K29" i="17"/>
  <c r="J29" i="17"/>
  <c r="I29" i="17"/>
  <c r="M38" i="17"/>
  <c r="H37" i="17"/>
  <c r="L38" i="17"/>
  <c r="K38" i="17"/>
  <c r="J38" i="17"/>
  <c r="I38" i="17"/>
  <c r="G49" i="17"/>
  <c r="M46" i="17"/>
  <c r="L46" i="17"/>
  <c r="K46" i="17"/>
  <c r="J46" i="17"/>
  <c r="I46" i="17"/>
  <c r="G8" i="18"/>
  <c r="O8" i="18"/>
  <c r="W8" i="18"/>
  <c r="Q20" i="18"/>
  <c r="T12" i="18"/>
  <c r="S12" i="18"/>
  <c r="R12" i="18"/>
  <c r="Y20" i="18"/>
  <c r="AB12" i="18"/>
  <c r="AA12" i="18"/>
  <c r="Z12" i="18"/>
  <c r="T16" i="18"/>
  <c r="S16" i="18"/>
  <c r="R16" i="18"/>
  <c r="AB16" i="18"/>
  <c r="AA16" i="18"/>
  <c r="Z16" i="18"/>
  <c r="E22" i="18"/>
  <c r="M22" i="18"/>
  <c r="U22" i="18"/>
  <c r="T25" i="18"/>
  <c r="S25" i="18"/>
  <c r="R25" i="18"/>
  <c r="AB25" i="18"/>
  <c r="AA25" i="18"/>
  <c r="Z25" i="18"/>
  <c r="G34" i="18"/>
  <c r="O34" i="18"/>
  <c r="W34" i="18"/>
  <c r="T29" i="18"/>
  <c r="S29" i="18"/>
  <c r="R29" i="18"/>
  <c r="AB29" i="18"/>
  <c r="AA29" i="18"/>
  <c r="Z29" i="18"/>
  <c r="T33" i="18"/>
  <c r="S33" i="18"/>
  <c r="R33" i="18"/>
  <c r="AB33" i="18"/>
  <c r="AA33" i="18"/>
  <c r="Z33" i="18"/>
  <c r="C36" i="18"/>
  <c r="T38" i="18"/>
  <c r="S38" i="18"/>
  <c r="R38" i="18"/>
  <c r="AB38" i="18"/>
  <c r="AA38" i="18"/>
  <c r="Z38" i="18"/>
  <c r="E48" i="18"/>
  <c r="M48" i="18"/>
  <c r="U48" i="18"/>
  <c r="T42" i="18"/>
  <c r="S42" i="18"/>
  <c r="R42" i="18"/>
  <c r="AB42" i="18"/>
  <c r="AA42" i="18"/>
  <c r="Z42" i="18"/>
  <c r="T46" i="18"/>
  <c r="S46" i="18"/>
  <c r="R46" i="18"/>
  <c r="AB46" i="18"/>
  <c r="AA46" i="18"/>
  <c r="Z46" i="18"/>
  <c r="Q50" i="18"/>
  <c r="T51" i="18"/>
  <c r="S51" i="18"/>
  <c r="R51" i="18"/>
  <c r="Y50" i="18"/>
  <c r="AB51" i="18"/>
  <c r="AA51" i="18"/>
  <c r="Z51" i="18"/>
  <c r="C62" i="18"/>
  <c r="T55" i="18"/>
  <c r="S55" i="18"/>
  <c r="R55" i="18"/>
  <c r="AB55" i="18"/>
  <c r="AA55" i="18"/>
  <c r="Z55" i="18"/>
  <c r="T59" i="18"/>
  <c r="S59" i="18"/>
  <c r="R59" i="18"/>
  <c r="AB59" i="18"/>
  <c r="AA59" i="18"/>
  <c r="Z59" i="18"/>
  <c r="G64" i="18"/>
  <c r="O64" i="18"/>
  <c r="W64" i="18"/>
  <c r="Q76" i="18"/>
  <c r="T68" i="18"/>
  <c r="S68" i="18"/>
  <c r="R68" i="18"/>
  <c r="Y76" i="18"/>
  <c r="AB68" i="18"/>
  <c r="AA68" i="18"/>
  <c r="Z68" i="18"/>
  <c r="T72" i="18"/>
  <c r="S72" i="18"/>
  <c r="R72" i="18"/>
  <c r="AB72" i="18"/>
  <c r="AA72" i="18"/>
  <c r="Z72" i="18"/>
  <c r="E78" i="18"/>
  <c r="M78" i="18"/>
  <c r="U78" i="18"/>
  <c r="T81" i="18"/>
  <c r="S81" i="18"/>
  <c r="R81" i="18"/>
  <c r="AB81" i="18"/>
  <c r="AA81" i="18"/>
  <c r="Z81" i="18"/>
  <c r="G90" i="18"/>
  <c r="O90" i="18"/>
  <c r="W90" i="18"/>
  <c r="T85" i="18"/>
  <c r="S85" i="18"/>
  <c r="R85" i="18"/>
  <c r="AB85" i="18"/>
  <c r="AA85" i="18"/>
  <c r="Z85" i="18"/>
  <c r="T89" i="18"/>
  <c r="S89" i="18"/>
  <c r="R89" i="18"/>
  <c r="AB89" i="18"/>
  <c r="AA89" i="18"/>
  <c r="Z89" i="18"/>
  <c r="C92" i="18"/>
  <c r="T94" i="18"/>
  <c r="S94" i="18"/>
  <c r="R94" i="18"/>
  <c r="AB94" i="18"/>
  <c r="AA94" i="18"/>
  <c r="Z94" i="18"/>
  <c r="E104" i="18"/>
  <c r="M104" i="18"/>
  <c r="U104" i="18"/>
  <c r="T98" i="18"/>
  <c r="S98" i="18"/>
  <c r="R98" i="18"/>
  <c r="AB98" i="18"/>
  <c r="AA98" i="18"/>
  <c r="Z98" i="18"/>
  <c r="T102" i="18"/>
  <c r="S102" i="18"/>
  <c r="R102" i="18"/>
  <c r="AB102" i="18"/>
  <c r="AA102" i="18"/>
  <c r="Z102" i="18"/>
  <c r="Q106" i="18"/>
  <c r="T107" i="18"/>
  <c r="S107" i="18"/>
  <c r="R107" i="18"/>
  <c r="Y106" i="18"/>
  <c r="AB107" i="18"/>
  <c r="AA107" i="18"/>
  <c r="Z107" i="18"/>
  <c r="C118" i="18"/>
  <c r="T111" i="18"/>
  <c r="S111" i="18"/>
  <c r="R111" i="18"/>
  <c r="AB111" i="18"/>
  <c r="AA111" i="18"/>
  <c r="Z111" i="18"/>
  <c r="T115" i="18"/>
  <c r="S115" i="18"/>
  <c r="R115" i="18"/>
  <c r="AB115" i="18"/>
  <c r="AA115" i="18"/>
  <c r="Z115" i="18"/>
  <c r="G120" i="18"/>
  <c r="O120" i="18"/>
  <c r="W120" i="18"/>
  <c r="Q132" i="18"/>
  <c r="T124" i="18"/>
  <c r="S124" i="18"/>
  <c r="R124" i="18"/>
  <c r="Y132" i="18"/>
  <c r="AB124" i="18"/>
  <c r="AA124" i="18"/>
  <c r="Z124" i="18"/>
  <c r="T128" i="18"/>
  <c r="S128" i="18"/>
  <c r="R128" i="18"/>
  <c r="AB128" i="18"/>
  <c r="AA128" i="18"/>
  <c r="Z128" i="18"/>
  <c r="E134" i="18"/>
  <c r="M134" i="18"/>
  <c r="U134" i="18"/>
  <c r="T137" i="18"/>
  <c r="S137" i="18"/>
  <c r="R137" i="18"/>
  <c r="AB137" i="18"/>
  <c r="AA137" i="18"/>
  <c r="Z137" i="18"/>
  <c r="G146" i="18"/>
  <c r="O146" i="18"/>
  <c r="W146" i="18"/>
  <c r="T141" i="18"/>
  <c r="S141" i="18"/>
  <c r="R141" i="18"/>
  <c r="AB141" i="18"/>
  <c r="AA141" i="18"/>
  <c r="Z141" i="18"/>
  <c r="T145" i="18"/>
  <c r="S145" i="18"/>
  <c r="R145" i="18"/>
  <c r="AB145" i="18"/>
  <c r="AA145" i="18"/>
  <c r="Z145" i="18"/>
  <c r="C148" i="18"/>
  <c r="T150" i="18"/>
  <c r="S150" i="18"/>
  <c r="R150" i="18"/>
  <c r="AB150" i="18"/>
  <c r="AA150" i="18"/>
  <c r="Z150" i="18"/>
  <c r="E160" i="18"/>
  <c r="M160" i="18"/>
  <c r="U160" i="18"/>
  <c r="T154" i="18"/>
  <c r="S154" i="18"/>
  <c r="R154" i="18"/>
  <c r="M22" i="21"/>
  <c r="C92" i="21"/>
  <c r="N81" i="22"/>
  <c r="M81" i="22"/>
  <c r="L81" i="22"/>
  <c r="K81" i="22"/>
  <c r="J81" i="22"/>
  <c r="O36" i="24"/>
  <c r="N36" i="24"/>
  <c r="S156" i="18"/>
  <c r="T156" i="18"/>
  <c r="R156" i="18"/>
  <c r="AA156" i="18"/>
  <c r="AB156" i="18"/>
  <c r="Z156" i="18"/>
  <c r="C106" i="21"/>
  <c r="D120" i="21"/>
  <c r="AB11" i="22"/>
  <c r="AB18" i="22"/>
  <c r="N83" i="22"/>
  <c r="M83" i="22"/>
  <c r="L83" i="22"/>
  <c r="K83" i="22"/>
  <c r="J83" i="22"/>
  <c r="I91" i="22"/>
  <c r="N117" i="22"/>
  <c r="M117" i="22"/>
  <c r="L117" i="22"/>
  <c r="K117" i="22"/>
  <c r="J117" i="22"/>
  <c r="N152" i="22"/>
  <c r="M152" i="22"/>
  <c r="L152" i="22"/>
  <c r="K152" i="22"/>
  <c r="J152" i="22"/>
  <c r="J16" i="24"/>
  <c r="L38" i="24"/>
  <c r="H147" i="21"/>
  <c r="I147" i="21"/>
  <c r="J147" i="21"/>
  <c r="AB9" i="22"/>
  <c r="Z9" i="22"/>
  <c r="X9" i="22"/>
  <c r="N15" i="22"/>
  <c r="M15" i="22"/>
  <c r="L15" i="22"/>
  <c r="K15" i="22"/>
  <c r="J15" i="22"/>
  <c r="N46" i="22"/>
  <c r="M46" i="22"/>
  <c r="L46" i="22"/>
  <c r="K46" i="22"/>
  <c r="J46" i="22"/>
  <c r="N72" i="22"/>
  <c r="M72" i="22"/>
  <c r="L72" i="22"/>
  <c r="K72" i="22"/>
  <c r="J72" i="22"/>
  <c r="N107" i="22"/>
  <c r="M107" i="22"/>
  <c r="L107" i="22"/>
  <c r="K107" i="22"/>
  <c r="J107" i="22"/>
  <c r="N141" i="22"/>
  <c r="M141" i="22"/>
  <c r="L141" i="22"/>
  <c r="K141" i="22"/>
  <c r="J141" i="22"/>
  <c r="E161" i="22"/>
  <c r="L37" i="25"/>
  <c r="T157" i="18"/>
  <c r="S157" i="18"/>
  <c r="R157" i="18"/>
  <c r="AB157" i="18"/>
  <c r="AA157" i="18"/>
  <c r="Z157" i="18"/>
  <c r="N22" i="21"/>
  <c r="D50" i="21"/>
  <c r="C78" i="21"/>
  <c r="D92" i="21"/>
  <c r="N25" i="22"/>
  <c r="M25" i="22"/>
  <c r="L25" i="22"/>
  <c r="K25" i="22"/>
  <c r="J25" i="22"/>
  <c r="N74" i="22"/>
  <c r="M74" i="22"/>
  <c r="L74" i="22"/>
  <c r="K74" i="22"/>
  <c r="J74" i="22"/>
  <c r="N109" i="22"/>
  <c r="M109" i="22"/>
  <c r="L109" i="22"/>
  <c r="K109" i="22"/>
  <c r="J109" i="22"/>
  <c r="N143" i="22"/>
  <c r="M143" i="22"/>
  <c r="L143" i="22"/>
  <c r="K143" i="22"/>
  <c r="J143" i="22"/>
  <c r="J9" i="25"/>
  <c r="P22" i="21"/>
  <c r="F50" i="21"/>
  <c r="C64" i="21"/>
  <c r="D78" i="21"/>
  <c r="E162" i="21"/>
  <c r="E49" i="22"/>
  <c r="N98" i="22"/>
  <c r="M98" i="22"/>
  <c r="L98" i="22"/>
  <c r="K98" i="22"/>
  <c r="J98" i="22"/>
  <c r="N132" i="22"/>
  <c r="M132" i="22"/>
  <c r="L132" i="22"/>
  <c r="K132" i="22"/>
  <c r="J132" i="22"/>
  <c r="L75" i="25"/>
  <c r="R158" i="18"/>
  <c r="T158" i="18"/>
  <c r="S158" i="18"/>
  <c r="Z158" i="18"/>
  <c r="AB158" i="18"/>
  <c r="AA158" i="18"/>
  <c r="D64" i="21"/>
  <c r="D148" i="21"/>
  <c r="H154" i="21"/>
  <c r="J154" i="21"/>
  <c r="G162" i="21"/>
  <c r="I154" i="21"/>
  <c r="G21" i="22"/>
  <c r="AB16" i="22"/>
  <c r="H35" i="22"/>
  <c r="N42" i="22"/>
  <c r="M42" i="22"/>
  <c r="L42" i="22"/>
  <c r="K42" i="22"/>
  <c r="J42" i="22"/>
  <c r="N66" i="22"/>
  <c r="M66" i="22"/>
  <c r="L66" i="22"/>
  <c r="K66" i="22"/>
  <c r="J66" i="22"/>
  <c r="N100" i="22"/>
  <c r="M100" i="22"/>
  <c r="L100" i="22"/>
  <c r="K100" i="22"/>
  <c r="J100" i="22"/>
  <c r="N135" i="22"/>
  <c r="M135" i="22"/>
  <c r="L135" i="22"/>
  <c r="K135" i="22"/>
  <c r="J135" i="22"/>
  <c r="J78" i="24"/>
  <c r="H19" i="25"/>
  <c r="J55" i="25"/>
  <c r="J159" i="18"/>
  <c r="I159" i="18"/>
  <c r="C22" i="21"/>
  <c r="C36" i="21"/>
  <c r="Z10" i="22"/>
  <c r="AB10" i="22"/>
  <c r="X10" i="22"/>
  <c r="N13" i="22"/>
  <c r="M13" i="22"/>
  <c r="L13" i="22"/>
  <c r="K13" i="22"/>
  <c r="J13" i="22"/>
  <c r="I21" i="22"/>
  <c r="N89" i="22"/>
  <c r="M89" i="22"/>
  <c r="L89" i="22"/>
  <c r="K89" i="22"/>
  <c r="J89" i="22"/>
  <c r="N124" i="22"/>
  <c r="M124" i="22"/>
  <c r="L124" i="22"/>
  <c r="K124" i="22"/>
  <c r="J124" i="22"/>
  <c r="N158" i="22"/>
  <c r="M158" i="22"/>
  <c r="L158" i="22"/>
  <c r="K158" i="22"/>
  <c r="J158" i="22"/>
  <c r="F12" i="24"/>
  <c r="H34" i="24"/>
  <c r="D22" i="21"/>
  <c r="D36" i="21"/>
  <c r="C134" i="21"/>
  <c r="H145" i="21"/>
  <c r="J145" i="21"/>
  <c r="I145" i="21"/>
  <c r="AB17" i="22"/>
  <c r="N59" i="22"/>
  <c r="M59" i="22"/>
  <c r="L59" i="22"/>
  <c r="K59" i="22"/>
  <c r="J59" i="22"/>
  <c r="E77" i="22"/>
  <c r="N126" i="22"/>
  <c r="M126" i="22"/>
  <c r="L126" i="22"/>
  <c r="K126" i="22"/>
  <c r="J126" i="22"/>
  <c r="N160" i="22"/>
  <c r="M160" i="22"/>
  <c r="L160" i="22"/>
  <c r="K160" i="22"/>
  <c r="J160" i="22"/>
  <c r="F36" i="24"/>
  <c r="H65" i="25"/>
  <c r="C148" i="21"/>
  <c r="H146" i="21"/>
  <c r="J146" i="21"/>
  <c r="I146" i="21"/>
  <c r="F162" i="21"/>
  <c r="H155" i="21"/>
  <c r="J155" i="21"/>
  <c r="I155" i="21"/>
  <c r="H159" i="21"/>
  <c r="J159" i="21"/>
  <c r="I159" i="21"/>
  <c r="H21" i="22"/>
  <c r="N27" i="22"/>
  <c r="M27" i="22"/>
  <c r="L27" i="22"/>
  <c r="K27" i="22"/>
  <c r="I35" i="22"/>
  <c r="J27" i="22"/>
  <c r="D49" i="22"/>
  <c r="N44" i="22"/>
  <c r="M44" i="22"/>
  <c r="L44" i="22"/>
  <c r="K44" i="22"/>
  <c r="J44" i="22"/>
  <c r="N61" i="22"/>
  <c r="M61" i="22"/>
  <c r="L61" i="22"/>
  <c r="K61" i="22"/>
  <c r="J61" i="22"/>
  <c r="F77" i="22"/>
  <c r="F9" i="24"/>
  <c r="L11" i="24"/>
  <c r="J21" i="24"/>
  <c r="O31" i="24"/>
  <c r="N31" i="24"/>
  <c r="F39" i="24"/>
  <c r="L41" i="24"/>
  <c r="H55" i="24"/>
  <c r="L78" i="24"/>
  <c r="L82" i="24"/>
  <c r="J86" i="24"/>
  <c r="L164" i="24"/>
  <c r="J174" i="24"/>
  <c r="L197" i="24"/>
  <c r="O31" i="31"/>
  <c r="N31" i="31"/>
  <c r="E22" i="21"/>
  <c r="E36" i="21"/>
  <c r="E50" i="21"/>
  <c r="E64" i="21"/>
  <c r="E78" i="21"/>
  <c r="E92" i="21"/>
  <c r="E106" i="21"/>
  <c r="E120" i="21"/>
  <c r="E134" i="21"/>
  <c r="E148" i="21"/>
  <c r="H144" i="21"/>
  <c r="J144" i="21"/>
  <c r="I144" i="21"/>
  <c r="H153" i="21"/>
  <c r="J153" i="21"/>
  <c r="I153" i="21"/>
  <c r="H158" i="21"/>
  <c r="J158" i="21"/>
  <c r="I158" i="21"/>
  <c r="J10" i="22"/>
  <c r="N10" i="22"/>
  <c r="M10" i="22"/>
  <c r="L10" i="22"/>
  <c r="K10" i="22"/>
  <c r="N31" i="22"/>
  <c r="M31" i="22"/>
  <c r="L31" i="22"/>
  <c r="K31" i="22"/>
  <c r="J31" i="22"/>
  <c r="F49" i="22"/>
  <c r="N48" i="22"/>
  <c r="M48" i="22"/>
  <c r="L48" i="22"/>
  <c r="K48" i="22"/>
  <c r="J48" i="22"/>
  <c r="F161" i="22"/>
  <c r="O9" i="24"/>
  <c r="N9" i="24"/>
  <c r="F17" i="24"/>
  <c r="L19" i="24"/>
  <c r="O39" i="24"/>
  <c r="N39" i="24"/>
  <c r="H56" i="24"/>
  <c r="L86" i="24"/>
  <c r="L79" i="24"/>
  <c r="L256" i="24"/>
  <c r="J266" i="24"/>
  <c r="H14" i="25"/>
  <c r="L83" i="25"/>
  <c r="M60" i="26"/>
  <c r="L60" i="26"/>
  <c r="K60" i="26"/>
  <c r="J60" i="26"/>
  <c r="I60" i="26"/>
  <c r="F64" i="21"/>
  <c r="F78" i="21"/>
  <c r="F92" i="21"/>
  <c r="F106" i="21"/>
  <c r="F120" i="21"/>
  <c r="F134" i="21"/>
  <c r="F148" i="21"/>
  <c r="H143" i="21"/>
  <c r="J143" i="21"/>
  <c r="I143" i="21"/>
  <c r="H152" i="21"/>
  <c r="J152" i="21"/>
  <c r="I152" i="21"/>
  <c r="N33" i="22"/>
  <c r="M33" i="22"/>
  <c r="L33" i="22"/>
  <c r="K33" i="22"/>
  <c r="J33" i="22"/>
  <c r="N51" i="22"/>
  <c r="M51" i="22"/>
  <c r="L51" i="22"/>
  <c r="K51" i="22"/>
  <c r="J51" i="22"/>
  <c r="N70" i="22"/>
  <c r="M70" i="22"/>
  <c r="L70" i="22"/>
  <c r="K70" i="22"/>
  <c r="J70" i="22"/>
  <c r="N79" i="22"/>
  <c r="M79" i="22"/>
  <c r="L79" i="22"/>
  <c r="K79" i="22"/>
  <c r="J79" i="22"/>
  <c r="N87" i="22"/>
  <c r="M87" i="22"/>
  <c r="L87" i="22"/>
  <c r="K87" i="22"/>
  <c r="J87" i="22"/>
  <c r="N96" i="22"/>
  <c r="M96" i="22"/>
  <c r="L96" i="22"/>
  <c r="K96" i="22"/>
  <c r="J96" i="22"/>
  <c r="N104" i="22"/>
  <c r="M104" i="22"/>
  <c r="L104" i="22"/>
  <c r="K104" i="22"/>
  <c r="J104" i="22"/>
  <c r="N113" i="22"/>
  <c r="M113" i="22"/>
  <c r="L113" i="22"/>
  <c r="K113" i="22"/>
  <c r="J113" i="22"/>
  <c r="N122" i="22"/>
  <c r="M122" i="22"/>
  <c r="L122" i="22"/>
  <c r="K122" i="22"/>
  <c r="J122" i="22"/>
  <c r="E133" i="22"/>
  <c r="N130" i="22"/>
  <c r="M130" i="22"/>
  <c r="L130" i="22"/>
  <c r="K130" i="22"/>
  <c r="J130" i="22"/>
  <c r="N139" i="22"/>
  <c r="M139" i="22"/>
  <c r="L139" i="22"/>
  <c r="K139" i="22"/>
  <c r="J139" i="22"/>
  <c r="I147" i="22"/>
  <c r="N156" i="22"/>
  <c r="M156" i="22"/>
  <c r="L156" i="22"/>
  <c r="K156" i="22"/>
  <c r="J156" i="22"/>
  <c r="O12" i="24"/>
  <c r="N12" i="24"/>
  <c r="F20" i="24"/>
  <c r="J32" i="24"/>
  <c r="H42" i="24"/>
  <c r="J80" i="24"/>
  <c r="O103" i="24"/>
  <c r="N103" i="24"/>
  <c r="J119" i="24"/>
  <c r="F192" i="24"/>
  <c r="I10" i="21"/>
  <c r="H10" i="21"/>
  <c r="J10" i="21"/>
  <c r="I11" i="21"/>
  <c r="H11" i="21"/>
  <c r="J11" i="21"/>
  <c r="I12" i="21"/>
  <c r="H12" i="21"/>
  <c r="J12" i="21"/>
  <c r="I13" i="21"/>
  <c r="H13" i="21"/>
  <c r="J13" i="21"/>
  <c r="I14" i="21"/>
  <c r="H14" i="21"/>
  <c r="G22" i="21"/>
  <c r="J14" i="21"/>
  <c r="I15" i="21"/>
  <c r="H15" i="21"/>
  <c r="J15" i="21"/>
  <c r="I16" i="21"/>
  <c r="H16" i="21"/>
  <c r="J16" i="21"/>
  <c r="I17" i="21"/>
  <c r="H17" i="21"/>
  <c r="J17" i="21"/>
  <c r="I18" i="21"/>
  <c r="H18" i="21"/>
  <c r="J18" i="21"/>
  <c r="I19" i="21"/>
  <c r="H19" i="21"/>
  <c r="J19" i="21"/>
  <c r="I20" i="21"/>
  <c r="H20" i="21"/>
  <c r="J20" i="21"/>
  <c r="I21" i="21"/>
  <c r="H21" i="21"/>
  <c r="J21" i="21"/>
  <c r="I24" i="21"/>
  <c r="H24" i="21"/>
  <c r="J24" i="21"/>
  <c r="I25" i="21"/>
  <c r="H25" i="21"/>
  <c r="J25" i="21"/>
  <c r="I26" i="21"/>
  <c r="H26" i="21"/>
  <c r="J26" i="21"/>
  <c r="I27" i="21"/>
  <c r="H27" i="21"/>
  <c r="J27" i="21"/>
  <c r="I28" i="21"/>
  <c r="H28" i="21"/>
  <c r="G36" i="21"/>
  <c r="J28" i="21"/>
  <c r="I29" i="21"/>
  <c r="H29" i="21"/>
  <c r="J29" i="21"/>
  <c r="I30" i="21"/>
  <c r="H30" i="21"/>
  <c r="J30" i="21"/>
  <c r="I31" i="21"/>
  <c r="H31" i="21"/>
  <c r="J31" i="21"/>
  <c r="I32" i="21"/>
  <c r="H32" i="21"/>
  <c r="J32" i="21"/>
  <c r="I33" i="21"/>
  <c r="H33" i="21"/>
  <c r="J33" i="21"/>
  <c r="I34" i="21"/>
  <c r="H34" i="21"/>
  <c r="J34" i="21"/>
  <c r="I35" i="21"/>
  <c r="H35" i="21"/>
  <c r="J35" i="21"/>
  <c r="I38" i="21"/>
  <c r="H38" i="21"/>
  <c r="J38" i="21"/>
  <c r="I39" i="21"/>
  <c r="H39" i="21"/>
  <c r="J39" i="21"/>
  <c r="I40" i="21"/>
  <c r="H40" i="21"/>
  <c r="J40" i="21"/>
  <c r="I41" i="21"/>
  <c r="H41" i="21"/>
  <c r="J41" i="21"/>
  <c r="I42" i="21"/>
  <c r="H42" i="21"/>
  <c r="G50" i="21"/>
  <c r="J42" i="21"/>
  <c r="I43" i="21"/>
  <c r="H43" i="21"/>
  <c r="J43" i="21"/>
  <c r="I44" i="21"/>
  <c r="H44" i="21"/>
  <c r="J44" i="21"/>
  <c r="I45" i="21"/>
  <c r="H45" i="21"/>
  <c r="J45" i="21"/>
  <c r="I46" i="21"/>
  <c r="H46" i="21"/>
  <c r="J46" i="21"/>
  <c r="I47" i="21"/>
  <c r="H47" i="21"/>
  <c r="J47" i="21"/>
  <c r="I48" i="21"/>
  <c r="H48" i="21"/>
  <c r="J48" i="21"/>
  <c r="I49" i="21"/>
  <c r="H49" i="21"/>
  <c r="J49" i="21"/>
  <c r="I52" i="21"/>
  <c r="H52" i="21"/>
  <c r="J52" i="21"/>
  <c r="I53" i="21"/>
  <c r="H53" i="21"/>
  <c r="J53" i="21"/>
  <c r="I54" i="21"/>
  <c r="H54" i="21"/>
  <c r="J54" i="21"/>
  <c r="I55" i="21"/>
  <c r="H55" i="21"/>
  <c r="J55" i="21"/>
  <c r="I56" i="21"/>
  <c r="H56" i="21"/>
  <c r="G64" i="21"/>
  <c r="J56" i="21"/>
  <c r="I57" i="21"/>
  <c r="H57" i="21"/>
  <c r="J57" i="21"/>
  <c r="I58" i="21"/>
  <c r="H58" i="21"/>
  <c r="J58" i="21"/>
  <c r="I59" i="21"/>
  <c r="H59" i="21"/>
  <c r="J59" i="21"/>
  <c r="I60" i="21"/>
  <c r="H60" i="21"/>
  <c r="J60" i="21"/>
  <c r="I61" i="21"/>
  <c r="H61" i="21"/>
  <c r="J61" i="21"/>
  <c r="I62" i="21"/>
  <c r="H62" i="21"/>
  <c r="J62" i="21"/>
  <c r="I63" i="21"/>
  <c r="H63" i="21"/>
  <c r="J63" i="21"/>
  <c r="I66" i="21"/>
  <c r="H66" i="21"/>
  <c r="J66" i="21"/>
  <c r="I67" i="21"/>
  <c r="H67" i="21"/>
  <c r="J67" i="21"/>
  <c r="I68" i="21"/>
  <c r="H68" i="21"/>
  <c r="J68" i="21"/>
  <c r="I69" i="21"/>
  <c r="H69" i="21"/>
  <c r="J69" i="21"/>
  <c r="I70" i="21"/>
  <c r="H70" i="21"/>
  <c r="G78" i="21"/>
  <c r="J70" i="21"/>
  <c r="I71" i="21"/>
  <c r="H71" i="21"/>
  <c r="J71" i="21"/>
  <c r="I72" i="21"/>
  <c r="H72" i="21"/>
  <c r="J72" i="21"/>
  <c r="I73" i="21"/>
  <c r="H73" i="21"/>
  <c r="J73" i="21"/>
  <c r="I74" i="21"/>
  <c r="H74" i="21"/>
  <c r="J74" i="21"/>
  <c r="I75" i="21"/>
  <c r="H75" i="21"/>
  <c r="J75" i="21"/>
  <c r="I76" i="21"/>
  <c r="H76" i="21"/>
  <c r="J76" i="21"/>
  <c r="I77" i="21"/>
  <c r="H77" i="21"/>
  <c r="J77" i="21"/>
  <c r="I80" i="21"/>
  <c r="H80" i="21"/>
  <c r="J80" i="21"/>
  <c r="I81" i="21"/>
  <c r="H81" i="21"/>
  <c r="J81" i="21"/>
  <c r="I82" i="21"/>
  <c r="H82" i="21"/>
  <c r="J82" i="21"/>
  <c r="I83" i="21"/>
  <c r="H83" i="21"/>
  <c r="J83" i="21"/>
  <c r="I84" i="21"/>
  <c r="H84" i="21"/>
  <c r="G92" i="21"/>
  <c r="J84" i="21"/>
  <c r="I85" i="21"/>
  <c r="H85" i="21"/>
  <c r="J85" i="21"/>
  <c r="I86" i="21"/>
  <c r="H86" i="21"/>
  <c r="J86" i="21"/>
  <c r="I87" i="21"/>
  <c r="H87" i="21"/>
  <c r="J87" i="21"/>
  <c r="I88" i="21"/>
  <c r="H88" i="21"/>
  <c r="J88" i="21"/>
  <c r="I89" i="21"/>
  <c r="H89" i="21"/>
  <c r="J89" i="21"/>
  <c r="I90" i="21"/>
  <c r="H90" i="21"/>
  <c r="J90" i="21"/>
  <c r="I91" i="21"/>
  <c r="H91" i="21"/>
  <c r="J91" i="21"/>
  <c r="I94" i="21"/>
  <c r="H94" i="21"/>
  <c r="J94" i="21"/>
  <c r="I95" i="21"/>
  <c r="H95" i="21"/>
  <c r="J95" i="21"/>
  <c r="I96" i="21"/>
  <c r="H96" i="21"/>
  <c r="J96" i="21"/>
  <c r="I97" i="21"/>
  <c r="H97" i="21"/>
  <c r="J97" i="21"/>
  <c r="I98" i="21"/>
  <c r="H98" i="21"/>
  <c r="G106" i="21"/>
  <c r="J98" i="21"/>
  <c r="I99" i="21"/>
  <c r="H99" i="21"/>
  <c r="J99" i="21"/>
  <c r="I100" i="21"/>
  <c r="H100" i="21"/>
  <c r="J100" i="21"/>
  <c r="I101" i="21"/>
  <c r="H101" i="21"/>
  <c r="J101" i="21"/>
  <c r="I102" i="21"/>
  <c r="H102" i="21"/>
  <c r="J102" i="21"/>
  <c r="I103" i="21"/>
  <c r="H103" i="21"/>
  <c r="J103" i="21"/>
  <c r="I104" i="21"/>
  <c r="H104" i="21"/>
  <c r="J104" i="21"/>
  <c r="I105" i="21"/>
  <c r="H105" i="21"/>
  <c r="J105" i="21"/>
  <c r="I108" i="21"/>
  <c r="H108" i="21"/>
  <c r="J108" i="21"/>
  <c r="I109" i="21"/>
  <c r="H109" i="21"/>
  <c r="J109" i="21"/>
  <c r="I110" i="21"/>
  <c r="H110" i="21"/>
  <c r="J110" i="21"/>
  <c r="I111" i="21"/>
  <c r="H111" i="21"/>
  <c r="J111" i="21"/>
  <c r="I112" i="21"/>
  <c r="H112" i="21"/>
  <c r="G120" i="21"/>
  <c r="J112" i="21"/>
  <c r="I113" i="21"/>
  <c r="H113" i="21"/>
  <c r="J113" i="21"/>
  <c r="I114" i="21"/>
  <c r="H114" i="21"/>
  <c r="J114" i="21"/>
  <c r="I115" i="21"/>
  <c r="H115" i="21"/>
  <c r="J115" i="21"/>
  <c r="I116" i="21"/>
  <c r="H116" i="21"/>
  <c r="J116" i="21"/>
  <c r="I117" i="21"/>
  <c r="H117" i="21"/>
  <c r="J117" i="21"/>
  <c r="I118" i="21"/>
  <c r="H118" i="21"/>
  <c r="J118" i="21"/>
  <c r="I119" i="21"/>
  <c r="H119" i="21"/>
  <c r="J119" i="21"/>
  <c r="I122" i="21"/>
  <c r="H122" i="21"/>
  <c r="J122" i="21"/>
  <c r="I123" i="21"/>
  <c r="H123" i="21"/>
  <c r="J123" i="21"/>
  <c r="I124" i="21"/>
  <c r="H124" i="21"/>
  <c r="J124" i="21"/>
  <c r="I125" i="21"/>
  <c r="H125" i="21"/>
  <c r="J125" i="21"/>
  <c r="I126" i="21"/>
  <c r="H126" i="21"/>
  <c r="G134" i="21"/>
  <c r="J126" i="21"/>
  <c r="I127" i="21"/>
  <c r="H127" i="21"/>
  <c r="J127" i="21"/>
  <c r="I128" i="21"/>
  <c r="H128" i="21"/>
  <c r="J128" i="21"/>
  <c r="I129" i="21"/>
  <c r="H129" i="21"/>
  <c r="J129" i="21"/>
  <c r="I130" i="21"/>
  <c r="H130" i="21"/>
  <c r="J130" i="21"/>
  <c r="I131" i="21"/>
  <c r="H131" i="21"/>
  <c r="J131" i="21"/>
  <c r="I132" i="21"/>
  <c r="H132" i="21"/>
  <c r="J132" i="21"/>
  <c r="I133" i="21"/>
  <c r="H133" i="21"/>
  <c r="J133" i="21"/>
  <c r="I136" i="21"/>
  <c r="H136" i="21"/>
  <c r="J136" i="21"/>
  <c r="I137" i="21"/>
  <c r="H137" i="21"/>
  <c r="J137" i="21"/>
  <c r="I138" i="21"/>
  <c r="H138" i="21"/>
  <c r="J138" i="21"/>
  <c r="I139" i="21"/>
  <c r="H139" i="21"/>
  <c r="J139" i="21"/>
  <c r="G148" i="21"/>
  <c r="I140" i="21"/>
  <c r="H140" i="21"/>
  <c r="J140" i="21"/>
  <c r="I141" i="21"/>
  <c r="H141" i="21"/>
  <c r="J141" i="21"/>
  <c r="H142" i="21"/>
  <c r="J142" i="21"/>
  <c r="I142" i="21"/>
  <c r="H151" i="21"/>
  <c r="J151" i="21"/>
  <c r="I151" i="21"/>
  <c r="H157" i="21"/>
  <c r="J157" i="21"/>
  <c r="I157" i="21"/>
  <c r="H161" i="21"/>
  <c r="J161" i="21"/>
  <c r="I161" i="21"/>
  <c r="N53" i="22"/>
  <c r="M53" i="22"/>
  <c r="L53" i="22"/>
  <c r="K53" i="22"/>
  <c r="J53" i="22"/>
  <c r="H63" i="22"/>
  <c r="F133" i="22"/>
  <c r="H15" i="24"/>
  <c r="O17" i="24"/>
  <c r="N17" i="24"/>
  <c r="J35" i="24"/>
  <c r="H53" i="24"/>
  <c r="L76" i="24"/>
  <c r="J144" i="24"/>
  <c r="F32" i="25"/>
  <c r="J58" i="25"/>
  <c r="H150" i="21"/>
  <c r="I150" i="21"/>
  <c r="J150" i="21"/>
  <c r="C162" i="21"/>
  <c r="N38" i="22"/>
  <c r="M38" i="22"/>
  <c r="L38" i="22"/>
  <c r="K38" i="22"/>
  <c r="J38" i="22"/>
  <c r="N55" i="22"/>
  <c r="M55" i="22"/>
  <c r="L55" i="22"/>
  <c r="K55" i="22"/>
  <c r="J55" i="22"/>
  <c r="I63" i="22"/>
  <c r="N68" i="22"/>
  <c r="M68" i="22"/>
  <c r="L68" i="22"/>
  <c r="K68" i="22"/>
  <c r="J68" i="22"/>
  <c r="N76" i="22"/>
  <c r="M76" i="22"/>
  <c r="L76" i="22"/>
  <c r="K76" i="22"/>
  <c r="J76" i="22"/>
  <c r="N85" i="22"/>
  <c r="M85" i="22"/>
  <c r="L85" i="22"/>
  <c r="K85" i="22"/>
  <c r="J85" i="22"/>
  <c r="N94" i="22"/>
  <c r="M94" i="22"/>
  <c r="L94" i="22"/>
  <c r="K94" i="22"/>
  <c r="J94" i="22"/>
  <c r="E105" i="22"/>
  <c r="N102" i="22"/>
  <c r="M102" i="22"/>
  <c r="L102" i="22"/>
  <c r="K102" i="22"/>
  <c r="J102" i="22"/>
  <c r="N111" i="22"/>
  <c r="M111" i="22"/>
  <c r="L111" i="22"/>
  <c r="K111" i="22"/>
  <c r="J111" i="22"/>
  <c r="I119" i="22"/>
  <c r="N128" i="22"/>
  <c r="M128" i="22"/>
  <c r="L128" i="22"/>
  <c r="K128" i="22"/>
  <c r="J128" i="22"/>
  <c r="N137" i="22"/>
  <c r="M137" i="22"/>
  <c r="L137" i="22"/>
  <c r="K137" i="22"/>
  <c r="J137" i="22"/>
  <c r="N145" i="22"/>
  <c r="M145" i="22"/>
  <c r="L145" i="22"/>
  <c r="K145" i="22"/>
  <c r="J145" i="22"/>
  <c r="N154" i="22"/>
  <c r="M154" i="22"/>
  <c r="L154" i="22"/>
  <c r="K154" i="22"/>
  <c r="J154" i="22"/>
  <c r="H18" i="24"/>
  <c r="O20" i="24"/>
  <c r="N20" i="24"/>
  <c r="J40" i="24"/>
  <c r="F109" i="24"/>
  <c r="L194" i="24"/>
  <c r="H76" i="25"/>
  <c r="D162" i="21"/>
  <c r="H156" i="21"/>
  <c r="J156" i="21"/>
  <c r="I156" i="21"/>
  <c r="H160" i="21"/>
  <c r="J160" i="21"/>
  <c r="I160" i="21"/>
  <c r="N23" i="22"/>
  <c r="M23" i="22"/>
  <c r="L23" i="22"/>
  <c r="K23" i="22"/>
  <c r="J23" i="22"/>
  <c r="N40" i="22"/>
  <c r="M40" i="22"/>
  <c r="L40" i="22"/>
  <c r="K40" i="22"/>
  <c r="J40" i="22"/>
  <c r="N57" i="22"/>
  <c r="M57" i="22"/>
  <c r="L57" i="22"/>
  <c r="K57" i="22"/>
  <c r="J57" i="22"/>
  <c r="F105" i="22"/>
  <c r="F18" i="24"/>
  <c r="J13" i="24"/>
  <c r="F31" i="24"/>
  <c r="L33" i="24"/>
  <c r="J232" i="24"/>
  <c r="L34" i="25"/>
  <c r="L12" i="22"/>
  <c r="K12" i="22"/>
  <c r="J12" i="22"/>
  <c r="N12" i="22"/>
  <c r="M12" i="22"/>
  <c r="M20" i="22"/>
  <c r="L20" i="22"/>
  <c r="K20" i="22"/>
  <c r="J20" i="22"/>
  <c r="N20" i="22"/>
  <c r="C35" i="22"/>
  <c r="G49" i="22"/>
  <c r="C63" i="22"/>
  <c r="G77" i="22"/>
  <c r="C91" i="22"/>
  <c r="G105" i="22"/>
  <c r="C119" i="22"/>
  <c r="G133" i="22"/>
  <c r="C147" i="22"/>
  <c r="G161" i="22"/>
  <c r="J10" i="24"/>
  <c r="H12" i="24"/>
  <c r="O14" i="24"/>
  <c r="N14" i="24"/>
  <c r="L16" i="24"/>
  <c r="J18" i="24"/>
  <c r="H20" i="24"/>
  <c r="F43" i="24"/>
  <c r="H31" i="24"/>
  <c r="O33" i="24"/>
  <c r="N33" i="24"/>
  <c r="L35" i="24"/>
  <c r="J37" i="24"/>
  <c r="H39" i="24"/>
  <c r="O41" i="24"/>
  <c r="N41" i="24"/>
  <c r="H43" i="24"/>
  <c r="H61" i="24"/>
  <c r="H63" i="24"/>
  <c r="H64" i="24"/>
  <c r="N76" i="24"/>
  <c r="N77" i="24"/>
  <c r="L87" i="24"/>
  <c r="J108" i="24"/>
  <c r="J122" i="24"/>
  <c r="J153" i="24"/>
  <c r="L142" i="24"/>
  <c r="J152" i="24"/>
  <c r="L172" i="24"/>
  <c r="J210" i="24"/>
  <c r="L230" i="24"/>
  <c r="J240" i="24"/>
  <c r="L264" i="24"/>
  <c r="J12" i="25"/>
  <c r="O32" i="25"/>
  <c r="J63" i="25"/>
  <c r="H79" i="25"/>
  <c r="M26" i="26"/>
  <c r="L26" i="26"/>
  <c r="K26" i="26"/>
  <c r="J26" i="26"/>
  <c r="H34" i="26"/>
  <c r="I26" i="26"/>
  <c r="M78" i="27"/>
  <c r="L78" i="27"/>
  <c r="K78" i="27"/>
  <c r="I78" i="27"/>
  <c r="J78" i="27"/>
  <c r="K11" i="22"/>
  <c r="N11" i="22"/>
  <c r="M11" i="22"/>
  <c r="L11" i="22"/>
  <c r="J11" i="22"/>
  <c r="C21" i="22"/>
  <c r="L19" i="22"/>
  <c r="K19" i="22"/>
  <c r="J19" i="22"/>
  <c r="N19" i="22"/>
  <c r="M19" i="22"/>
  <c r="D35" i="22"/>
  <c r="H49" i="22"/>
  <c r="D63" i="22"/>
  <c r="H77" i="22"/>
  <c r="D91" i="22"/>
  <c r="H105" i="22"/>
  <c r="D119" i="22"/>
  <c r="H133" i="22"/>
  <c r="D147" i="22"/>
  <c r="H161" i="22"/>
  <c r="H9" i="24"/>
  <c r="O11" i="24"/>
  <c r="N11" i="24"/>
  <c r="L13" i="24"/>
  <c r="J15" i="24"/>
  <c r="H17" i="24"/>
  <c r="O19" i="24"/>
  <c r="N19" i="24"/>
  <c r="L21" i="24"/>
  <c r="L32" i="24"/>
  <c r="J34" i="24"/>
  <c r="H36" i="24"/>
  <c r="F38" i="24"/>
  <c r="O38" i="24"/>
  <c r="N38" i="24"/>
  <c r="L40" i="24"/>
  <c r="J42" i="24"/>
  <c r="H65" i="24"/>
  <c r="J59" i="24"/>
  <c r="J61" i="24"/>
  <c r="J62" i="24"/>
  <c r="J65" i="24"/>
  <c r="J82" i="24"/>
  <c r="N82" i="24"/>
  <c r="N85" i="24"/>
  <c r="J131" i="24"/>
  <c r="L175" i="24"/>
  <c r="J17" i="25"/>
  <c r="H33" i="25"/>
  <c r="H84" i="25"/>
  <c r="M64" i="26"/>
  <c r="L64" i="26"/>
  <c r="K64" i="26"/>
  <c r="J64" i="26"/>
  <c r="I64" i="26"/>
  <c r="D21" i="22"/>
  <c r="K18" i="22"/>
  <c r="J18" i="22"/>
  <c r="N18" i="22"/>
  <c r="M18" i="22"/>
  <c r="L18" i="22"/>
  <c r="K24" i="22"/>
  <c r="J24" i="22"/>
  <c r="N24" i="22"/>
  <c r="M24" i="22"/>
  <c r="L24" i="22"/>
  <c r="K26" i="22"/>
  <c r="J26" i="22"/>
  <c r="N26" i="22"/>
  <c r="M26" i="22"/>
  <c r="L26" i="22"/>
  <c r="E35" i="22"/>
  <c r="K28" i="22"/>
  <c r="J28" i="22"/>
  <c r="M28" i="22"/>
  <c r="L28" i="22"/>
  <c r="N28" i="22"/>
  <c r="K30" i="22"/>
  <c r="J30" i="22"/>
  <c r="L30" i="22"/>
  <c r="N30" i="22"/>
  <c r="M30" i="22"/>
  <c r="K32" i="22"/>
  <c r="J32" i="22"/>
  <c r="M32" i="22"/>
  <c r="N32" i="22"/>
  <c r="L32" i="22"/>
  <c r="K34" i="22"/>
  <c r="J34" i="22"/>
  <c r="N34" i="22"/>
  <c r="L34" i="22"/>
  <c r="M34" i="22"/>
  <c r="K37" i="22"/>
  <c r="J37" i="22"/>
  <c r="N37" i="22"/>
  <c r="M37" i="22"/>
  <c r="L37" i="22"/>
  <c r="K39" i="22"/>
  <c r="J39" i="22"/>
  <c r="N39" i="22"/>
  <c r="M39" i="22"/>
  <c r="L39" i="22"/>
  <c r="K41" i="22"/>
  <c r="J41" i="22"/>
  <c r="I49" i="22"/>
  <c r="N41" i="22"/>
  <c r="M41" i="22"/>
  <c r="L41" i="22"/>
  <c r="K43" i="22"/>
  <c r="J43" i="22"/>
  <c r="N43" i="22"/>
  <c r="M43" i="22"/>
  <c r="L43" i="22"/>
  <c r="K45" i="22"/>
  <c r="J45" i="22"/>
  <c r="M45" i="22"/>
  <c r="L45" i="22"/>
  <c r="N45" i="22"/>
  <c r="K47" i="22"/>
  <c r="J47" i="22"/>
  <c r="L47" i="22"/>
  <c r="N47" i="22"/>
  <c r="M47" i="22"/>
  <c r="K52" i="22"/>
  <c r="J52" i="22"/>
  <c r="N52" i="22"/>
  <c r="L52" i="22"/>
  <c r="M52" i="22"/>
  <c r="K54" i="22"/>
  <c r="J54" i="22"/>
  <c r="N54" i="22"/>
  <c r="M54" i="22"/>
  <c r="L54" i="22"/>
  <c r="E63" i="22"/>
  <c r="K56" i="22"/>
  <c r="J56" i="22"/>
  <c r="N56" i="22"/>
  <c r="M56" i="22"/>
  <c r="L56" i="22"/>
  <c r="K58" i="22"/>
  <c r="J58" i="22"/>
  <c r="N58" i="22"/>
  <c r="M58" i="22"/>
  <c r="L58" i="22"/>
  <c r="K60" i="22"/>
  <c r="J60" i="22"/>
  <c r="N60" i="22"/>
  <c r="M60" i="22"/>
  <c r="L60" i="22"/>
  <c r="K62" i="22"/>
  <c r="J62" i="22"/>
  <c r="M62" i="22"/>
  <c r="L62" i="22"/>
  <c r="N62" i="22"/>
  <c r="L65" i="22"/>
  <c r="K65" i="22"/>
  <c r="J65" i="22"/>
  <c r="N65" i="22"/>
  <c r="M65" i="22"/>
  <c r="L67" i="22"/>
  <c r="K67" i="22"/>
  <c r="J67" i="22"/>
  <c r="N67" i="22"/>
  <c r="M67" i="22"/>
  <c r="L69" i="22"/>
  <c r="K69" i="22"/>
  <c r="J69" i="22"/>
  <c r="I77" i="22"/>
  <c r="N69" i="22"/>
  <c r="M69" i="22"/>
  <c r="L71" i="22"/>
  <c r="K71" i="22"/>
  <c r="J71" i="22"/>
  <c r="N71" i="22"/>
  <c r="M71" i="22"/>
  <c r="L73" i="22"/>
  <c r="K73" i="22"/>
  <c r="J73" i="22"/>
  <c r="N73" i="22"/>
  <c r="M73" i="22"/>
  <c r="L75" i="22"/>
  <c r="K75" i="22"/>
  <c r="J75" i="22"/>
  <c r="N75" i="22"/>
  <c r="M75" i="22"/>
  <c r="L80" i="22"/>
  <c r="K80" i="22"/>
  <c r="J80" i="22"/>
  <c r="N80" i="22"/>
  <c r="M80" i="22"/>
  <c r="L82" i="22"/>
  <c r="K82" i="22"/>
  <c r="J82" i="22"/>
  <c r="N82" i="22"/>
  <c r="M82" i="22"/>
  <c r="E91" i="22"/>
  <c r="L84" i="22"/>
  <c r="K84" i="22"/>
  <c r="J84" i="22"/>
  <c r="N84" i="22"/>
  <c r="M84" i="22"/>
  <c r="L86" i="22"/>
  <c r="K86" i="22"/>
  <c r="J86" i="22"/>
  <c r="N86" i="22"/>
  <c r="M86" i="22"/>
  <c r="L88" i="22"/>
  <c r="K88" i="22"/>
  <c r="J88" i="22"/>
  <c r="N88" i="22"/>
  <c r="M88" i="22"/>
  <c r="L90" i="22"/>
  <c r="K90" i="22"/>
  <c r="J90" i="22"/>
  <c r="N90" i="22"/>
  <c r="M90" i="22"/>
  <c r="L93" i="22"/>
  <c r="K93" i="22"/>
  <c r="J93" i="22"/>
  <c r="N93" i="22"/>
  <c r="M93" i="22"/>
  <c r="L95" i="22"/>
  <c r="K95" i="22"/>
  <c r="J95" i="22"/>
  <c r="N95" i="22"/>
  <c r="M95" i="22"/>
  <c r="L97" i="22"/>
  <c r="K97" i="22"/>
  <c r="J97" i="22"/>
  <c r="I105" i="22"/>
  <c r="N97" i="22"/>
  <c r="M97" i="22"/>
  <c r="L99" i="22"/>
  <c r="K99" i="22"/>
  <c r="J99" i="22"/>
  <c r="N99" i="22"/>
  <c r="M99" i="22"/>
  <c r="L101" i="22"/>
  <c r="K101" i="22"/>
  <c r="J101" i="22"/>
  <c r="N101" i="22"/>
  <c r="M101" i="22"/>
  <c r="L103" i="22"/>
  <c r="K103" i="22"/>
  <c r="J103" i="22"/>
  <c r="N103" i="22"/>
  <c r="M103" i="22"/>
  <c r="L108" i="22"/>
  <c r="K108" i="22"/>
  <c r="J108" i="22"/>
  <c r="N108" i="22"/>
  <c r="M108" i="22"/>
  <c r="L110" i="22"/>
  <c r="K110" i="22"/>
  <c r="J110" i="22"/>
  <c r="N110" i="22"/>
  <c r="M110" i="22"/>
  <c r="E119" i="22"/>
  <c r="L112" i="22"/>
  <c r="K112" i="22"/>
  <c r="J112" i="22"/>
  <c r="N112" i="22"/>
  <c r="M112" i="22"/>
  <c r="L114" i="22"/>
  <c r="K114" i="22"/>
  <c r="J114" i="22"/>
  <c r="N114" i="22"/>
  <c r="M114" i="22"/>
  <c r="L116" i="22"/>
  <c r="K116" i="22"/>
  <c r="J116" i="22"/>
  <c r="N116" i="22"/>
  <c r="M116" i="22"/>
  <c r="L118" i="22"/>
  <c r="K118" i="22"/>
  <c r="J118" i="22"/>
  <c r="N118" i="22"/>
  <c r="M118" i="22"/>
  <c r="L121" i="22"/>
  <c r="K121" i="22"/>
  <c r="J121" i="22"/>
  <c r="N121" i="22"/>
  <c r="M121" i="22"/>
  <c r="L123" i="22"/>
  <c r="K123" i="22"/>
  <c r="J123" i="22"/>
  <c r="N123" i="22"/>
  <c r="M123" i="22"/>
  <c r="L125" i="22"/>
  <c r="K125" i="22"/>
  <c r="J125" i="22"/>
  <c r="I133" i="22"/>
  <c r="N125" i="22"/>
  <c r="M125" i="22"/>
  <c r="L127" i="22"/>
  <c r="K127" i="22"/>
  <c r="J127" i="22"/>
  <c r="N127" i="22"/>
  <c r="M127" i="22"/>
  <c r="L129" i="22"/>
  <c r="K129" i="22"/>
  <c r="J129" i="22"/>
  <c r="N129" i="22"/>
  <c r="M129" i="22"/>
  <c r="L131" i="22"/>
  <c r="K131" i="22"/>
  <c r="J131" i="22"/>
  <c r="N131" i="22"/>
  <c r="M131" i="22"/>
  <c r="L136" i="22"/>
  <c r="K136" i="22"/>
  <c r="J136" i="22"/>
  <c r="N136" i="22"/>
  <c r="M136" i="22"/>
  <c r="L138" i="22"/>
  <c r="K138" i="22"/>
  <c r="J138" i="22"/>
  <c r="N138" i="22"/>
  <c r="M138" i="22"/>
  <c r="E147" i="22"/>
  <c r="L140" i="22"/>
  <c r="K140" i="22"/>
  <c r="J140" i="22"/>
  <c r="N140" i="22"/>
  <c r="M140" i="22"/>
  <c r="L142" i="22"/>
  <c r="K142" i="22"/>
  <c r="J142" i="22"/>
  <c r="N142" i="22"/>
  <c r="M142" i="22"/>
  <c r="L144" i="22"/>
  <c r="K144" i="22"/>
  <c r="J144" i="22"/>
  <c r="N144" i="22"/>
  <c r="M144" i="22"/>
  <c r="L146" i="22"/>
  <c r="K146" i="22"/>
  <c r="J146" i="22"/>
  <c r="N146" i="22"/>
  <c r="M146" i="22"/>
  <c r="L149" i="22"/>
  <c r="K149" i="22"/>
  <c r="J149" i="22"/>
  <c r="N149" i="22"/>
  <c r="M149" i="22"/>
  <c r="L151" i="22"/>
  <c r="K151" i="22"/>
  <c r="J151" i="22"/>
  <c r="N151" i="22"/>
  <c r="M151" i="22"/>
  <c r="L153" i="22"/>
  <c r="K153" i="22"/>
  <c r="J153" i="22"/>
  <c r="I161" i="22"/>
  <c r="N153" i="22"/>
  <c r="M153" i="22"/>
  <c r="L155" i="22"/>
  <c r="K155" i="22"/>
  <c r="J155" i="22"/>
  <c r="N155" i="22"/>
  <c r="M155" i="22"/>
  <c r="L157" i="22"/>
  <c r="K157" i="22"/>
  <c r="J157" i="22"/>
  <c r="N157" i="22"/>
  <c r="M157" i="22"/>
  <c r="L159" i="22"/>
  <c r="K159" i="22"/>
  <c r="J159" i="22"/>
  <c r="N159" i="22"/>
  <c r="M159" i="22"/>
  <c r="L10" i="24"/>
  <c r="J12" i="24"/>
  <c r="O16" i="24"/>
  <c r="N16" i="24"/>
  <c r="L18" i="24"/>
  <c r="J20" i="24"/>
  <c r="J31" i="24"/>
  <c r="O35" i="24"/>
  <c r="N35" i="24"/>
  <c r="L37" i="24"/>
  <c r="J39" i="24"/>
  <c r="J43" i="24"/>
  <c r="L59" i="24"/>
  <c r="L60" i="24"/>
  <c r="J98" i="24"/>
  <c r="L120" i="24"/>
  <c r="J130" i="24"/>
  <c r="L150" i="24"/>
  <c r="J188" i="24"/>
  <c r="L208" i="24"/>
  <c r="J218" i="24"/>
  <c r="L238" i="24"/>
  <c r="L10" i="25"/>
  <c r="J20" i="25"/>
  <c r="H38" i="25"/>
  <c r="J77" i="25"/>
  <c r="H87" i="25"/>
  <c r="H99" i="25"/>
  <c r="H107" i="25"/>
  <c r="N9" i="22"/>
  <c r="M9" i="22"/>
  <c r="L9" i="22"/>
  <c r="K9" i="22"/>
  <c r="J9" i="22"/>
  <c r="E21" i="22"/>
  <c r="J17" i="22"/>
  <c r="N17" i="22"/>
  <c r="M17" i="22"/>
  <c r="L17" i="22"/>
  <c r="K17" i="22"/>
  <c r="F35" i="22"/>
  <c r="F63" i="22"/>
  <c r="F91" i="22"/>
  <c r="F119" i="22"/>
  <c r="F147" i="22"/>
  <c r="J9" i="24"/>
  <c r="O13" i="24"/>
  <c r="N13" i="24"/>
  <c r="L15" i="24"/>
  <c r="J17" i="24"/>
  <c r="O32" i="24"/>
  <c r="N32" i="24"/>
  <c r="L34" i="24"/>
  <c r="J36" i="24"/>
  <c r="H38" i="24"/>
  <c r="O40" i="24"/>
  <c r="N40" i="24"/>
  <c r="L61" i="24"/>
  <c r="N55" i="24"/>
  <c r="N57" i="24"/>
  <c r="N58" i="24"/>
  <c r="N61" i="24"/>
  <c r="L65" i="24"/>
  <c r="N86" i="24"/>
  <c r="J97" i="24"/>
  <c r="J99" i="24"/>
  <c r="J100" i="24"/>
  <c r="J103" i="24"/>
  <c r="J106" i="24"/>
  <c r="L153" i="24"/>
  <c r="L241" i="24"/>
  <c r="F13" i="25"/>
  <c r="L15" i="25"/>
  <c r="J31" i="25"/>
  <c r="H41" i="25"/>
  <c r="J82" i="25"/>
  <c r="M29" i="26"/>
  <c r="L29" i="26"/>
  <c r="K29" i="26"/>
  <c r="J29" i="26"/>
  <c r="I29" i="26"/>
  <c r="M141" i="26"/>
  <c r="L141" i="26"/>
  <c r="K141" i="26"/>
  <c r="I141" i="26"/>
  <c r="J141" i="26"/>
  <c r="M50" i="27"/>
  <c r="L50" i="27"/>
  <c r="K50" i="27"/>
  <c r="J50" i="27"/>
  <c r="I50" i="27"/>
  <c r="F21" i="22"/>
  <c r="N16" i="22"/>
  <c r="M16" i="22"/>
  <c r="L16" i="22"/>
  <c r="K16" i="22"/>
  <c r="J16" i="22"/>
  <c r="G35" i="22"/>
  <c r="C49" i="22"/>
  <c r="G63" i="22"/>
  <c r="C77" i="22"/>
  <c r="G91" i="22"/>
  <c r="C105" i="22"/>
  <c r="G119" i="22"/>
  <c r="C133" i="22"/>
  <c r="G147" i="22"/>
  <c r="C161" i="22"/>
  <c r="N10" i="24"/>
  <c r="O10" i="24"/>
  <c r="L12" i="24"/>
  <c r="J14" i="24"/>
  <c r="N18" i="24"/>
  <c r="O18" i="24"/>
  <c r="L20" i="24"/>
  <c r="L31" i="24"/>
  <c r="J33" i="24"/>
  <c r="N37" i="24"/>
  <c r="O37" i="24"/>
  <c r="L39" i="24"/>
  <c r="J41" i="24"/>
  <c r="N42" i="24"/>
  <c r="O42" i="24"/>
  <c r="N63" i="24"/>
  <c r="L97" i="24"/>
  <c r="L98" i="24"/>
  <c r="L101" i="24"/>
  <c r="L104" i="24"/>
  <c r="J105" i="24"/>
  <c r="F126" i="24"/>
  <c r="L128" i="24"/>
  <c r="J166" i="24"/>
  <c r="L186" i="24"/>
  <c r="J196" i="24"/>
  <c r="L216" i="24"/>
  <c r="J258" i="24"/>
  <c r="F16" i="25"/>
  <c r="L18" i="25"/>
  <c r="J36" i="25"/>
  <c r="H57" i="25"/>
  <c r="J85" i="25"/>
  <c r="D77" i="22"/>
  <c r="H91" i="22"/>
  <c r="D105" i="22"/>
  <c r="H119" i="22"/>
  <c r="D133" i="22"/>
  <c r="H147" i="22"/>
  <c r="D161" i="22"/>
  <c r="L9" i="24"/>
  <c r="J11" i="24"/>
  <c r="F15" i="24"/>
  <c r="O15" i="24"/>
  <c r="N15" i="24"/>
  <c r="L17" i="24"/>
  <c r="J19" i="24"/>
  <c r="F34" i="24"/>
  <c r="O34" i="24"/>
  <c r="N34" i="24"/>
  <c r="L36" i="24"/>
  <c r="J38" i="24"/>
  <c r="F42" i="24"/>
  <c r="O99" i="24"/>
  <c r="N99" i="24"/>
  <c r="O102" i="24"/>
  <c r="N102" i="24"/>
  <c r="L103" i="24"/>
  <c r="L105" i="24"/>
  <c r="L106" i="24"/>
  <c r="L109" i="24"/>
  <c r="L131" i="24"/>
  <c r="L219" i="24"/>
  <c r="H11" i="25"/>
  <c r="O13" i="25"/>
  <c r="N13" i="25"/>
  <c r="F21" i="25"/>
  <c r="J39" i="25"/>
  <c r="H60" i="25"/>
  <c r="O123" i="24"/>
  <c r="N123" i="24"/>
  <c r="L125" i="24"/>
  <c r="J127" i="24"/>
  <c r="H129" i="24"/>
  <c r="J141" i="24"/>
  <c r="H143" i="24"/>
  <c r="O145" i="24"/>
  <c r="N145" i="24"/>
  <c r="L147" i="24"/>
  <c r="J149" i="24"/>
  <c r="J163" i="24"/>
  <c r="H165" i="24"/>
  <c r="O167" i="24"/>
  <c r="N167" i="24"/>
  <c r="L169" i="24"/>
  <c r="J171" i="24"/>
  <c r="H173" i="24"/>
  <c r="J185" i="24"/>
  <c r="O189" i="24"/>
  <c r="N189" i="24"/>
  <c r="L191" i="24"/>
  <c r="J207" i="24"/>
  <c r="H209" i="24"/>
  <c r="O211" i="24"/>
  <c r="N211" i="24"/>
  <c r="J229" i="24"/>
  <c r="H231" i="24"/>
  <c r="J255" i="24"/>
  <c r="F10" i="25"/>
  <c r="O10" i="25"/>
  <c r="N10" i="25"/>
  <c r="L12" i="25"/>
  <c r="J14" i="25"/>
  <c r="H16" i="25"/>
  <c r="F18" i="25"/>
  <c r="L20" i="25"/>
  <c r="J33" i="25"/>
  <c r="H35" i="25"/>
  <c r="F37" i="25"/>
  <c r="J41" i="25"/>
  <c r="H43" i="25"/>
  <c r="H54" i="25"/>
  <c r="F56" i="25"/>
  <c r="J60" i="25"/>
  <c r="H62" i="25"/>
  <c r="F64" i="25"/>
  <c r="F75" i="25"/>
  <c r="J79" i="25"/>
  <c r="H81" i="25"/>
  <c r="F83" i="25"/>
  <c r="J87" i="25"/>
  <c r="J97" i="25"/>
  <c r="J101" i="25"/>
  <c r="J105" i="25"/>
  <c r="M17" i="26"/>
  <c r="L17" i="26"/>
  <c r="K17" i="26"/>
  <c r="J17" i="26"/>
  <c r="I17" i="26"/>
  <c r="M52" i="26"/>
  <c r="L52" i="26"/>
  <c r="K52" i="26"/>
  <c r="J52" i="26"/>
  <c r="I52" i="26"/>
  <c r="C76" i="26"/>
  <c r="M156" i="26"/>
  <c r="L156" i="26"/>
  <c r="K156" i="26"/>
  <c r="J156" i="26"/>
  <c r="I156" i="26"/>
  <c r="M15" i="27"/>
  <c r="L15" i="27"/>
  <c r="K15" i="27"/>
  <c r="J15" i="27"/>
  <c r="I15" i="27"/>
  <c r="M153" i="27"/>
  <c r="L153" i="27"/>
  <c r="K153" i="27"/>
  <c r="J153" i="27"/>
  <c r="I153" i="27"/>
  <c r="L43" i="24"/>
  <c r="O98" i="24"/>
  <c r="N98" i="24"/>
  <c r="L100" i="24"/>
  <c r="J102" i="24"/>
  <c r="L108" i="24"/>
  <c r="L9" i="25"/>
  <c r="J11" i="25"/>
  <c r="H13" i="25"/>
  <c r="F15" i="25"/>
  <c r="O15" i="25"/>
  <c r="N15" i="25"/>
  <c r="L17" i="25"/>
  <c r="J19" i="25"/>
  <c r="H21" i="25"/>
  <c r="H32" i="25"/>
  <c r="F34" i="25"/>
  <c r="J38" i="25"/>
  <c r="H40" i="25"/>
  <c r="F42" i="25"/>
  <c r="F53" i="25"/>
  <c r="J57" i="25"/>
  <c r="H59" i="25"/>
  <c r="F61" i="25"/>
  <c r="J65" i="25"/>
  <c r="J76" i="25"/>
  <c r="H78" i="25"/>
  <c r="F80" i="25"/>
  <c r="J84" i="25"/>
  <c r="H86" i="25"/>
  <c r="J108" i="25"/>
  <c r="M55" i="26"/>
  <c r="L55" i="26"/>
  <c r="K55" i="26"/>
  <c r="J55" i="26"/>
  <c r="I55" i="26"/>
  <c r="D76" i="26"/>
  <c r="E90" i="26"/>
  <c r="M107" i="26"/>
  <c r="L107" i="26"/>
  <c r="K107" i="26"/>
  <c r="I107" i="26"/>
  <c r="J107" i="26"/>
  <c r="M43" i="27"/>
  <c r="L43" i="27"/>
  <c r="K43" i="27"/>
  <c r="I43" i="27"/>
  <c r="J43" i="27"/>
  <c r="J107" i="24"/>
  <c r="H109" i="24"/>
  <c r="L119" i="24"/>
  <c r="J121" i="24"/>
  <c r="O125" i="24"/>
  <c r="N125" i="24"/>
  <c r="L127" i="24"/>
  <c r="J129" i="24"/>
  <c r="L141" i="24"/>
  <c r="J143" i="24"/>
  <c r="O147" i="24"/>
  <c r="N147" i="24"/>
  <c r="L149" i="24"/>
  <c r="J151" i="24"/>
  <c r="L163" i="24"/>
  <c r="J165" i="24"/>
  <c r="O169" i="24"/>
  <c r="N169" i="24"/>
  <c r="L185" i="24"/>
  <c r="J187" i="24"/>
  <c r="L207" i="24"/>
  <c r="J209" i="24"/>
  <c r="L229" i="24"/>
  <c r="J231" i="24"/>
  <c r="L255" i="24"/>
  <c r="H10" i="25"/>
  <c r="F12" i="25"/>
  <c r="O12" i="25"/>
  <c r="N12" i="25"/>
  <c r="L14" i="25"/>
  <c r="J16" i="25"/>
  <c r="H18" i="25"/>
  <c r="F20" i="25"/>
  <c r="F31" i="25"/>
  <c r="J35" i="25"/>
  <c r="H37" i="25"/>
  <c r="J43" i="25"/>
  <c r="J54" i="25"/>
  <c r="H56" i="25"/>
  <c r="J62" i="25"/>
  <c r="H64" i="25"/>
  <c r="H75" i="25"/>
  <c r="J81" i="25"/>
  <c r="H83" i="25"/>
  <c r="M9" i="26"/>
  <c r="L9" i="26"/>
  <c r="K9" i="26"/>
  <c r="J9" i="26"/>
  <c r="I9" i="26"/>
  <c r="G20" i="26"/>
  <c r="M43" i="26"/>
  <c r="L43" i="26"/>
  <c r="K43" i="26"/>
  <c r="J43" i="26"/>
  <c r="I43" i="26"/>
  <c r="M122" i="26"/>
  <c r="L122" i="26"/>
  <c r="K122" i="26"/>
  <c r="J122" i="26"/>
  <c r="I122" i="26"/>
  <c r="N100" i="24"/>
  <c r="O100" i="24"/>
  <c r="L102" i="24"/>
  <c r="J104" i="24"/>
  <c r="F9" i="25"/>
  <c r="O9" i="25"/>
  <c r="N9" i="25"/>
  <c r="L11" i="25"/>
  <c r="J13" i="25"/>
  <c r="H15" i="25"/>
  <c r="F17" i="25"/>
  <c r="L19" i="25"/>
  <c r="J21" i="25"/>
  <c r="J32" i="25"/>
  <c r="H34" i="25"/>
  <c r="J40" i="25"/>
  <c r="H42" i="25"/>
  <c r="H53" i="25"/>
  <c r="J59" i="25"/>
  <c r="H61" i="25"/>
  <c r="J78" i="25"/>
  <c r="H80" i="25"/>
  <c r="J86" i="25"/>
  <c r="J100" i="25"/>
  <c r="M12" i="26"/>
  <c r="L12" i="26"/>
  <c r="K12" i="26"/>
  <c r="J12" i="26"/>
  <c r="I12" i="26"/>
  <c r="H20" i="26"/>
  <c r="M46" i="26"/>
  <c r="L46" i="26"/>
  <c r="K46" i="26"/>
  <c r="J46" i="26"/>
  <c r="I46" i="26"/>
  <c r="G118" i="26"/>
  <c r="M9" i="27"/>
  <c r="L9" i="27"/>
  <c r="K9" i="27"/>
  <c r="I9" i="27"/>
  <c r="J9" i="27"/>
  <c r="L42" i="24"/>
  <c r="N97" i="24"/>
  <c r="O97" i="24"/>
  <c r="L99" i="24"/>
  <c r="J101" i="24"/>
  <c r="L107" i="24"/>
  <c r="J109" i="24"/>
  <c r="J10" i="25"/>
  <c r="H12" i="25"/>
  <c r="F14" i="25"/>
  <c r="N14" i="25"/>
  <c r="O14" i="25"/>
  <c r="L16" i="25"/>
  <c r="J18" i="25"/>
  <c r="H20" i="25"/>
  <c r="H31" i="25"/>
  <c r="J37" i="25"/>
  <c r="H39" i="25"/>
  <c r="J56" i="25"/>
  <c r="H58" i="25"/>
  <c r="J64" i="25"/>
  <c r="J75" i="25"/>
  <c r="H77" i="25"/>
  <c r="J83" i="25"/>
  <c r="H85" i="25"/>
  <c r="F87" i="25"/>
  <c r="H102" i="25"/>
  <c r="M69" i="26"/>
  <c r="L69" i="26"/>
  <c r="K69" i="26"/>
  <c r="J69" i="26"/>
  <c r="I69" i="26"/>
  <c r="M87" i="26"/>
  <c r="L87" i="26"/>
  <c r="K87" i="26"/>
  <c r="J87" i="26"/>
  <c r="I87" i="26"/>
  <c r="C146" i="26"/>
  <c r="M84" i="27"/>
  <c r="L84" i="27"/>
  <c r="K84" i="27"/>
  <c r="J84" i="27"/>
  <c r="I84" i="27"/>
  <c r="H9" i="25"/>
  <c r="F11" i="25"/>
  <c r="N11" i="25"/>
  <c r="O11" i="25"/>
  <c r="L13" i="25"/>
  <c r="J15" i="25"/>
  <c r="H17" i="25"/>
  <c r="F19" i="25"/>
  <c r="L21" i="25"/>
  <c r="J34" i="25"/>
  <c r="H36" i="25"/>
  <c r="J42" i="25"/>
  <c r="J53" i="25"/>
  <c r="H55" i="25"/>
  <c r="J61" i="25"/>
  <c r="H63" i="25"/>
  <c r="J80" i="25"/>
  <c r="H82" i="25"/>
  <c r="M38" i="26"/>
  <c r="L38" i="26"/>
  <c r="K38" i="26"/>
  <c r="J38" i="26"/>
  <c r="I38" i="26"/>
  <c r="C62" i="26"/>
  <c r="M72" i="26"/>
  <c r="L72" i="26"/>
  <c r="K72" i="26"/>
  <c r="J72" i="26"/>
  <c r="I72" i="26"/>
  <c r="G20" i="27"/>
  <c r="M112" i="27"/>
  <c r="L112" i="27"/>
  <c r="K112" i="27"/>
  <c r="I112" i="27"/>
  <c r="J112" i="27"/>
  <c r="J102" i="25"/>
  <c r="H104" i="25"/>
  <c r="M15" i="26"/>
  <c r="L15" i="26"/>
  <c r="K15" i="26"/>
  <c r="J15" i="26"/>
  <c r="I15" i="26"/>
  <c r="M24" i="26"/>
  <c r="L24" i="26"/>
  <c r="K24" i="26"/>
  <c r="J24" i="26"/>
  <c r="I24" i="26"/>
  <c r="M32" i="26"/>
  <c r="L32" i="26"/>
  <c r="K32" i="26"/>
  <c r="J32" i="26"/>
  <c r="I32" i="26"/>
  <c r="C48" i="26"/>
  <c r="M41" i="26"/>
  <c r="L41" i="26"/>
  <c r="K41" i="26"/>
  <c r="J41" i="26"/>
  <c r="I41" i="26"/>
  <c r="M50" i="26"/>
  <c r="L50" i="26"/>
  <c r="K50" i="26"/>
  <c r="J50" i="26"/>
  <c r="I50" i="26"/>
  <c r="D62" i="26"/>
  <c r="M58" i="26"/>
  <c r="L58" i="26"/>
  <c r="K58" i="26"/>
  <c r="J58" i="26"/>
  <c r="I58" i="26"/>
  <c r="M67" i="26"/>
  <c r="L67" i="26"/>
  <c r="K67" i="26"/>
  <c r="J67" i="26"/>
  <c r="I67" i="26"/>
  <c r="E76" i="26"/>
  <c r="G90" i="26"/>
  <c r="M113" i="26"/>
  <c r="L113" i="26"/>
  <c r="K113" i="26"/>
  <c r="J113" i="26"/>
  <c r="I113" i="26"/>
  <c r="M148" i="26"/>
  <c r="L148" i="26"/>
  <c r="K148" i="26"/>
  <c r="J148" i="26"/>
  <c r="I148" i="26"/>
  <c r="M69" i="27"/>
  <c r="L69" i="27"/>
  <c r="K69" i="27"/>
  <c r="I69" i="27"/>
  <c r="J69" i="27"/>
  <c r="D90" i="27"/>
  <c r="M103" i="27"/>
  <c r="L103" i="27"/>
  <c r="K103" i="27"/>
  <c r="I103" i="27"/>
  <c r="J103" i="27"/>
  <c r="F118" i="27"/>
  <c r="M138" i="27"/>
  <c r="L138" i="27"/>
  <c r="K138" i="27"/>
  <c r="I138" i="27"/>
  <c r="J138" i="27"/>
  <c r="H146" i="27"/>
  <c r="N36" i="30"/>
  <c r="O36" i="30"/>
  <c r="H148" i="30"/>
  <c r="F216" i="30"/>
  <c r="J99" i="25"/>
  <c r="H101" i="25"/>
  <c r="J107" i="25"/>
  <c r="H109" i="25"/>
  <c r="L10" i="26"/>
  <c r="K10" i="26"/>
  <c r="J10" i="26"/>
  <c r="I10" i="26"/>
  <c r="M10" i="26"/>
  <c r="L18" i="26"/>
  <c r="K18" i="26"/>
  <c r="J18" i="26"/>
  <c r="I18" i="26"/>
  <c r="M18" i="26"/>
  <c r="C34" i="26"/>
  <c r="L27" i="26"/>
  <c r="K27" i="26"/>
  <c r="J27" i="26"/>
  <c r="I27" i="26"/>
  <c r="M27" i="26"/>
  <c r="L36" i="26"/>
  <c r="K36" i="26"/>
  <c r="J36" i="26"/>
  <c r="I36" i="26"/>
  <c r="M36" i="26"/>
  <c r="D48" i="26"/>
  <c r="L44" i="26"/>
  <c r="K44" i="26"/>
  <c r="J44" i="26"/>
  <c r="I44" i="26"/>
  <c r="M44" i="26"/>
  <c r="L53" i="26"/>
  <c r="K53" i="26"/>
  <c r="J53" i="26"/>
  <c r="I53" i="26"/>
  <c r="M53" i="26"/>
  <c r="E62" i="26"/>
  <c r="L61" i="26"/>
  <c r="K61" i="26"/>
  <c r="J61" i="26"/>
  <c r="I61" i="26"/>
  <c r="M61" i="26"/>
  <c r="F76" i="26"/>
  <c r="L70" i="26"/>
  <c r="K70" i="26"/>
  <c r="J70" i="26"/>
  <c r="I70" i="26"/>
  <c r="M70" i="26"/>
  <c r="M98" i="26"/>
  <c r="L98" i="26"/>
  <c r="K98" i="26"/>
  <c r="I98" i="26"/>
  <c r="J98" i="26"/>
  <c r="M41" i="27"/>
  <c r="L41" i="27"/>
  <c r="K41" i="27"/>
  <c r="J41" i="27"/>
  <c r="I41" i="27"/>
  <c r="D62" i="27"/>
  <c r="M75" i="27"/>
  <c r="L75" i="27"/>
  <c r="K75" i="27"/>
  <c r="J75" i="27"/>
  <c r="I75" i="27"/>
  <c r="F90" i="27"/>
  <c r="M110" i="27"/>
  <c r="L110" i="27"/>
  <c r="K110" i="27"/>
  <c r="J110" i="27"/>
  <c r="I110" i="27"/>
  <c r="H118" i="27"/>
  <c r="M144" i="27"/>
  <c r="L144" i="27"/>
  <c r="K144" i="27"/>
  <c r="J144" i="27"/>
  <c r="I144" i="27"/>
  <c r="L38" i="30"/>
  <c r="L124" i="30"/>
  <c r="H98" i="25"/>
  <c r="J104" i="25"/>
  <c r="H106" i="25"/>
  <c r="C20" i="26"/>
  <c r="K13" i="26"/>
  <c r="J13" i="26"/>
  <c r="I13" i="26"/>
  <c r="M13" i="26"/>
  <c r="L13" i="26"/>
  <c r="K22" i="26"/>
  <c r="J22" i="26"/>
  <c r="I22" i="26"/>
  <c r="M22" i="26"/>
  <c r="L22" i="26"/>
  <c r="D34" i="26"/>
  <c r="K30" i="26"/>
  <c r="J30" i="26"/>
  <c r="I30" i="26"/>
  <c r="M30" i="26"/>
  <c r="L30" i="26"/>
  <c r="K39" i="26"/>
  <c r="J39" i="26"/>
  <c r="I39" i="26"/>
  <c r="M39" i="26"/>
  <c r="L39" i="26"/>
  <c r="E48" i="26"/>
  <c r="K47" i="26"/>
  <c r="J47" i="26"/>
  <c r="I47" i="26"/>
  <c r="L47" i="26"/>
  <c r="M47" i="26"/>
  <c r="F62" i="26"/>
  <c r="K56" i="26"/>
  <c r="J56" i="26"/>
  <c r="I56" i="26"/>
  <c r="M56" i="26"/>
  <c r="L56" i="26"/>
  <c r="K65" i="26"/>
  <c r="J65" i="26"/>
  <c r="I65" i="26"/>
  <c r="M65" i="26"/>
  <c r="L65" i="26"/>
  <c r="G76" i="26"/>
  <c r="K73" i="26"/>
  <c r="J73" i="26"/>
  <c r="I73" i="26"/>
  <c r="M73" i="26"/>
  <c r="L73" i="26"/>
  <c r="M139" i="26"/>
  <c r="L139" i="26"/>
  <c r="K139" i="26"/>
  <c r="J139" i="26"/>
  <c r="I139" i="26"/>
  <c r="D160" i="26"/>
  <c r="M26" i="27"/>
  <c r="L26" i="27"/>
  <c r="K26" i="27"/>
  <c r="I26" i="27"/>
  <c r="J26" i="27"/>
  <c r="H34" i="27"/>
  <c r="M60" i="27"/>
  <c r="L60" i="27"/>
  <c r="K60" i="27"/>
  <c r="I60" i="27"/>
  <c r="J60" i="27"/>
  <c r="M95" i="27"/>
  <c r="L95" i="27"/>
  <c r="K95" i="27"/>
  <c r="I95" i="27"/>
  <c r="J95" i="27"/>
  <c r="M129" i="27"/>
  <c r="L129" i="27"/>
  <c r="K129" i="27"/>
  <c r="I129" i="27"/>
  <c r="J129" i="27"/>
  <c r="L191" i="30"/>
  <c r="H103" i="25"/>
  <c r="J109" i="25"/>
  <c r="J8" i="26"/>
  <c r="I8" i="26"/>
  <c r="M8" i="26"/>
  <c r="L8" i="26"/>
  <c r="K8" i="26"/>
  <c r="D20" i="26"/>
  <c r="J16" i="26"/>
  <c r="I16" i="26"/>
  <c r="M16" i="26"/>
  <c r="L16" i="26"/>
  <c r="K16" i="26"/>
  <c r="J25" i="26"/>
  <c r="I25" i="26"/>
  <c r="M25" i="26"/>
  <c r="L25" i="26"/>
  <c r="K25" i="26"/>
  <c r="E34" i="26"/>
  <c r="J33" i="26"/>
  <c r="I33" i="26"/>
  <c r="M33" i="26"/>
  <c r="L33" i="26"/>
  <c r="K33" i="26"/>
  <c r="F48" i="26"/>
  <c r="J42" i="26"/>
  <c r="I42" i="26"/>
  <c r="M42" i="26"/>
  <c r="L42" i="26"/>
  <c r="K42" i="26"/>
  <c r="J51" i="26"/>
  <c r="I51" i="26"/>
  <c r="M51" i="26"/>
  <c r="L51" i="26"/>
  <c r="K51" i="26"/>
  <c r="G62" i="26"/>
  <c r="J59" i="26"/>
  <c r="I59" i="26"/>
  <c r="M59" i="26"/>
  <c r="L59" i="26"/>
  <c r="K59" i="26"/>
  <c r="H76" i="26"/>
  <c r="J68" i="26"/>
  <c r="I68" i="26"/>
  <c r="M68" i="26"/>
  <c r="L68" i="26"/>
  <c r="K68" i="26"/>
  <c r="M74" i="26"/>
  <c r="K74" i="26"/>
  <c r="J74" i="26"/>
  <c r="I74" i="26"/>
  <c r="L74" i="26"/>
  <c r="M89" i="26"/>
  <c r="L89" i="26"/>
  <c r="K89" i="26"/>
  <c r="I89" i="26"/>
  <c r="J89" i="26"/>
  <c r="F104" i="26"/>
  <c r="M124" i="26"/>
  <c r="L124" i="26"/>
  <c r="K124" i="26"/>
  <c r="I124" i="26"/>
  <c r="J124" i="26"/>
  <c r="H132" i="26"/>
  <c r="M158" i="26"/>
  <c r="L158" i="26"/>
  <c r="K158" i="26"/>
  <c r="I158" i="26"/>
  <c r="J158" i="26"/>
  <c r="M32" i="27"/>
  <c r="L32" i="27"/>
  <c r="K32" i="27"/>
  <c r="J32" i="27"/>
  <c r="I32" i="27"/>
  <c r="M67" i="27"/>
  <c r="L67" i="27"/>
  <c r="K67" i="27"/>
  <c r="J67" i="27"/>
  <c r="I67" i="27"/>
  <c r="M101" i="27"/>
  <c r="L101" i="27"/>
  <c r="K101" i="27"/>
  <c r="J101" i="27"/>
  <c r="I101" i="27"/>
  <c r="M136" i="27"/>
  <c r="L136" i="27"/>
  <c r="K136" i="27"/>
  <c r="J136" i="27"/>
  <c r="I136" i="27"/>
  <c r="C160" i="27"/>
  <c r="J98" i="25"/>
  <c r="H100" i="25"/>
  <c r="J106" i="25"/>
  <c r="H108" i="25"/>
  <c r="I11" i="26"/>
  <c r="M11" i="26"/>
  <c r="L11" i="26"/>
  <c r="K11" i="26"/>
  <c r="J11" i="26"/>
  <c r="E20" i="26"/>
  <c r="I19" i="26"/>
  <c r="M19" i="26"/>
  <c r="L19" i="26"/>
  <c r="K19" i="26"/>
  <c r="J19" i="26"/>
  <c r="F34" i="26"/>
  <c r="I28" i="26"/>
  <c r="M28" i="26"/>
  <c r="L28" i="26"/>
  <c r="K28" i="26"/>
  <c r="J28" i="26"/>
  <c r="I37" i="26"/>
  <c r="M37" i="26"/>
  <c r="L37" i="26"/>
  <c r="K37" i="26"/>
  <c r="J37" i="26"/>
  <c r="G48" i="26"/>
  <c r="I45" i="26"/>
  <c r="M45" i="26"/>
  <c r="L45" i="26"/>
  <c r="K45" i="26"/>
  <c r="J45" i="26"/>
  <c r="I54" i="26"/>
  <c r="H62" i="26"/>
  <c r="M54" i="26"/>
  <c r="L54" i="26"/>
  <c r="K54" i="26"/>
  <c r="J54" i="26"/>
  <c r="I71" i="26"/>
  <c r="M71" i="26"/>
  <c r="L71" i="26"/>
  <c r="K71" i="26"/>
  <c r="J71" i="26"/>
  <c r="M96" i="26"/>
  <c r="L96" i="26"/>
  <c r="K96" i="26"/>
  <c r="J96" i="26"/>
  <c r="I96" i="26"/>
  <c r="H104" i="26"/>
  <c r="M130" i="26"/>
  <c r="L130" i="26"/>
  <c r="K130" i="26"/>
  <c r="J130" i="26"/>
  <c r="I130" i="26"/>
  <c r="M17" i="27"/>
  <c r="L17" i="27"/>
  <c r="K17" i="27"/>
  <c r="I17" i="27"/>
  <c r="J17" i="27"/>
  <c r="M52" i="27"/>
  <c r="L52" i="27"/>
  <c r="K52" i="27"/>
  <c r="I52" i="27"/>
  <c r="J52" i="27"/>
  <c r="C76" i="27"/>
  <c r="M86" i="27"/>
  <c r="L86" i="27"/>
  <c r="K86" i="27"/>
  <c r="I86" i="27"/>
  <c r="J86" i="27"/>
  <c r="E104" i="27"/>
  <c r="M121" i="27"/>
  <c r="L121" i="27"/>
  <c r="K121" i="27"/>
  <c r="I121" i="27"/>
  <c r="J121" i="27"/>
  <c r="G132" i="27"/>
  <c r="M155" i="27"/>
  <c r="L155" i="27"/>
  <c r="K155" i="27"/>
  <c r="I155" i="27"/>
  <c r="J155" i="27"/>
  <c r="F17" i="30"/>
  <c r="F76" i="30"/>
  <c r="H97" i="25"/>
  <c r="J103" i="25"/>
  <c r="H105" i="25"/>
  <c r="F20" i="26"/>
  <c r="M14" i="26"/>
  <c r="L14" i="26"/>
  <c r="K14" i="26"/>
  <c r="J14" i="26"/>
  <c r="I14" i="26"/>
  <c r="M23" i="26"/>
  <c r="L23" i="26"/>
  <c r="K23" i="26"/>
  <c r="J23" i="26"/>
  <c r="I23" i="26"/>
  <c r="G34" i="26"/>
  <c r="M31" i="26"/>
  <c r="L31" i="26"/>
  <c r="K31" i="26"/>
  <c r="J31" i="26"/>
  <c r="I31" i="26"/>
  <c r="H48" i="26"/>
  <c r="M40" i="26"/>
  <c r="L40" i="26"/>
  <c r="K40" i="26"/>
  <c r="J40" i="26"/>
  <c r="I40" i="26"/>
  <c r="M57" i="26"/>
  <c r="L57" i="26"/>
  <c r="K57" i="26"/>
  <c r="J57" i="26"/>
  <c r="I57" i="26"/>
  <c r="M66" i="26"/>
  <c r="L66" i="26"/>
  <c r="K66" i="26"/>
  <c r="J66" i="26"/>
  <c r="I66" i="26"/>
  <c r="M79" i="26"/>
  <c r="L79" i="26"/>
  <c r="K79" i="26"/>
  <c r="I79" i="26"/>
  <c r="J79" i="26"/>
  <c r="M81" i="26"/>
  <c r="L81" i="26"/>
  <c r="K81" i="26"/>
  <c r="I81" i="26"/>
  <c r="J81" i="26"/>
  <c r="M115" i="26"/>
  <c r="L115" i="26"/>
  <c r="K115" i="26"/>
  <c r="I115" i="26"/>
  <c r="J115" i="26"/>
  <c r="M150" i="26"/>
  <c r="L150" i="26"/>
  <c r="K150" i="26"/>
  <c r="I150" i="26"/>
  <c r="J150" i="26"/>
  <c r="M24" i="27"/>
  <c r="L24" i="27"/>
  <c r="K24" i="27"/>
  <c r="J24" i="27"/>
  <c r="I24" i="27"/>
  <c r="C48" i="27"/>
  <c r="M58" i="27"/>
  <c r="L58" i="27"/>
  <c r="K58" i="27"/>
  <c r="J58" i="27"/>
  <c r="I58" i="27"/>
  <c r="E76" i="27"/>
  <c r="M93" i="27"/>
  <c r="L93" i="27"/>
  <c r="K93" i="27"/>
  <c r="J93" i="27"/>
  <c r="I93" i="27"/>
  <c r="G104" i="27"/>
  <c r="M127" i="27"/>
  <c r="L127" i="27"/>
  <c r="K127" i="27"/>
  <c r="J127" i="27"/>
  <c r="I127" i="27"/>
  <c r="M75" i="26"/>
  <c r="L75" i="26"/>
  <c r="J75" i="26"/>
  <c r="K75" i="26"/>
  <c r="I75" i="26"/>
  <c r="F90" i="26"/>
  <c r="M84" i="26"/>
  <c r="L84" i="26"/>
  <c r="K84" i="26"/>
  <c r="J84" i="26"/>
  <c r="I84" i="26"/>
  <c r="M93" i="26"/>
  <c r="L93" i="26"/>
  <c r="K93" i="26"/>
  <c r="J93" i="26"/>
  <c r="I93" i="26"/>
  <c r="G104" i="26"/>
  <c r="M101" i="26"/>
  <c r="L101" i="26"/>
  <c r="K101" i="26"/>
  <c r="J101" i="26"/>
  <c r="I101" i="26"/>
  <c r="M110" i="26"/>
  <c r="L110" i="26"/>
  <c r="K110" i="26"/>
  <c r="J110" i="26"/>
  <c r="H118" i="26"/>
  <c r="I110" i="26"/>
  <c r="M127" i="26"/>
  <c r="L127" i="26"/>
  <c r="K127" i="26"/>
  <c r="J127" i="26"/>
  <c r="I127" i="26"/>
  <c r="M136" i="26"/>
  <c r="L136" i="26"/>
  <c r="K136" i="26"/>
  <c r="J136" i="26"/>
  <c r="I136" i="26"/>
  <c r="M144" i="26"/>
  <c r="L144" i="26"/>
  <c r="K144" i="26"/>
  <c r="J144" i="26"/>
  <c r="I144" i="26"/>
  <c r="C160" i="26"/>
  <c r="M153" i="26"/>
  <c r="L153" i="26"/>
  <c r="K153" i="26"/>
  <c r="J153" i="26"/>
  <c r="I153" i="26"/>
  <c r="M12" i="27"/>
  <c r="L12" i="27"/>
  <c r="K12" i="27"/>
  <c r="J12" i="27"/>
  <c r="H20" i="27"/>
  <c r="I12" i="27"/>
  <c r="M29" i="27"/>
  <c r="L29" i="27"/>
  <c r="K29" i="27"/>
  <c r="J29" i="27"/>
  <c r="I29" i="27"/>
  <c r="M38" i="27"/>
  <c r="L38" i="27"/>
  <c r="K38" i="27"/>
  <c r="J38" i="27"/>
  <c r="I38" i="27"/>
  <c r="M46" i="27"/>
  <c r="L46" i="27"/>
  <c r="K46" i="27"/>
  <c r="J46" i="27"/>
  <c r="I46" i="27"/>
  <c r="C62" i="27"/>
  <c r="M55" i="27"/>
  <c r="L55" i="27"/>
  <c r="K55" i="27"/>
  <c r="J55" i="27"/>
  <c r="I55" i="27"/>
  <c r="M64" i="27"/>
  <c r="L64" i="27"/>
  <c r="K64" i="27"/>
  <c r="J64" i="27"/>
  <c r="I64" i="27"/>
  <c r="D76" i="27"/>
  <c r="M72" i="27"/>
  <c r="L72" i="27"/>
  <c r="K72" i="27"/>
  <c r="J72" i="27"/>
  <c r="I72" i="27"/>
  <c r="M81" i="27"/>
  <c r="L81" i="27"/>
  <c r="K81" i="27"/>
  <c r="J81" i="27"/>
  <c r="I81" i="27"/>
  <c r="E90" i="27"/>
  <c r="M89" i="27"/>
  <c r="L89" i="27"/>
  <c r="K89" i="27"/>
  <c r="J89" i="27"/>
  <c r="I89" i="27"/>
  <c r="F104" i="27"/>
  <c r="M98" i="27"/>
  <c r="L98" i="27"/>
  <c r="K98" i="27"/>
  <c r="J98" i="27"/>
  <c r="I98" i="27"/>
  <c r="M107" i="27"/>
  <c r="L107" i="27"/>
  <c r="K107" i="27"/>
  <c r="J107" i="27"/>
  <c r="I107" i="27"/>
  <c r="G118" i="27"/>
  <c r="M115" i="27"/>
  <c r="L115" i="27"/>
  <c r="K115" i="27"/>
  <c r="J115" i="27"/>
  <c r="I115" i="27"/>
  <c r="M124" i="27"/>
  <c r="L124" i="27"/>
  <c r="K124" i="27"/>
  <c r="J124" i="27"/>
  <c r="H132" i="27"/>
  <c r="I124" i="27"/>
  <c r="M141" i="27"/>
  <c r="L141" i="27"/>
  <c r="K141" i="27"/>
  <c r="J141" i="27"/>
  <c r="I141" i="27"/>
  <c r="M150" i="27"/>
  <c r="L150" i="27"/>
  <c r="K150" i="27"/>
  <c r="J150" i="27"/>
  <c r="I150" i="27"/>
  <c r="M158" i="27"/>
  <c r="L158" i="27"/>
  <c r="K158" i="27"/>
  <c r="J158" i="27"/>
  <c r="I158" i="27"/>
  <c r="O11" i="30"/>
  <c r="N11" i="30"/>
  <c r="F109" i="30"/>
  <c r="L144" i="30"/>
  <c r="L82" i="26"/>
  <c r="K82" i="26"/>
  <c r="J82" i="26"/>
  <c r="I82" i="26"/>
  <c r="H90" i="26"/>
  <c r="M82" i="26"/>
  <c r="L99" i="26"/>
  <c r="K99" i="26"/>
  <c r="J99" i="26"/>
  <c r="I99" i="26"/>
  <c r="M99" i="26"/>
  <c r="L108" i="26"/>
  <c r="K108" i="26"/>
  <c r="J108" i="26"/>
  <c r="I108" i="26"/>
  <c r="M108" i="26"/>
  <c r="L116" i="26"/>
  <c r="K116" i="26"/>
  <c r="J116" i="26"/>
  <c r="I116" i="26"/>
  <c r="M116" i="26"/>
  <c r="C132" i="26"/>
  <c r="L125" i="26"/>
  <c r="K125" i="26"/>
  <c r="J125" i="26"/>
  <c r="I125" i="26"/>
  <c r="M125" i="26"/>
  <c r="L134" i="26"/>
  <c r="K134" i="26"/>
  <c r="J134" i="26"/>
  <c r="I134" i="26"/>
  <c r="M134" i="26"/>
  <c r="D146" i="26"/>
  <c r="L142" i="26"/>
  <c r="K142" i="26"/>
  <c r="J142" i="26"/>
  <c r="I142" i="26"/>
  <c r="M142" i="26"/>
  <c r="L151" i="26"/>
  <c r="K151" i="26"/>
  <c r="J151" i="26"/>
  <c r="I151" i="26"/>
  <c r="M151" i="26"/>
  <c r="E160" i="26"/>
  <c r="L159" i="26"/>
  <c r="K159" i="26"/>
  <c r="J159" i="26"/>
  <c r="I159" i="26"/>
  <c r="M159" i="26"/>
  <c r="L10" i="27"/>
  <c r="K10" i="27"/>
  <c r="J10" i="27"/>
  <c r="I10" i="27"/>
  <c r="M10" i="27"/>
  <c r="L18" i="27"/>
  <c r="K18" i="27"/>
  <c r="J18" i="27"/>
  <c r="I18" i="27"/>
  <c r="M18" i="27"/>
  <c r="C34" i="27"/>
  <c r="L27" i="27"/>
  <c r="K27" i="27"/>
  <c r="J27" i="27"/>
  <c r="I27" i="27"/>
  <c r="M27" i="27"/>
  <c r="L36" i="27"/>
  <c r="K36" i="27"/>
  <c r="J36" i="27"/>
  <c r="I36" i="27"/>
  <c r="M36" i="27"/>
  <c r="D48" i="27"/>
  <c r="L44" i="27"/>
  <c r="K44" i="27"/>
  <c r="J44" i="27"/>
  <c r="I44" i="27"/>
  <c r="M44" i="27"/>
  <c r="L53" i="27"/>
  <c r="K53" i="27"/>
  <c r="J53" i="27"/>
  <c r="I53" i="27"/>
  <c r="M53" i="27"/>
  <c r="E62" i="27"/>
  <c r="L61" i="27"/>
  <c r="K61" i="27"/>
  <c r="J61" i="27"/>
  <c r="I61" i="27"/>
  <c r="M61" i="27"/>
  <c r="F76" i="27"/>
  <c r="L70" i="27"/>
  <c r="K70" i="27"/>
  <c r="J70" i="27"/>
  <c r="I70" i="27"/>
  <c r="M70" i="27"/>
  <c r="L79" i="27"/>
  <c r="K79" i="27"/>
  <c r="J79" i="27"/>
  <c r="I79" i="27"/>
  <c r="M79" i="27"/>
  <c r="G90" i="27"/>
  <c r="L87" i="27"/>
  <c r="K87" i="27"/>
  <c r="J87" i="27"/>
  <c r="I87" i="27"/>
  <c r="M87" i="27"/>
  <c r="L96" i="27"/>
  <c r="K96" i="27"/>
  <c r="J96" i="27"/>
  <c r="I96" i="27"/>
  <c r="H104" i="27"/>
  <c r="M96" i="27"/>
  <c r="L113" i="27"/>
  <c r="K113" i="27"/>
  <c r="J113" i="27"/>
  <c r="I113" i="27"/>
  <c r="M113" i="27"/>
  <c r="L122" i="27"/>
  <c r="K122" i="27"/>
  <c r="J122" i="27"/>
  <c r="I122" i="27"/>
  <c r="M122" i="27"/>
  <c r="L130" i="27"/>
  <c r="K130" i="27"/>
  <c r="J130" i="27"/>
  <c r="I130" i="27"/>
  <c r="M130" i="27"/>
  <c r="C146" i="27"/>
  <c r="L139" i="27"/>
  <c r="K139" i="27"/>
  <c r="J139" i="27"/>
  <c r="I139" i="27"/>
  <c r="M139" i="27"/>
  <c r="L148" i="27"/>
  <c r="K148" i="27"/>
  <c r="J148" i="27"/>
  <c r="I148" i="27"/>
  <c r="M148" i="27"/>
  <c r="D160" i="27"/>
  <c r="L156" i="27"/>
  <c r="K156" i="27"/>
  <c r="J156" i="27"/>
  <c r="I156" i="27"/>
  <c r="M156" i="27"/>
  <c r="H39" i="30"/>
  <c r="H99" i="30"/>
  <c r="K85" i="26"/>
  <c r="J85" i="26"/>
  <c r="I85" i="26"/>
  <c r="M85" i="26"/>
  <c r="L85" i="26"/>
  <c r="K94" i="26"/>
  <c r="J94" i="26"/>
  <c r="I94" i="26"/>
  <c r="M94" i="26"/>
  <c r="L94" i="26"/>
  <c r="K102" i="26"/>
  <c r="J102" i="26"/>
  <c r="I102" i="26"/>
  <c r="M102" i="26"/>
  <c r="L102" i="26"/>
  <c r="C118" i="26"/>
  <c r="K111" i="26"/>
  <c r="J111" i="26"/>
  <c r="I111" i="26"/>
  <c r="M111" i="26"/>
  <c r="L111" i="26"/>
  <c r="K120" i="26"/>
  <c r="J120" i="26"/>
  <c r="I120" i="26"/>
  <c r="M120" i="26"/>
  <c r="L120" i="26"/>
  <c r="D132" i="26"/>
  <c r="K128" i="26"/>
  <c r="J128" i="26"/>
  <c r="I128" i="26"/>
  <c r="M128" i="26"/>
  <c r="L128" i="26"/>
  <c r="K137" i="26"/>
  <c r="J137" i="26"/>
  <c r="I137" i="26"/>
  <c r="M137" i="26"/>
  <c r="L137" i="26"/>
  <c r="E146" i="26"/>
  <c r="K145" i="26"/>
  <c r="J145" i="26"/>
  <c r="I145" i="26"/>
  <c r="M145" i="26"/>
  <c r="L145" i="26"/>
  <c r="F160" i="26"/>
  <c r="K154" i="26"/>
  <c r="J154" i="26"/>
  <c r="I154" i="26"/>
  <c r="M154" i="26"/>
  <c r="L154" i="26"/>
  <c r="C20" i="27"/>
  <c r="K13" i="27"/>
  <c r="J13" i="27"/>
  <c r="I13" i="27"/>
  <c r="M13" i="27"/>
  <c r="L13" i="27"/>
  <c r="K22" i="27"/>
  <c r="J22" i="27"/>
  <c r="I22" i="27"/>
  <c r="M22" i="27"/>
  <c r="L22" i="27"/>
  <c r="D34" i="27"/>
  <c r="K30" i="27"/>
  <c r="J30" i="27"/>
  <c r="I30" i="27"/>
  <c r="M30" i="27"/>
  <c r="L30" i="27"/>
  <c r="K39" i="27"/>
  <c r="J39" i="27"/>
  <c r="I39" i="27"/>
  <c r="M39" i="27"/>
  <c r="L39" i="27"/>
  <c r="E48" i="27"/>
  <c r="K47" i="27"/>
  <c r="J47" i="27"/>
  <c r="I47" i="27"/>
  <c r="M47" i="27"/>
  <c r="L47" i="27"/>
  <c r="F62" i="27"/>
  <c r="K56" i="27"/>
  <c r="J56" i="27"/>
  <c r="I56" i="27"/>
  <c r="M56" i="27"/>
  <c r="L56" i="27"/>
  <c r="K65" i="27"/>
  <c r="J65" i="27"/>
  <c r="I65" i="27"/>
  <c r="M65" i="27"/>
  <c r="L65" i="27"/>
  <c r="G76" i="27"/>
  <c r="K73" i="27"/>
  <c r="J73" i="27"/>
  <c r="I73" i="27"/>
  <c r="M73" i="27"/>
  <c r="L73" i="27"/>
  <c r="K82" i="27"/>
  <c r="J82" i="27"/>
  <c r="I82" i="27"/>
  <c r="H90" i="27"/>
  <c r="M82" i="27"/>
  <c r="L82" i="27"/>
  <c r="K99" i="27"/>
  <c r="J99" i="27"/>
  <c r="I99" i="27"/>
  <c r="M99" i="27"/>
  <c r="L99" i="27"/>
  <c r="K108" i="27"/>
  <c r="J108" i="27"/>
  <c r="I108" i="27"/>
  <c r="M108" i="27"/>
  <c r="L108" i="27"/>
  <c r="K116" i="27"/>
  <c r="J116" i="27"/>
  <c r="I116" i="27"/>
  <c r="M116" i="27"/>
  <c r="L116" i="27"/>
  <c r="C132" i="27"/>
  <c r="K125" i="27"/>
  <c r="J125" i="27"/>
  <c r="I125" i="27"/>
  <c r="M125" i="27"/>
  <c r="L125" i="27"/>
  <c r="K134" i="27"/>
  <c r="J134" i="27"/>
  <c r="I134" i="27"/>
  <c r="M134" i="27"/>
  <c r="L134" i="27"/>
  <c r="D146" i="27"/>
  <c r="K142" i="27"/>
  <c r="J142" i="27"/>
  <c r="I142" i="27"/>
  <c r="M142" i="27"/>
  <c r="L142" i="27"/>
  <c r="K151" i="27"/>
  <c r="J151" i="27"/>
  <c r="I151" i="27"/>
  <c r="M151" i="27"/>
  <c r="L151" i="27"/>
  <c r="E160" i="27"/>
  <c r="K159" i="27"/>
  <c r="J159" i="27"/>
  <c r="I159" i="27"/>
  <c r="M159" i="27"/>
  <c r="L159" i="27"/>
  <c r="J13" i="30"/>
  <c r="J80" i="26"/>
  <c r="I80" i="26"/>
  <c r="L80" i="26"/>
  <c r="M80" i="26"/>
  <c r="K80" i="26"/>
  <c r="J88" i="26"/>
  <c r="I88" i="26"/>
  <c r="L88" i="26"/>
  <c r="M88" i="26"/>
  <c r="K88" i="26"/>
  <c r="C104" i="26"/>
  <c r="J97" i="26"/>
  <c r="I97" i="26"/>
  <c r="L97" i="26"/>
  <c r="M97" i="26"/>
  <c r="K97" i="26"/>
  <c r="J106" i="26"/>
  <c r="I106" i="26"/>
  <c r="L106" i="26"/>
  <c r="K106" i="26"/>
  <c r="M106" i="26"/>
  <c r="D118" i="26"/>
  <c r="J114" i="26"/>
  <c r="I114" i="26"/>
  <c r="L114" i="26"/>
  <c r="M114" i="26"/>
  <c r="K114" i="26"/>
  <c r="J123" i="26"/>
  <c r="I123" i="26"/>
  <c r="L123" i="26"/>
  <c r="M123" i="26"/>
  <c r="K123" i="26"/>
  <c r="E132" i="26"/>
  <c r="J131" i="26"/>
  <c r="I131" i="26"/>
  <c r="L131" i="26"/>
  <c r="M131" i="26"/>
  <c r="K131" i="26"/>
  <c r="F146" i="26"/>
  <c r="J140" i="26"/>
  <c r="I140" i="26"/>
  <c r="L140" i="26"/>
  <c r="K140" i="26"/>
  <c r="M140" i="26"/>
  <c r="J149" i="26"/>
  <c r="I149" i="26"/>
  <c r="L149" i="26"/>
  <c r="M149" i="26"/>
  <c r="K149" i="26"/>
  <c r="G160" i="26"/>
  <c r="J157" i="26"/>
  <c r="I157" i="26"/>
  <c r="L157" i="26"/>
  <c r="M157" i="26"/>
  <c r="K157" i="26"/>
  <c r="J8" i="27"/>
  <c r="I8" i="27"/>
  <c r="L8" i="27"/>
  <c r="M8" i="27"/>
  <c r="K8" i="27"/>
  <c r="D20" i="27"/>
  <c r="J16" i="27"/>
  <c r="I16" i="27"/>
  <c r="L16" i="27"/>
  <c r="M16" i="27"/>
  <c r="K16" i="27"/>
  <c r="J25" i="27"/>
  <c r="I25" i="27"/>
  <c r="L25" i="27"/>
  <c r="M25" i="27"/>
  <c r="K25" i="27"/>
  <c r="E34" i="27"/>
  <c r="J33" i="27"/>
  <c r="I33" i="27"/>
  <c r="L33" i="27"/>
  <c r="M33" i="27"/>
  <c r="K33" i="27"/>
  <c r="F48" i="27"/>
  <c r="J42" i="27"/>
  <c r="I42" i="27"/>
  <c r="L42" i="27"/>
  <c r="M42" i="27"/>
  <c r="K42" i="27"/>
  <c r="J51" i="27"/>
  <c r="I51" i="27"/>
  <c r="L51" i="27"/>
  <c r="M51" i="27"/>
  <c r="K51" i="27"/>
  <c r="G62" i="27"/>
  <c r="J59" i="27"/>
  <c r="I59" i="27"/>
  <c r="L59" i="27"/>
  <c r="M59" i="27"/>
  <c r="K59" i="27"/>
  <c r="J68" i="27"/>
  <c r="I68" i="27"/>
  <c r="H76" i="27"/>
  <c r="L68" i="27"/>
  <c r="M68" i="27"/>
  <c r="K68" i="27"/>
  <c r="J85" i="27"/>
  <c r="I85" i="27"/>
  <c r="L85" i="27"/>
  <c r="M85" i="27"/>
  <c r="K85" i="27"/>
  <c r="J94" i="27"/>
  <c r="I94" i="27"/>
  <c r="L94" i="27"/>
  <c r="M94" i="27"/>
  <c r="K94" i="27"/>
  <c r="J102" i="27"/>
  <c r="I102" i="27"/>
  <c r="L102" i="27"/>
  <c r="M102" i="27"/>
  <c r="K102" i="27"/>
  <c r="C118" i="27"/>
  <c r="J111" i="27"/>
  <c r="I111" i="27"/>
  <c r="L111" i="27"/>
  <c r="M111" i="27"/>
  <c r="K111" i="27"/>
  <c r="J120" i="27"/>
  <c r="I120" i="27"/>
  <c r="L120" i="27"/>
  <c r="M120" i="27"/>
  <c r="K120" i="27"/>
  <c r="D132" i="27"/>
  <c r="J128" i="27"/>
  <c r="I128" i="27"/>
  <c r="L128" i="27"/>
  <c r="M128" i="27"/>
  <c r="K128" i="27"/>
  <c r="J137" i="27"/>
  <c r="I137" i="27"/>
  <c r="L137" i="27"/>
  <c r="K137" i="27"/>
  <c r="M137" i="27"/>
  <c r="E146" i="27"/>
  <c r="J145" i="27"/>
  <c r="I145" i="27"/>
  <c r="L145" i="27"/>
  <c r="M145" i="27"/>
  <c r="K145" i="27"/>
  <c r="F160" i="27"/>
  <c r="J154" i="27"/>
  <c r="I154" i="27"/>
  <c r="L154" i="27"/>
  <c r="M154" i="27"/>
  <c r="K154" i="27"/>
  <c r="H9" i="30"/>
  <c r="F19" i="30"/>
  <c r="C90" i="26"/>
  <c r="I83" i="26"/>
  <c r="M83" i="26"/>
  <c r="K83" i="26"/>
  <c r="L83" i="26"/>
  <c r="J83" i="26"/>
  <c r="I92" i="26"/>
  <c r="M92" i="26"/>
  <c r="K92" i="26"/>
  <c r="L92" i="26"/>
  <c r="J92" i="26"/>
  <c r="D104" i="26"/>
  <c r="I100" i="26"/>
  <c r="M100" i="26"/>
  <c r="K100" i="26"/>
  <c r="L100" i="26"/>
  <c r="J100" i="26"/>
  <c r="I109" i="26"/>
  <c r="M109" i="26"/>
  <c r="K109" i="26"/>
  <c r="J109" i="26"/>
  <c r="L109" i="26"/>
  <c r="E118" i="26"/>
  <c r="I117" i="26"/>
  <c r="M117" i="26"/>
  <c r="K117" i="26"/>
  <c r="L117" i="26"/>
  <c r="J117" i="26"/>
  <c r="F132" i="26"/>
  <c r="I126" i="26"/>
  <c r="M126" i="26"/>
  <c r="K126" i="26"/>
  <c r="L126" i="26"/>
  <c r="J126" i="26"/>
  <c r="I135" i="26"/>
  <c r="M135" i="26"/>
  <c r="K135" i="26"/>
  <c r="L135" i="26"/>
  <c r="J135" i="26"/>
  <c r="G146" i="26"/>
  <c r="I143" i="26"/>
  <c r="M143" i="26"/>
  <c r="K143" i="26"/>
  <c r="J143" i="26"/>
  <c r="L143" i="26"/>
  <c r="I152" i="26"/>
  <c r="H160" i="26"/>
  <c r="M152" i="26"/>
  <c r="K152" i="26"/>
  <c r="L152" i="26"/>
  <c r="J152" i="26"/>
  <c r="I11" i="27"/>
  <c r="M11" i="27"/>
  <c r="K11" i="27"/>
  <c r="L11" i="27"/>
  <c r="J11" i="27"/>
  <c r="E20" i="27"/>
  <c r="I19" i="27"/>
  <c r="M19" i="27"/>
  <c r="K19" i="27"/>
  <c r="L19" i="27"/>
  <c r="J19" i="27"/>
  <c r="F34" i="27"/>
  <c r="I28" i="27"/>
  <c r="M28" i="27"/>
  <c r="K28" i="27"/>
  <c r="L28" i="27"/>
  <c r="J28" i="27"/>
  <c r="I37" i="27"/>
  <c r="M37" i="27"/>
  <c r="K37" i="27"/>
  <c r="J37" i="27"/>
  <c r="L37" i="27"/>
  <c r="G48" i="27"/>
  <c r="I45" i="27"/>
  <c r="M45" i="27"/>
  <c r="K45" i="27"/>
  <c r="L45" i="27"/>
  <c r="J45" i="27"/>
  <c r="I54" i="27"/>
  <c r="H62" i="27"/>
  <c r="M54" i="27"/>
  <c r="K54" i="27"/>
  <c r="L54" i="27"/>
  <c r="J54" i="27"/>
  <c r="I71" i="27"/>
  <c r="M71" i="27"/>
  <c r="K71" i="27"/>
  <c r="L71" i="27"/>
  <c r="J71" i="27"/>
  <c r="I80" i="27"/>
  <c r="M80" i="27"/>
  <c r="K80" i="27"/>
  <c r="L80" i="27"/>
  <c r="J80" i="27"/>
  <c r="I88" i="27"/>
  <c r="M88" i="27"/>
  <c r="K88" i="27"/>
  <c r="L88" i="27"/>
  <c r="J88" i="27"/>
  <c r="C104" i="27"/>
  <c r="I97" i="27"/>
  <c r="M97" i="27"/>
  <c r="K97" i="27"/>
  <c r="L97" i="27"/>
  <c r="J97" i="27"/>
  <c r="I106" i="27"/>
  <c r="M106" i="27"/>
  <c r="K106" i="27"/>
  <c r="L106" i="27"/>
  <c r="J106" i="27"/>
  <c r="D118" i="27"/>
  <c r="I114" i="27"/>
  <c r="M114" i="27"/>
  <c r="K114" i="27"/>
  <c r="L114" i="27"/>
  <c r="J114" i="27"/>
  <c r="I123" i="27"/>
  <c r="M123" i="27"/>
  <c r="K123" i="27"/>
  <c r="L123" i="27"/>
  <c r="J123" i="27"/>
  <c r="E132" i="27"/>
  <c r="I131" i="27"/>
  <c r="M131" i="27"/>
  <c r="K131" i="27"/>
  <c r="L131" i="27"/>
  <c r="J131" i="27"/>
  <c r="F146" i="27"/>
  <c r="I140" i="27"/>
  <c r="M140" i="27"/>
  <c r="K140" i="27"/>
  <c r="L140" i="27"/>
  <c r="J140" i="27"/>
  <c r="I149" i="27"/>
  <c r="M149" i="27"/>
  <c r="K149" i="27"/>
  <c r="L149" i="27"/>
  <c r="J149" i="27"/>
  <c r="G160" i="27"/>
  <c r="I157" i="27"/>
  <c r="M157" i="27"/>
  <c r="K157" i="27"/>
  <c r="L157" i="27"/>
  <c r="J157" i="27"/>
  <c r="O9" i="30"/>
  <c r="N9" i="30"/>
  <c r="L19" i="30"/>
  <c r="F65" i="30"/>
  <c r="J103" i="30"/>
  <c r="H174" i="30"/>
  <c r="J229" i="30"/>
  <c r="L78" i="26"/>
  <c r="J78" i="26"/>
  <c r="M78" i="26"/>
  <c r="K78" i="26"/>
  <c r="I78" i="26"/>
  <c r="D90" i="26"/>
  <c r="M86" i="26"/>
  <c r="L86" i="26"/>
  <c r="J86" i="26"/>
  <c r="K86" i="26"/>
  <c r="I86" i="26"/>
  <c r="M95" i="26"/>
  <c r="L95" i="26"/>
  <c r="J95" i="26"/>
  <c r="K95" i="26"/>
  <c r="I95" i="26"/>
  <c r="E104" i="26"/>
  <c r="M103" i="26"/>
  <c r="L103" i="26"/>
  <c r="J103" i="26"/>
  <c r="K103" i="26"/>
  <c r="I103" i="26"/>
  <c r="F118" i="26"/>
  <c r="M112" i="26"/>
  <c r="L112" i="26"/>
  <c r="J112" i="26"/>
  <c r="I112" i="26"/>
  <c r="K112" i="26"/>
  <c r="M121" i="26"/>
  <c r="L121" i="26"/>
  <c r="J121" i="26"/>
  <c r="K121" i="26"/>
  <c r="I121" i="26"/>
  <c r="G132" i="26"/>
  <c r="M129" i="26"/>
  <c r="L129" i="26"/>
  <c r="J129" i="26"/>
  <c r="K129" i="26"/>
  <c r="I129" i="26"/>
  <c r="H146" i="26"/>
  <c r="M138" i="26"/>
  <c r="L138" i="26"/>
  <c r="J138" i="26"/>
  <c r="K138" i="26"/>
  <c r="I138" i="26"/>
  <c r="M155" i="26"/>
  <c r="L155" i="26"/>
  <c r="J155" i="26"/>
  <c r="K155" i="26"/>
  <c r="I155" i="26"/>
  <c r="F20" i="27"/>
  <c r="M14" i="27"/>
  <c r="L14" i="27"/>
  <c r="J14" i="27"/>
  <c r="K14" i="27"/>
  <c r="I14" i="27"/>
  <c r="M23" i="27"/>
  <c r="L23" i="27"/>
  <c r="J23" i="27"/>
  <c r="K23" i="27"/>
  <c r="I23" i="27"/>
  <c r="G34" i="27"/>
  <c r="M31" i="27"/>
  <c r="L31" i="27"/>
  <c r="J31" i="27"/>
  <c r="K31" i="27"/>
  <c r="I31" i="27"/>
  <c r="H48" i="27"/>
  <c r="M40" i="27"/>
  <c r="L40" i="27"/>
  <c r="J40" i="27"/>
  <c r="K40" i="27"/>
  <c r="I40" i="27"/>
  <c r="M57" i="27"/>
  <c r="L57" i="27"/>
  <c r="J57" i="27"/>
  <c r="K57" i="27"/>
  <c r="I57" i="27"/>
  <c r="M66" i="27"/>
  <c r="L66" i="27"/>
  <c r="J66" i="27"/>
  <c r="K66" i="27"/>
  <c r="I66" i="27"/>
  <c r="M74" i="27"/>
  <c r="L74" i="27"/>
  <c r="J74" i="27"/>
  <c r="I74" i="27"/>
  <c r="K74" i="27"/>
  <c r="C90" i="27"/>
  <c r="M83" i="27"/>
  <c r="L83" i="27"/>
  <c r="J83" i="27"/>
  <c r="K83" i="27"/>
  <c r="I83" i="27"/>
  <c r="M92" i="27"/>
  <c r="L92" i="27"/>
  <c r="J92" i="27"/>
  <c r="K92" i="27"/>
  <c r="I92" i="27"/>
  <c r="D104" i="27"/>
  <c r="M100" i="27"/>
  <c r="L100" i="27"/>
  <c r="J100" i="27"/>
  <c r="K100" i="27"/>
  <c r="I100" i="27"/>
  <c r="M109" i="27"/>
  <c r="L109" i="27"/>
  <c r="J109" i="27"/>
  <c r="K109" i="27"/>
  <c r="I109" i="27"/>
  <c r="E118" i="27"/>
  <c r="M117" i="27"/>
  <c r="L117" i="27"/>
  <c r="J117" i="27"/>
  <c r="K117" i="27"/>
  <c r="I117" i="27"/>
  <c r="F132" i="27"/>
  <c r="M126" i="27"/>
  <c r="L126" i="27"/>
  <c r="J126" i="27"/>
  <c r="K126" i="27"/>
  <c r="I126" i="27"/>
  <c r="M135" i="27"/>
  <c r="L135" i="27"/>
  <c r="J135" i="27"/>
  <c r="K135" i="27"/>
  <c r="I135" i="27"/>
  <c r="G146" i="27"/>
  <c r="M143" i="27"/>
  <c r="L143" i="27"/>
  <c r="J143" i="27"/>
  <c r="K143" i="27"/>
  <c r="I143" i="27"/>
  <c r="H160" i="27"/>
  <c r="M152" i="27"/>
  <c r="L152" i="27"/>
  <c r="J152" i="27"/>
  <c r="K152" i="27"/>
  <c r="I152" i="27"/>
  <c r="J15" i="30"/>
  <c r="L9" i="30"/>
  <c r="H13" i="30"/>
  <c r="N15" i="30"/>
  <c r="O15" i="30"/>
  <c r="J19" i="30"/>
  <c r="L32" i="30"/>
  <c r="J34" i="30"/>
  <c r="J43" i="30"/>
  <c r="J99" i="30"/>
  <c r="H109" i="30"/>
  <c r="H128" i="30"/>
  <c r="H165" i="30"/>
  <c r="H236" i="30"/>
  <c r="O255" i="30"/>
  <c r="N255" i="30"/>
  <c r="H12" i="30"/>
  <c r="O14" i="30"/>
  <c r="N14" i="30"/>
  <c r="J18" i="30"/>
  <c r="F35" i="30"/>
  <c r="L103" i="30"/>
  <c r="H129" i="30"/>
  <c r="F172" i="30"/>
  <c r="J185" i="30"/>
  <c r="O211" i="30"/>
  <c r="N211" i="30"/>
  <c r="J218" i="30"/>
  <c r="F11" i="30"/>
  <c r="L13" i="30"/>
  <c r="H17" i="30"/>
  <c r="F31" i="30"/>
  <c r="L37" i="30"/>
  <c r="F55" i="30"/>
  <c r="O76" i="30"/>
  <c r="N76" i="30"/>
  <c r="L97" i="30"/>
  <c r="J107" i="30"/>
  <c r="H130" i="30"/>
  <c r="L125" i="30"/>
  <c r="L232" i="30"/>
  <c r="H239" i="30"/>
  <c r="J11" i="30"/>
  <c r="F15" i="30"/>
  <c r="L17" i="30"/>
  <c r="J21" i="30"/>
  <c r="L33" i="30"/>
  <c r="J42" i="30"/>
  <c r="F101" i="30"/>
  <c r="H126" i="30"/>
  <c r="O167" i="30"/>
  <c r="N167" i="30"/>
  <c r="F233" i="30"/>
  <c r="L252" i="30"/>
  <c r="J10" i="31"/>
  <c r="F9" i="30"/>
  <c r="L11" i="30"/>
  <c r="H15" i="30"/>
  <c r="L21" i="30"/>
  <c r="J38" i="30"/>
  <c r="H40" i="30"/>
  <c r="N101" i="30"/>
  <c r="O101" i="30"/>
  <c r="J119" i="30"/>
  <c r="F142" i="30"/>
  <c r="F175" i="30"/>
  <c r="O252" i="30"/>
  <c r="N252" i="30"/>
  <c r="J10" i="30"/>
  <c r="F14" i="30"/>
  <c r="L16" i="30"/>
  <c r="H20" i="30"/>
  <c r="H34" i="30"/>
  <c r="F36" i="30"/>
  <c r="O57" i="30"/>
  <c r="N57" i="30"/>
  <c r="H105" i="30"/>
  <c r="L188" i="30"/>
  <c r="H195" i="30"/>
  <c r="O81" i="30"/>
  <c r="N81" i="30"/>
  <c r="L98" i="30"/>
  <c r="F100" i="30"/>
  <c r="L102" i="30"/>
  <c r="H104" i="30"/>
  <c r="J108" i="30"/>
  <c r="F120" i="30"/>
  <c r="L122" i="30"/>
  <c r="J124" i="30"/>
  <c r="J126" i="30"/>
  <c r="J127" i="30"/>
  <c r="J130" i="30"/>
  <c r="H143" i="30"/>
  <c r="O145" i="30"/>
  <c r="N145" i="30"/>
  <c r="J149" i="30"/>
  <c r="F153" i="30"/>
  <c r="H170" i="30"/>
  <c r="O186" i="30"/>
  <c r="N186" i="30"/>
  <c r="J193" i="30"/>
  <c r="L196" i="30"/>
  <c r="H218" i="30"/>
  <c r="F208" i="30"/>
  <c r="H231" i="30"/>
  <c r="J234" i="30"/>
  <c r="F241" i="30"/>
  <c r="J254" i="30"/>
  <c r="L257" i="30"/>
  <c r="L41" i="31"/>
  <c r="L10" i="30"/>
  <c r="J12" i="30"/>
  <c r="H14" i="30"/>
  <c r="F16" i="30"/>
  <c r="L18" i="30"/>
  <c r="J20" i="30"/>
  <c r="H31" i="30"/>
  <c r="O33" i="30"/>
  <c r="N33" i="30"/>
  <c r="J35" i="30"/>
  <c r="J39" i="30"/>
  <c r="F41" i="30"/>
  <c r="L43" i="30"/>
  <c r="O98" i="30"/>
  <c r="N98" i="30"/>
  <c r="J100" i="30"/>
  <c r="J104" i="30"/>
  <c r="F106" i="30"/>
  <c r="L108" i="30"/>
  <c r="H120" i="30"/>
  <c r="O122" i="30"/>
  <c r="N122" i="30"/>
  <c r="O123" i="30"/>
  <c r="N123" i="30"/>
  <c r="L130" i="30"/>
  <c r="F164" i="30"/>
  <c r="L166" i="30"/>
  <c r="H187" i="30"/>
  <c r="J190" i="30"/>
  <c r="F197" i="30"/>
  <c r="L213" i="30"/>
  <c r="F238" i="30"/>
  <c r="J251" i="30"/>
  <c r="L254" i="30"/>
  <c r="L17" i="31"/>
  <c r="J9" i="30"/>
  <c r="H11" i="30"/>
  <c r="F13" i="30"/>
  <c r="N13" i="30"/>
  <c r="O13" i="30"/>
  <c r="L15" i="30"/>
  <c r="J17" i="30"/>
  <c r="H19" i="30"/>
  <c r="L20" i="30"/>
  <c r="H21" i="30"/>
  <c r="H32" i="30"/>
  <c r="O34" i="30"/>
  <c r="N34" i="30"/>
  <c r="H36" i="30"/>
  <c r="J40" i="30"/>
  <c r="F42" i="30"/>
  <c r="H97" i="30"/>
  <c r="O99" i="30"/>
  <c r="N99" i="30"/>
  <c r="H101" i="30"/>
  <c r="O103" i="30"/>
  <c r="N103" i="30"/>
  <c r="J105" i="30"/>
  <c r="F107" i="30"/>
  <c r="L109" i="30"/>
  <c r="L119" i="30"/>
  <c r="H121" i="30"/>
  <c r="J152" i="30"/>
  <c r="J174" i="30"/>
  <c r="F189" i="30"/>
  <c r="H192" i="30"/>
  <c r="O208" i="30"/>
  <c r="N208" i="30"/>
  <c r="J215" i="30"/>
  <c r="L218" i="30"/>
  <c r="H240" i="30"/>
  <c r="F230" i="30"/>
  <c r="H253" i="30"/>
  <c r="J256" i="30"/>
  <c r="F260" i="30"/>
  <c r="L262" i="30"/>
  <c r="F12" i="31"/>
  <c r="F10" i="30"/>
  <c r="O10" i="30"/>
  <c r="N10" i="30"/>
  <c r="L12" i="30"/>
  <c r="J14" i="30"/>
  <c r="H16" i="30"/>
  <c r="F18" i="30"/>
  <c r="J31" i="30"/>
  <c r="F33" i="30"/>
  <c r="L35" i="30"/>
  <c r="H37" i="30"/>
  <c r="H41" i="30"/>
  <c r="F98" i="30"/>
  <c r="L100" i="30"/>
  <c r="H102" i="30"/>
  <c r="H106" i="30"/>
  <c r="F122" i="30"/>
  <c r="J141" i="30"/>
  <c r="F145" i="30"/>
  <c r="L147" i="30"/>
  <c r="H151" i="30"/>
  <c r="L169" i="30"/>
  <c r="F194" i="30"/>
  <c r="J207" i="30"/>
  <c r="L210" i="30"/>
  <c r="H217" i="30"/>
  <c r="L230" i="30"/>
  <c r="O233" i="30"/>
  <c r="N233" i="30"/>
  <c r="J240" i="30"/>
  <c r="F255" i="30"/>
  <c r="H258" i="30"/>
  <c r="F274" i="30"/>
  <c r="J19" i="31"/>
  <c r="J32" i="30"/>
  <c r="F34" i="30"/>
  <c r="L36" i="30"/>
  <c r="F38" i="30"/>
  <c r="L40" i="30"/>
  <c r="H42" i="30"/>
  <c r="O55" i="30"/>
  <c r="J97" i="30"/>
  <c r="F99" i="30"/>
  <c r="L101" i="30"/>
  <c r="F103" i="30"/>
  <c r="L105" i="30"/>
  <c r="H107" i="30"/>
  <c r="J121" i="30"/>
  <c r="F123" i="30"/>
  <c r="O142" i="30"/>
  <c r="N142" i="30"/>
  <c r="J146" i="30"/>
  <c r="F150" i="30"/>
  <c r="L152" i="30"/>
  <c r="J163" i="30"/>
  <c r="F167" i="30"/>
  <c r="J171" i="30"/>
  <c r="L174" i="30"/>
  <c r="H196" i="30"/>
  <c r="F186" i="30"/>
  <c r="H209" i="30"/>
  <c r="J212" i="30"/>
  <c r="F219" i="30"/>
  <c r="L235" i="30"/>
  <c r="O274" i="30"/>
  <c r="H21" i="31"/>
  <c r="H10" i="30"/>
  <c r="F12" i="30"/>
  <c r="O12" i="30"/>
  <c r="N12" i="30"/>
  <c r="L14" i="30"/>
  <c r="J16" i="30"/>
  <c r="H18" i="30"/>
  <c r="F20" i="30"/>
  <c r="O31" i="30"/>
  <c r="N31" i="30"/>
  <c r="H33" i="30"/>
  <c r="O35" i="30"/>
  <c r="N35" i="30"/>
  <c r="J37" i="30"/>
  <c r="F39" i="30"/>
  <c r="L41" i="30"/>
  <c r="F43" i="30"/>
  <c r="H98" i="30"/>
  <c r="O100" i="30"/>
  <c r="N100" i="30"/>
  <c r="J102" i="30"/>
  <c r="F104" i="30"/>
  <c r="L106" i="30"/>
  <c r="F108" i="30"/>
  <c r="O120" i="30"/>
  <c r="N120" i="30"/>
  <c r="F128" i="30"/>
  <c r="F130" i="30"/>
  <c r="F131" i="30"/>
  <c r="H152" i="30"/>
  <c r="O164" i="30"/>
  <c r="N164" i="30"/>
  <c r="J168" i="30"/>
  <c r="H173" i="30"/>
  <c r="O189" i="30"/>
  <c r="N189" i="30"/>
  <c r="J196" i="30"/>
  <c r="F211" i="30"/>
  <c r="H214" i="30"/>
  <c r="O230" i="30"/>
  <c r="N230" i="30"/>
  <c r="J237" i="30"/>
  <c r="L240" i="30"/>
  <c r="H263" i="30"/>
  <c r="F252" i="30"/>
  <c r="F14" i="31"/>
  <c r="J259" i="30"/>
  <c r="H261" i="30"/>
  <c r="F263" i="30"/>
  <c r="F273" i="30"/>
  <c r="O276" i="30"/>
  <c r="N276" i="30"/>
  <c r="O279" i="30"/>
  <c r="N279" i="30"/>
  <c r="L283" i="30"/>
  <c r="H12" i="31"/>
  <c r="O15" i="31"/>
  <c r="N15" i="31"/>
  <c r="F56" i="33"/>
  <c r="H123" i="30"/>
  <c r="F125" i="30"/>
  <c r="O125" i="30"/>
  <c r="N125" i="30"/>
  <c r="L127" i="30"/>
  <c r="J129" i="30"/>
  <c r="H131" i="30"/>
  <c r="L141" i="30"/>
  <c r="J143" i="30"/>
  <c r="H145" i="30"/>
  <c r="F147" i="30"/>
  <c r="O147" i="30"/>
  <c r="N147" i="30"/>
  <c r="L149" i="30"/>
  <c r="J151" i="30"/>
  <c r="H153" i="30"/>
  <c r="L163" i="30"/>
  <c r="J165" i="30"/>
  <c r="H167" i="30"/>
  <c r="F169" i="30"/>
  <c r="O169" i="30"/>
  <c r="N169" i="30"/>
  <c r="L171" i="30"/>
  <c r="J173" i="30"/>
  <c r="H175" i="30"/>
  <c r="L185" i="30"/>
  <c r="J187" i="30"/>
  <c r="H189" i="30"/>
  <c r="F191" i="30"/>
  <c r="O191" i="30"/>
  <c r="N191" i="30"/>
  <c r="L193" i="30"/>
  <c r="J195" i="30"/>
  <c r="H197" i="30"/>
  <c r="L207" i="30"/>
  <c r="J209" i="30"/>
  <c r="H211" i="30"/>
  <c r="F213" i="30"/>
  <c r="O213" i="30"/>
  <c r="N213" i="30"/>
  <c r="L215" i="30"/>
  <c r="J217" i="30"/>
  <c r="H219" i="30"/>
  <c r="L229" i="30"/>
  <c r="J231" i="30"/>
  <c r="H233" i="30"/>
  <c r="F235" i="30"/>
  <c r="O235" i="30"/>
  <c r="N235" i="30"/>
  <c r="L251" i="30"/>
  <c r="J253" i="30"/>
  <c r="H255" i="30"/>
  <c r="L9" i="31"/>
  <c r="N12" i="31"/>
  <c r="O12" i="31"/>
  <c r="H142" i="30"/>
  <c r="F144" i="30"/>
  <c r="O144" i="30"/>
  <c r="N144" i="30"/>
  <c r="L146" i="30"/>
  <c r="J148" i="30"/>
  <c r="H150" i="30"/>
  <c r="F152" i="30"/>
  <c r="H164" i="30"/>
  <c r="F166" i="30"/>
  <c r="O166" i="30"/>
  <c r="N166" i="30"/>
  <c r="L168" i="30"/>
  <c r="J170" i="30"/>
  <c r="H172" i="30"/>
  <c r="F174" i="30"/>
  <c r="H186" i="30"/>
  <c r="F188" i="30"/>
  <c r="O188" i="30"/>
  <c r="N188" i="30"/>
  <c r="L190" i="30"/>
  <c r="J192" i="30"/>
  <c r="H194" i="30"/>
  <c r="F196" i="30"/>
  <c r="H208" i="30"/>
  <c r="F210" i="30"/>
  <c r="O210" i="30"/>
  <c r="N210" i="30"/>
  <c r="L212" i="30"/>
  <c r="J214" i="30"/>
  <c r="H216" i="30"/>
  <c r="F218" i="30"/>
  <c r="H230" i="30"/>
  <c r="F232" i="30"/>
  <c r="O232" i="30"/>
  <c r="N232" i="30"/>
  <c r="L234" i="30"/>
  <c r="J236" i="30"/>
  <c r="H238" i="30"/>
  <c r="F240" i="30"/>
  <c r="H252" i="30"/>
  <c r="F254" i="30"/>
  <c r="O254" i="30"/>
  <c r="N254" i="30"/>
  <c r="L256" i="30"/>
  <c r="J258" i="30"/>
  <c r="H260" i="30"/>
  <c r="F262" i="30"/>
  <c r="H274" i="30"/>
  <c r="F276" i="30"/>
  <c r="J11" i="31"/>
  <c r="L14" i="31"/>
  <c r="J35" i="31"/>
  <c r="AE8" i="35"/>
  <c r="F21" i="30"/>
  <c r="F32" i="30"/>
  <c r="N32" i="30"/>
  <c r="O32" i="30"/>
  <c r="L34" i="30"/>
  <c r="J36" i="30"/>
  <c r="H38" i="30"/>
  <c r="F40" i="30"/>
  <c r="L42" i="30"/>
  <c r="F97" i="30"/>
  <c r="N97" i="30"/>
  <c r="O97" i="30"/>
  <c r="L99" i="30"/>
  <c r="J101" i="30"/>
  <c r="H103" i="30"/>
  <c r="F105" i="30"/>
  <c r="L107" i="30"/>
  <c r="J109" i="30"/>
  <c r="H13" i="31"/>
  <c r="O14" i="31"/>
  <c r="N14" i="31"/>
  <c r="J16" i="31"/>
  <c r="F20" i="31"/>
  <c r="F98" i="31"/>
  <c r="J38" i="31"/>
  <c r="O58" i="33"/>
  <c r="F64" i="33"/>
  <c r="L31" i="30"/>
  <c r="J33" i="30"/>
  <c r="H35" i="30"/>
  <c r="F37" i="30"/>
  <c r="O37" i="30"/>
  <c r="N37" i="30"/>
  <c r="L39" i="30"/>
  <c r="J41" i="30"/>
  <c r="H43" i="30"/>
  <c r="J98" i="30"/>
  <c r="H100" i="30"/>
  <c r="F102" i="30"/>
  <c r="O102" i="30"/>
  <c r="N102" i="30"/>
  <c r="L104" i="30"/>
  <c r="J106" i="30"/>
  <c r="H108" i="30"/>
  <c r="J230" i="30"/>
  <c r="J252" i="30"/>
  <c r="H254" i="30"/>
  <c r="F15" i="31"/>
  <c r="L16" i="31"/>
  <c r="H18" i="31"/>
  <c r="H85" i="31"/>
  <c r="F31" i="31"/>
  <c r="L33" i="31"/>
  <c r="J43" i="31"/>
  <c r="O98" i="31"/>
  <c r="N98" i="31"/>
  <c r="O273" i="30"/>
  <c r="H10" i="31"/>
  <c r="J18" i="31"/>
  <c r="L36" i="31"/>
  <c r="O54" i="33"/>
  <c r="F60" i="33"/>
  <c r="F9" i="31"/>
  <c r="O9" i="31"/>
  <c r="N9" i="31"/>
  <c r="L11" i="31"/>
  <c r="J13" i="31"/>
  <c r="H15" i="31"/>
  <c r="F17" i="31"/>
  <c r="L19" i="31"/>
  <c r="J21" i="31"/>
  <c r="J32" i="31"/>
  <c r="H34" i="31"/>
  <c r="J40" i="31"/>
  <c r="H42" i="31"/>
  <c r="L61" i="33"/>
  <c r="H20" i="31"/>
  <c r="H31" i="31"/>
  <c r="O33" i="31"/>
  <c r="N33" i="31"/>
  <c r="L35" i="31"/>
  <c r="J37" i="31"/>
  <c r="H39" i="31"/>
  <c r="L43" i="31"/>
  <c r="J56" i="31"/>
  <c r="H58" i="31"/>
  <c r="J64" i="31"/>
  <c r="N31" i="33"/>
  <c r="N35" i="33"/>
  <c r="F85" i="33"/>
  <c r="AE10" i="35"/>
  <c r="AN33" i="35"/>
  <c r="I127" i="37"/>
  <c r="H127" i="37"/>
  <c r="G127" i="37"/>
  <c r="H9" i="31"/>
  <c r="F11" i="31"/>
  <c r="O11" i="31"/>
  <c r="N11" i="31"/>
  <c r="L13" i="31"/>
  <c r="J15" i="31"/>
  <c r="H17" i="31"/>
  <c r="F19" i="31"/>
  <c r="L21" i="31"/>
  <c r="H137" i="40"/>
  <c r="G137" i="40"/>
  <c r="L10" i="31"/>
  <c r="J12" i="31"/>
  <c r="H14" i="31"/>
  <c r="F16" i="31"/>
  <c r="L18" i="31"/>
  <c r="J20" i="31"/>
  <c r="F54" i="33"/>
  <c r="F58" i="33"/>
  <c r="F62" i="33"/>
  <c r="J9" i="31"/>
  <c r="H11" i="31"/>
  <c r="F13" i="31"/>
  <c r="N13" i="31"/>
  <c r="O13" i="31"/>
  <c r="L15" i="31"/>
  <c r="J17" i="31"/>
  <c r="H19" i="31"/>
  <c r="F21" i="31"/>
  <c r="AN36" i="35"/>
  <c r="F6" i="38"/>
  <c r="F10" i="31"/>
  <c r="N10" i="31"/>
  <c r="O10" i="31"/>
  <c r="L12" i="31"/>
  <c r="J14" i="31"/>
  <c r="H16" i="31"/>
  <c r="F18" i="31"/>
  <c r="L20" i="31"/>
  <c r="F15" i="33"/>
  <c r="N33" i="33"/>
  <c r="N37" i="33"/>
  <c r="H31" i="35"/>
  <c r="O128" i="37"/>
  <c r="N128" i="37"/>
  <c r="K128" i="37"/>
  <c r="F76" i="33"/>
  <c r="O76" i="33"/>
  <c r="F78" i="33"/>
  <c r="O78" i="33"/>
  <c r="O80" i="33"/>
  <c r="Y8" i="35"/>
  <c r="X8" i="35"/>
  <c r="Y10" i="35"/>
  <c r="X10" i="35"/>
  <c r="H6" i="40"/>
  <c r="J6" i="40"/>
  <c r="I6" i="40"/>
  <c r="J8" i="41"/>
  <c r="I8" i="41"/>
  <c r="H8" i="41"/>
  <c r="H39" i="35"/>
  <c r="O125" i="37"/>
  <c r="N125" i="37"/>
  <c r="K125" i="37"/>
  <c r="X39" i="35"/>
  <c r="M11" i="38"/>
  <c r="L11" i="38"/>
  <c r="X36" i="35"/>
  <c r="M8" i="39"/>
  <c r="F11" i="39"/>
  <c r="X33" i="35"/>
  <c r="I36" i="35"/>
  <c r="H36" i="35"/>
  <c r="F6" i="39"/>
  <c r="J7" i="40"/>
  <c r="I7" i="40"/>
  <c r="H7" i="40"/>
  <c r="Y30" i="35"/>
  <c r="I33" i="35"/>
  <c r="H33" i="35"/>
  <c r="Y38" i="35"/>
  <c r="M8" i="37"/>
  <c r="L8" i="37"/>
  <c r="K8" i="37"/>
  <c r="O137" i="38"/>
  <c r="N137" i="38"/>
  <c r="M137" i="38"/>
  <c r="L137" i="38"/>
  <c r="I137" i="39"/>
  <c r="H137" i="39"/>
  <c r="G137" i="39"/>
  <c r="F12" i="40"/>
  <c r="N8" i="42"/>
  <c r="M8" i="42"/>
  <c r="L8" i="42"/>
  <c r="I30" i="35"/>
  <c r="H30" i="35"/>
  <c r="Y35" i="35"/>
  <c r="I38" i="35"/>
  <c r="H38" i="35"/>
  <c r="I10" i="37"/>
  <c r="H10" i="37"/>
  <c r="G10" i="37"/>
  <c r="F13" i="41"/>
  <c r="H9" i="42"/>
  <c r="J9" i="42"/>
  <c r="I9" i="42"/>
  <c r="N9" i="43"/>
  <c r="M9" i="43"/>
  <c r="L9" i="43"/>
  <c r="H35" i="35"/>
  <c r="N138" i="39"/>
  <c r="M138" i="39"/>
  <c r="L138" i="39"/>
  <c r="O138" i="39"/>
  <c r="T13" i="41"/>
  <c r="Y40" i="35"/>
  <c r="X40" i="35"/>
  <c r="T10" i="37"/>
  <c r="S10" i="37"/>
  <c r="R10" i="37"/>
  <c r="Q10" i="37"/>
  <c r="P10" i="37"/>
  <c r="O10" i="37"/>
  <c r="H136" i="38"/>
  <c r="G136" i="38"/>
  <c r="R6" i="37"/>
  <c r="P6" i="37"/>
  <c r="O6" i="37"/>
  <c r="Q6" i="37"/>
  <c r="H7" i="37"/>
  <c r="G7" i="37"/>
  <c r="I7" i="37"/>
  <c r="S7" i="37"/>
  <c r="R7" i="37"/>
  <c r="P7" i="37"/>
  <c r="O7" i="37"/>
  <c r="Q7" i="37"/>
  <c r="T7" i="37"/>
  <c r="J11" i="37"/>
  <c r="M9" i="37"/>
  <c r="L9" i="37"/>
  <c r="K9" i="37"/>
  <c r="F7" i="38"/>
  <c r="F11" i="38"/>
  <c r="M12" i="38"/>
  <c r="L12" i="38"/>
  <c r="H138" i="38"/>
  <c r="G138" i="38"/>
  <c r="F7" i="39"/>
  <c r="F11" i="40"/>
  <c r="T8" i="41"/>
  <c r="F11" i="41"/>
  <c r="C11" i="37"/>
  <c r="H135" i="38"/>
  <c r="G135" i="38"/>
  <c r="F9" i="39"/>
  <c r="I12" i="39"/>
  <c r="H12" i="39"/>
  <c r="T7" i="40"/>
  <c r="AA19" i="40"/>
  <c r="J11" i="40"/>
  <c r="I11" i="40"/>
  <c r="H11" i="40"/>
  <c r="L12" i="40"/>
  <c r="M12" i="40"/>
  <c r="K134" i="40"/>
  <c r="O134" i="40"/>
  <c r="N134" i="40"/>
  <c r="J7" i="41"/>
  <c r="I7" i="41"/>
  <c r="H7" i="41"/>
  <c r="T11" i="41"/>
  <c r="I143" i="41"/>
  <c r="H143" i="41"/>
  <c r="G143" i="41"/>
  <c r="H6" i="37"/>
  <c r="G6" i="37"/>
  <c r="I8" i="37"/>
  <c r="H8" i="37"/>
  <c r="G8" i="37"/>
  <c r="Q8" i="37"/>
  <c r="P8" i="37"/>
  <c r="T8" i="37"/>
  <c r="S8" i="37"/>
  <c r="R8" i="37"/>
  <c r="O8" i="37"/>
  <c r="D11" i="37"/>
  <c r="M10" i="37"/>
  <c r="L10" i="37"/>
  <c r="K10" i="37"/>
  <c r="F8" i="38"/>
  <c r="I11" i="38"/>
  <c r="H11" i="38"/>
  <c r="R11" i="38"/>
  <c r="Q11" i="38"/>
  <c r="P11" i="38"/>
  <c r="S11" i="38"/>
  <c r="F12" i="38"/>
  <c r="M136" i="38"/>
  <c r="L136" i="38"/>
  <c r="O136" i="38"/>
  <c r="N136" i="38"/>
  <c r="M12" i="39"/>
  <c r="L12" i="39"/>
  <c r="G135" i="39"/>
  <c r="I135" i="39"/>
  <c r="H135" i="39"/>
  <c r="T6" i="40"/>
  <c r="H10" i="40"/>
  <c r="J10" i="40"/>
  <c r="I10" i="40"/>
  <c r="I136" i="41"/>
  <c r="O16" i="42"/>
  <c r="T6" i="42"/>
  <c r="S6" i="42"/>
  <c r="R6" i="42"/>
  <c r="Q6" i="42"/>
  <c r="P6" i="42"/>
  <c r="I144" i="43"/>
  <c r="H144" i="43"/>
  <c r="K144" i="43" s="1"/>
  <c r="G144" i="43"/>
  <c r="E11" i="37"/>
  <c r="D129" i="37"/>
  <c r="H137" i="38"/>
  <c r="G137" i="38"/>
  <c r="O136" i="40"/>
  <c r="N136" i="40"/>
  <c r="M136" i="40"/>
  <c r="L136" i="40"/>
  <c r="K136" i="40"/>
  <c r="G138" i="40"/>
  <c r="H138" i="40"/>
  <c r="J12" i="41"/>
  <c r="I12" i="41"/>
  <c r="H12" i="41"/>
  <c r="T7" i="41"/>
  <c r="H15" i="41"/>
  <c r="J15" i="41"/>
  <c r="I15" i="41"/>
  <c r="L7" i="42"/>
  <c r="N7" i="42"/>
  <c r="M7" i="42"/>
  <c r="K7" i="37"/>
  <c r="M7" i="37"/>
  <c r="L7" i="37"/>
  <c r="G9" i="37"/>
  <c r="F11" i="37"/>
  <c r="I9" i="37"/>
  <c r="H9" i="37"/>
  <c r="O9" i="37"/>
  <c r="T9" i="37"/>
  <c r="S9" i="37"/>
  <c r="N11" i="37"/>
  <c r="R9" i="37"/>
  <c r="Q9" i="37"/>
  <c r="P9" i="37"/>
  <c r="H12" i="38"/>
  <c r="I12" i="38"/>
  <c r="P12" i="38"/>
  <c r="S12" i="38"/>
  <c r="Q12" i="38"/>
  <c r="R12" i="38"/>
  <c r="O138" i="38"/>
  <c r="N138" i="38"/>
  <c r="M138" i="38"/>
  <c r="L138" i="38"/>
  <c r="I134" i="39"/>
  <c r="H134" i="39"/>
  <c r="G134" i="39"/>
  <c r="F10" i="40"/>
  <c r="F8" i="40"/>
  <c r="T11" i="40"/>
  <c r="S11" i="40"/>
  <c r="R11" i="40"/>
  <c r="Q11" i="40"/>
  <c r="P11" i="40"/>
  <c r="H6" i="41"/>
  <c r="I6" i="41"/>
  <c r="J6" i="41"/>
  <c r="M144" i="41"/>
  <c r="L144" i="41"/>
  <c r="F12" i="42"/>
  <c r="K6" i="37"/>
  <c r="L6" i="37"/>
  <c r="O135" i="38"/>
  <c r="N135" i="38"/>
  <c r="M135" i="38"/>
  <c r="L135" i="38"/>
  <c r="F10" i="39"/>
  <c r="R12" i="39"/>
  <c r="Q12" i="39"/>
  <c r="P12" i="39"/>
  <c r="S12" i="39"/>
  <c r="F7" i="40"/>
  <c r="T10" i="40"/>
  <c r="AA20" i="40"/>
  <c r="O135" i="39"/>
  <c r="L135" i="39"/>
  <c r="M135" i="39"/>
  <c r="N135" i="39"/>
  <c r="J12" i="40"/>
  <c r="I12" i="40"/>
  <c r="H12" i="40"/>
  <c r="T12" i="40"/>
  <c r="R12" i="40"/>
  <c r="Q12" i="40"/>
  <c r="P12" i="40"/>
  <c r="S12" i="40"/>
  <c r="O138" i="40"/>
  <c r="M138" i="40"/>
  <c r="L138" i="40"/>
  <c r="K138" i="40"/>
  <c r="N138" i="40"/>
  <c r="F15" i="41"/>
  <c r="M144" i="42"/>
  <c r="L144" i="42"/>
  <c r="L11" i="39"/>
  <c r="M11" i="39"/>
  <c r="G136" i="39"/>
  <c r="I136" i="39"/>
  <c r="H136" i="39"/>
  <c r="N135" i="40"/>
  <c r="L135" i="40"/>
  <c r="K135" i="40"/>
  <c r="O135" i="40"/>
  <c r="M135" i="40"/>
  <c r="F10" i="41"/>
  <c r="T10" i="41"/>
  <c r="O142" i="41"/>
  <c r="N142" i="41"/>
  <c r="T7" i="42"/>
  <c r="R7" i="42"/>
  <c r="Q7" i="42"/>
  <c r="P7" i="42"/>
  <c r="S7" i="42"/>
  <c r="N9" i="42"/>
  <c r="M9" i="42"/>
  <c r="L9" i="42"/>
  <c r="F15" i="42"/>
  <c r="M137" i="39"/>
  <c r="O137" i="39"/>
  <c r="N137" i="39"/>
  <c r="L137" i="39"/>
  <c r="F6" i="40"/>
  <c r="L11" i="40"/>
  <c r="M11" i="40"/>
  <c r="G136" i="40"/>
  <c r="H136" i="40"/>
  <c r="F6" i="41"/>
  <c r="E16" i="41"/>
  <c r="F16" i="41" s="1"/>
  <c r="E16" i="42"/>
  <c r="F16" i="42" s="1"/>
  <c r="F6" i="42"/>
  <c r="P12" i="42"/>
  <c r="T12" i="42"/>
  <c r="S12" i="42"/>
  <c r="R12" i="42"/>
  <c r="Q12" i="42"/>
  <c r="D18" i="44"/>
  <c r="H138" i="39"/>
  <c r="G138" i="39"/>
  <c r="I138" i="39"/>
  <c r="L137" i="40"/>
  <c r="O137" i="40"/>
  <c r="N137" i="40"/>
  <c r="M137" i="40"/>
  <c r="K137" i="40"/>
  <c r="F9" i="41"/>
  <c r="T9" i="41"/>
  <c r="J10" i="41"/>
  <c r="H10" i="41"/>
  <c r="I10" i="41"/>
  <c r="F14" i="41"/>
  <c r="M136" i="41"/>
  <c r="L136" i="41"/>
  <c r="G16" i="42"/>
  <c r="J6" i="42"/>
  <c r="I6" i="42"/>
  <c r="H6" i="42"/>
  <c r="F7" i="42"/>
  <c r="N11" i="42"/>
  <c r="M11" i="42"/>
  <c r="L11" i="42"/>
  <c r="T15" i="43"/>
  <c r="S15" i="43"/>
  <c r="R15" i="43"/>
  <c r="Q15" i="43"/>
  <c r="P15" i="43"/>
  <c r="T6" i="41"/>
  <c r="F7" i="41"/>
  <c r="F12" i="41"/>
  <c r="J14" i="41"/>
  <c r="H14" i="41"/>
  <c r="I14" i="41"/>
  <c r="I144" i="41"/>
  <c r="N139" i="42"/>
  <c r="O139" i="42"/>
  <c r="D20" i="45"/>
  <c r="I11" i="39"/>
  <c r="H11" i="39"/>
  <c r="S11" i="39"/>
  <c r="R11" i="39"/>
  <c r="Q11" i="39"/>
  <c r="P11" i="39"/>
  <c r="F12" i="39"/>
  <c r="O136" i="39"/>
  <c r="N136" i="39"/>
  <c r="M136" i="39"/>
  <c r="L136" i="39"/>
  <c r="G135" i="40"/>
  <c r="H135" i="40"/>
  <c r="F8" i="41"/>
  <c r="J7" i="42"/>
  <c r="I7" i="42"/>
  <c r="H7" i="42"/>
  <c r="F8" i="42"/>
  <c r="H10" i="42"/>
  <c r="J10" i="42"/>
  <c r="I10" i="42"/>
  <c r="L10" i="42"/>
  <c r="N10" i="42"/>
  <c r="M10" i="42"/>
  <c r="R11" i="42"/>
  <c r="T11" i="42"/>
  <c r="S11" i="42"/>
  <c r="Q11" i="42"/>
  <c r="P11" i="42"/>
  <c r="H12" i="42"/>
  <c r="J12" i="42"/>
  <c r="I12" i="42"/>
  <c r="N13" i="42"/>
  <c r="M13" i="42"/>
  <c r="L13" i="42"/>
  <c r="J15" i="42"/>
  <c r="I15" i="42"/>
  <c r="H15" i="42"/>
  <c r="M136" i="42"/>
  <c r="L136" i="42"/>
  <c r="J7" i="43"/>
  <c r="I7" i="43"/>
  <c r="H7" i="43"/>
  <c r="I139" i="43"/>
  <c r="H139" i="43"/>
  <c r="K139" i="43" s="1"/>
  <c r="G139" i="43"/>
  <c r="C16" i="42"/>
  <c r="N6" i="42"/>
  <c r="L6" i="42"/>
  <c r="K16" i="42"/>
  <c r="M6" i="42"/>
  <c r="J8" i="42"/>
  <c r="H8" i="42"/>
  <c r="I8" i="42"/>
  <c r="R8" i="42"/>
  <c r="P8" i="42"/>
  <c r="T8" i="42"/>
  <c r="S8" i="42"/>
  <c r="Q8" i="42"/>
  <c r="F9" i="42"/>
  <c r="F11" i="42"/>
  <c r="F14" i="42"/>
  <c r="T14" i="42"/>
  <c r="P14" i="42"/>
  <c r="S14" i="42"/>
  <c r="R14" i="42"/>
  <c r="Q14" i="42"/>
  <c r="L137" i="42"/>
  <c r="M137" i="42"/>
  <c r="F12" i="43"/>
  <c r="D8" i="45"/>
  <c r="D16" i="42"/>
  <c r="J11" i="42"/>
  <c r="I11" i="42"/>
  <c r="H11" i="42"/>
  <c r="H141" i="42"/>
  <c r="G141" i="42"/>
  <c r="I141" i="42"/>
  <c r="N13" i="43"/>
  <c r="M13" i="43"/>
  <c r="L13" i="43"/>
  <c r="O143" i="43"/>
  <c r="N143" i="43"/>
  <c r="M137" i="43"/>
  <c r="L137" i="43"/>
  <c r="D10" i="46"/>
  <c r="P9" i="42"/>
  <c r="T9" i="42"/>
  <c r="S9" i="42"/>
  <c r="R9" i="42"/>
  <c r="Q9" i="42"/>
  <c r="F10" i="42"/>
  <c r="T10" i="42"/>
  <c r="P10" i="42"/>
  <c r="Q10" i="42"/>
  <c r="S10" i="42"/>
  <c r="R10" i="42"/>
  <c r="L12" i="42"/>
  <c r="M12" i="42"/>
  <c r="N12" i="42"/>
  <c r="R13" i="42"/>
  <c r="Q13" i="42"/>
  <c r="P13" i="42"/>
  <c r="S13" i="42"/>
  <c r="T13" i="42"/>
  <c r="H14" i="42"/>
  <c r="J14" i="42"/>
  <c r="I14" i="42"/>
  <c r="N15" i="42"/>
  <c r="M15" i="42"/>
  <c r="L15" i="42"/>
  <c r="I143" i="42"/>
  <c r="I140" i="42"/>
  <c r="S7" i="43"/>
  <c r="R7" i="43"/>
  <c r="Q7" i="43"/>
  <c r="T7" i="43"/>
  <c r="P7" i="43"/>
  <c r="J11" i="43"/>
  <c r="I11" i="43"/>
  <c r="H11" i="43"/>
  <c r="D10" i="44"/>
  <c r="D12" i="45"/>
  <c r="F13" i="42"/>
  <c r="L141" i="42"/>
  <c r="M141" i="42"/>
  <c r="I145" i="42"/>
  <c r="D14" i="46"/>
  <c r="J13" i="42"/>
  <c r="I13" i="42"/>
  <c r="H13" i="42"/>
  <c r="M140" i="42"/>
  <c r="L140" i="42"/>
  <c r="I144" i="42"/>
  <c r="J15" i="43"/>
  <c r="I15" i="43"/>
  <c r="H15" i="43"/>
  <c r="I136" i="43"/>
  <c r="H136" i="43"/>
  <c r="K136" i="43" s="1"/>
  <c r="G136" i="43"/>
  <c r="D14" i="44"/>
  <c r="D16" i="45"/>
  <c r="L14" i="42"/>
  <c r="N14" i="42"/>
  <c r="M14" i="42"/>
  <c r="R15" i="42"/>
  <c r="T15" i="42"/>
  <c r="S15" i="42"/>
  <c r="Q15" i="42"/>
  <c r="P15" i="42"/>
  <c r="I136" i="42"/>
  <c r="H137" i="42"/>
  <c r="I137" i="42"/>
  <c r="G137" i="42"/>
  <c r="L145" i="42"/>
  <c r="M145" i="42"/>
  <c r="F8" i="43"/>
  <c r="S11" i="43"/>
  <c r="R11" i="43"/>
  <c r="Q11" i="43"/>
  <c r="T11" i="43"/>
  <c r="P11" i="43"/>
  <c r="I141" i="43"/>
  <c r="H141" i="43"/>
  <c r="K141" i="43" s="1"/>
  <c r="G141" i="43"/>
  <c r="D18" i="46"/>
  <c r="M138" i="42"/>
  <c r="L138" i="42"/>
  <c r="I142" i="42"/>
  <c r="C16" i="43"/>
  <c r="K16" i="43"/>
  <c r="M6" i="43"/>
  <c r="L6" i="43"/>
  <c r="N6" i="43"/>
  <c r="I8" i="43"/>
  <c r="H8" i="43"/>
  <c r="J8" i="43"/>
  <c r="T8" i="43"/>
  <c r="S8" i="43"/>
  <c r="Q8" i="43"/>
  <c r="P8" i="43"/>
  <c r="R8" i="43"/>
  <c r="F9" i="43"/>
  <c r="M10" i="43"/>
  <c r="L10" i="43"/>
  <c r="N10" i="43"/>
  <c r="I12" i="43"/>
  <c r="H12" i="43"/>
  <c r="J12" i="43"/>
  <c r="T12" i="43"/>
  <c r="S12" i="43"/>
  <c r="Q12" i="43"/>
  <c r="P12" i="43"/>
  <c r="R12" i="43"/>
  <c r="F13" i="43"/>
  <c r="M14" i="43"/>
  <c r="L14" i="43"/>
  <c r="N14" i="43"/>
  <c r="D16" i="43"/>
  <c r="D11" i="44"/>
  <c r="D15" i="44"/>
  <c r="D19" i="44"/>
  <c r="D9" i="45"/>
  <c r="D13" i="45"/>
  <c r="D17" i="45"/>
  <c r="D11" i="46"/>
  <c r="D15" i="46"/>
  <c r="D19" i="46"/>
  <c r="E16" i="43"/>
  <c r="F16" i="43" s="1"/>
  <c r="F6" i="43"/>
  <c r="N7" i="43"/>
  <c r="M7" i="43"/>
  <c r="L7" i="43"/>
  <c r="J9" i="43"/>
  <c r="I9" i="43"/>
  <c r="H9" i="43"/>
  <c r="R9" i="43"/>
  <c r="Q9" i="43"/>
  <c r="T9" i="43"/>
  <c r="S9" i="43"/>
  <c r="P9" i="43"/>
  <c r="F10" i="43"/>
  <c r="N11" i="43"/>
  <c r="M11" i="43"/>
  <c r="L11" i="43"/>
  <c r="J13" i="43"/>
  <c r="I13" i="43"/>
  <c r="H13" i="43"/>
  <c r="R13" i="43"/>
  <c r="Q13" i="43"/>
  <c r="T13" i="43"/>
  <c r="S13" i="43"/>
  <c r="P13" i="43"/>
  <c r="F14" i="43"/>
  <c r="N15" i="43"/>
  <c r="M15" i="43"/>
  <c r="L15" i="43"/>
  <c r="H137" i="43"/>
  <c r="K137" i="43" s="1"/>
  <c r="G137" i="43"/>
  <c r="I137" i="43"/>
  <c r="D8" i="44"/>
  <c r="D12" i="44"/>
  <c r="D16" i="44"/>
  <c r="D20" i="44"/>
  <c r="D10" i="45"/>
  <c r="D14" i="45"/>
  <c r="D18" i="45"/>
  <c r="D8" i="46"/>
  <c r="D12" i="46"/>
  <c r="D16" i="46"/>
  <c r="D20" i="46"/>
  <c r="G138" i="42"/>
  <c r="I138" i="42"/>
  <c r="H138" i="42"/>
  <c r="M142" i="42"/>
  <c r="L142" i="42"/>
  <c r="H6" i="43"/>
  <c r="G16" i="43"/>
  <c r="J6" i="43"/>
  <c r="I6" i="43"/>
  <c r="P6" i="43"/>
  <c r="T6" i="43"/>
  <c r="O16" i="43"/>
  <c r="S6" i="43"/>
  <c r="R6" i="43"/>
  <c r="Q6" i="43"/>
  <c r="F7" i="43"/>
  <c r="L8" i="43"/>
  <c r="N8" i="43"/>
  <c r="M8" i="43"/>
  <c r="H10" i="43"/>
  <c r="J10" i="43"/>
  <c r="I10" i="43"/>
  <c r="P10" i="43"/>
  <c r="T10" i="43"/>
  <c r="S10" i="43"/>
  <c r="R10" i="43"/>
  <c r="Q10" i="43"/>
  <c r="F11" i="43"/>
  <c r="L12" i="43"/>
  <c r="N12" i="43"/>
  <c r="M12" i="43"/>
  <c r="H14" i="43"/>
  <c r="J14" i="43"/>
  <c r="I14" i="43"/>
  <c r="P14" i="43"/>
  <c r="T14" i="43"/>
  <c r="S14" i="43"/>
  <c r="R14" i="43"/>
  <c r="Q14" i="43"/>
  <c r="F15" i="43"/>
  <c r="D9" i="44"/>
  <c r="D13" i="44"/>
  <c r="D17" i="44"/>
  <c r="D11" i="45"/>
  <c r="D15" i="45"/>
  <c r="D19" i="45"/>
  <c r="D9" i="46"/>
  <c r="D13" i="46"/>
  <c r="D17" i="46"/>
  <c r="K6" i="2"/>
  <c r="L6" i="2"/>
  <c r="J31" i="2"/>
  <c r="K31" i="2"/>
  <c r="N6" i="2"/>
  <c r="L31" i="2"/>
  <c r="J56" i="2"/>
  <c r="M31" i="2"/>
  <c r="K56" i="2"/>
  <c r="M6" i="2"/>
  <c r="N31" i="2"/>
  <c r="L56" i="2"/>
  <c r="W6" i="6"/>
  <c r="V6" i="6"/>
  <c r="U6" i="6"/>
  <c r="T6" i="6"/>
  <c r="S6" i="5"/>
  <c r="L6" i="6"/>
  <c r="M6" i="5"/>
  <c r="L6" i="5"/>
  <c r="K6" i="5"/>
  <c r="J6" i="5"/>
  <c r="O52" i="8"/>
  <c r="N52" i="8"/>
  <c r="J74" i="10"/>
  <c r="O30" i="8"/>
  <c r="F8" i="10"/>
  <c r="M79" i="3"/>
  <c r="M152" i="3"/>
  <c r="M6" i="6"/>
  <c r="F52" i="8"/>
  <c r="H74" i="8"/>
  <c r="N228" i="8"/>
  <c r="N272" i="8"/>
  <c r="H52" i="10"/>
  <c r="F8" i="8"/>
  <c r="J52" i="8"/>
  <c r="L74" i="8"/>
  <c r="N96" i="8"/>
  <c r="N118" i="8"/>
  <c r="N140" i="8"/>
  <c r="N162" i="8"/>
  <c r="N184" i="8"/>
  <c r="J52" i="10"/>
  <c r="U6" i="5"/>
  <c r="L52" i="8"/>
  <c r="N74" i="8"/>
  <c r="F30" i="10"/>
  <c r="V6" i="5"/>
  <c r="I6" i="6"/>
  <c r="O74" i="8"/>
  <c r="H30" i="10"/>
  <c r="N206" i="8"/>
  <c r="N96" i="10"/>
  <c r="M7" i="15"/>
  <c r="L7" i="15"/>
  <c r="K7" i="15"/>
  <c r="J7" i="15"/>
  <c r="I7" i="15"/>
  <c r="L8" i="10"/>
  <c r="N30" i="10"/>
  <c r="O52" i="10"/>
  <c r="X5" i="12"/>
  <c r="K6" i="13"/>
  <c r="I5" i="12"/>
  <c r="L6" i="13"/>
  <c r="W6" i="13"/>
  <c r="AA7" i="16"/>
  <c r="Z7" i="16"/>
  <c r="Y7" i="16"/>
  <c r="X7" i="16"/>
  <c r="W7" i="16"/>
  <c r="O8" i="10"/>
  <c r="F74" i="10"/>
  <c r="H96" i="10"/>
  <c r="J5" i="12"/>
  <c r="M6" i="13"/>
  <c r="X6" i="13"/>
  <c r="H74" i="10"/>
  <c r="J96" i="10"/>
  <c r="K5" i="12"/>
  <c r="Y6" i="13"/>
  <c r="L5" i="12"/>
  <c r="Z6" i="13"/>
  <c r="M5" i="12"/>
  <c r="U5" i="12"/>
  <c r="L7" i="16"/>
  <c r="Z7" i="17"/>
  <c r="M7" i="16"/>
  <c r="I7" i="17"/>
  <c r="W7" i="15"/>
  <c r="X7" i="15"/>
  <c r="K7" i="17"/>
  <c r="S6" i="18"/>
  <c r="L7" i="17"/>
  <c r="J7" i="19"/>
  <c r="H7" i="19"/>
  <c r="F7" i="19"/>
  <c r="V7" i="19"/>
  <c r="X7" i="19" s="1"/>
  <c r="I6" i="18"/>
  <c r="R7" i="19"/>
  <c r="N7" i="19"/>
  <c r="J6" i="18"/>
  <c r="R6" i="18"/>
  <c r="F74" i="24"/>
  <c r="T8" i="21"/>
  <c r="S8" i="21"/>
  <c r="R8" i="21"/>
  <c r="AB7" i="22"/>
  <c r="Y7" i="22"/>
  <c r="AA7" i="22"/>
  <c r="X7" i="22"/>
  <c r="Z7" i="22"/>
  <c r="D52" i="24"/>
  <c r="O74" i="25"/>
  <c r="N74" i="25"/>
  <c r="J8" i="21"/>
  <c r="I8" i="21"/>
  <c r="H8" i="21"/>
  <c r="J8" i="25"/>
  <c r="L8" i="25"/>
  <c r="F184" i="24"/>
  <c r="F162" i="24"/>
  <c r="F254" i="24"/>
  <c r="N30" i="25"/>
  <c r="F140" i="24"/>
  <c r="F228" i="24"/>
  <c r="N8" i="24"/>
  <c r="F118" i="24"/>
  <c r="N52" i="25"/>
  <c r="D96" i="24"/>
  <c r="F206" i="24"/>
  <c r="F96" i="24"/>
  <c r="L30" i="25"/>
  <c r="D96" i="25"/>
  <c r="O96" i="25"/>
  <c r="F52" i="25"/>
  <c r="L96" i="25"/>
  <c r="O118" i="30"/>
  <c r="N118" i="30"/>
  <c r="I6" i="26"/>
  <c r="M6" i="27"/>
  <c r="L6" i="27"/>
  <c r="K6" i="27"/>
  <c r="J6" i="27"/>
  <c r="I6" i="27"/>
  <c r="I6" i="28"/>
  <c r="J6" i="26"/>
  <c r="L6" i="26"/>
  <c r="O8" i="30"/>
  <c r="N8" i="30"/>
  <c r="J6" i="28"/>
  <c r="K6" i="28"/>
  <c r="L6" i="28"/>
  <c r="O74" i="30"/>
  <c r="N74" i="30"/>
  <c r="J30" i="30"/>
  <c r="F52" i="30"/>
  <c r="L96" i="30"/>
  <c r="J96" i="30"/>
  <c r="H140" i="30"/>
  <c r="J140" i="30"/>
  <c r="J184" i="30"/>
  <c r="L184" i="30"/>
  <c r="H52" i="30"/>
  <c r="H96" i="30"/>
  <c r="O52" i="30"/>
  <c r="H162" i="30"/>
  <c r="J250" i="30"/>
  <c r="D52" i="31"/>
  <c r="F52" i="31"/>
  <c r="L228" i="30"/>
  <c r="N8" i="31"/>
  <c r="O8" i="31"/>
  <c r="H52" i="33"/>
  <c r="J52" i="33"/>
  <c r="AX7" i="35"/>
  <c r="J206" i="30"/>
  <c r="H96" i="31"/>
  <c r="J30" i="33"/>
  <c r="H74" i="33"/>
  <c r="J74" i="33"/>
  <c r="D74" i="31"/>
  <c r="O74" i="31"/>
  <c r="H8" i="33"/>
  <c r="L30" i="33"/>
  <c r="N30" i="33"/>
  <c r="N272" i="30"/>
  <c r="O52" i="31"/>
  <c r="F74" i="31"/>
  <c r="J8" i="33"/>
  <c r="L8" i="33"/>
  <c r="J96" i="31"/>
  <c r="H30" i="31"/>
  <c r="O8" i="33"/>
  <c r="N52" i="33"/>
  <c r="L30" i="31"/>
  <c r="N52" i="31"/>
  <c r="AO7" i="35"/>
  <c r="AN7" i="35"/>
  <c r="N30" i="31"/>
  <c r="O30" i="31"/>
  <c r="N8" i="33"/>
  <c r="O52" i="33"/>
  <c r="P7" i="35"/>
  <c r="O7" i="35"/>
  <c r="F52" i="33"/>
  <c r="H7" i="35"/>
  <c r="AR7" i="35"/>
  <c r="AQ7" i="35"/>
  <c r="AZ7" i="35"/>
  <c r="AY7" i="35"/>
  <c r="T5" i="39"/>
  <c r="S5" i="39"/>
  <c r="R5" i="39"/>
  <c r="Q5" i="39"/>
  <c r="P5" i="39"/>
  <c r="AE7" i="35"/>
  <c r="S5" i="37"/>
  <c r="R5" i="37"/>
  <c r="P5" i="37"/>
  <c r="O5" i="37"/>
  <c r="T5" i="37"/>
  <c r="Q5" i="37"/>
  <c r="F8" i="33"/>
  <c r="H30" i="33"/>
  <c r="Y7" i="35"/>
  <c r="AF7" i="35"/>
  <c r="AP7" i="35"/>
  <c r="BB7" i="35"/>
  <c r="X7" i="35"/>
  <c r="P5" i="41"/>
  <c r="N5" i="41"/>
  <c r="M5" i="41"/>
  <c r="Q5" i="41"/>
  <c r="P5" i="42"/>
  <c r="T5" i="42"/>
  <c r="S5" i="42"/>
  <c r="R5" i="42"/>
  <c r="Q5" i="42"/>
  <c r="O123" i="37"/>
  <c r="N123" i="37"/>
  <c r="M123" i="37"/>
  <c r="L123" i="37"/>
  <c r="K123" i="37"/>
  <c r="S5" i="41"/>
  <c r="H5" i="37"/>
  <c r="G5" i="37"/>
  <c r="L5" i="38"/>
  <c r="J5" i="38"/>
  <c r="I5" i="38"/>
  <c r="I133" i="38"/>
  <c r="H133" i="38"/>
  <c r="G133" i="38"/>
  <c r="I5" i="37"/>
  <c r="H5" i="38"/>
  <c r="L133" i="38"/>
  <c r="J5" i="39"/>
  <c r="I5" i="39"/>
  <c r="H5" i="39"/>
  <c r="N133" i="39"/>
  <c r="M133" i="39"/>
  <c r="L133" i="39"/>
  <c r="O133" i="39"/>
  <c r="K133" i="39"/>
  <c r="AN29" i="35"/>
  <c r="K5" i="37"/>
  <c r="M133" i="38"/>
  <c r="X29" i="35"/>
  <c r="AO29" i="35"/>
  <c r="L5" i="37"/>
  <c r="T5" i="38"/>
  <c r="S5" i="38"/>
  <c r="R5" i="38"/>
  <c r="Q5" i="38"/>
  <c r="N135" i="41"/>
  <c r="O133" i="38"/>
  <c r="P5" i="40"/>
  <c r="N5" i="40"/>
  <c r="M5" i="40"/>
  <c r="L5" i="40"/>
  <c r="G123" i="37"/>
  <c r="M5" i="38"/>
  <c r="K133" i="38"/>
  <c r="L5" i="39"/>
  <c r="Q5" i="40"/>
  <c r="H123" i="37"/>
  <c r="M5" i="39"/>
  <c r="S5" i="40"/>
  <c r="N133" i="40"/>
  <c r="M133" i="40"/>
  <c r="L133" i="40"/>
  <c r="K133" i="40"/>
  <c r="I135" i="41"/>
  <c r="H135" i="41"/>
  <c r="G135" i="41"/>
  <c r="J5" i="41"/>
  <c r="R5" i="41"/>
  <c r="M135" i="41"/>
  <c r="N5" i="42"/>
  <c r="M5" i="42"/>
  <c r="L5" i="42"/>
  <c r="N5" i="43"/>
  <c r="M5" i="43"/>
  <c r="L135" i="41"/>
  <c r="L5" i="43"/>
  <c r="R5" i="43"/>
  <c r="M135" i="43"/>
  <c r="N135" i="43"/>
  <c r="G135" i="43"/>
  <c r="O135" i="43"/>
  <c r="I5" i="43"/>
  <c r="Q5" i="43"/>
  <c r="I135" i="43"/>
  <c r="N135" i="42"/>
  <c r="N8" i="39" l="1"/>
  <c r="L8" i="39"/>
  <c r="H10" i="39"/>
  <c r="I10" i="39"/>
  <c r="J10" i="39"/>
  <c r="AO35" i="35"/>
  <c r="AN35" i="35"/>
  <c r="F83" i="33"/>
  <c r="AZ10" i="35"/>
  <c r="AY10" i="35"/>
  <c r="AX10" i="35"/>
  <c r="BB10" i="35"/>
  <c r="BA10" i="35"/>
  <c r="F103" i="33"/>
  <c r="J60" i="31"/>
  <c r="L60" i="31"/>
  <c r="H76" i="31"/>
  <c r="J76" i="31"/>
  <c r="O35" i="31"/>
  <c r="N35" i="31"/>
  <c r="F100" i="31"/>
  <c r="L148" i="30"/>
  <c r="J14" i="33"/>
  <c r="L14" i="33"/>
  <c r="F261" i="30"/>
  <c r="N163" i="30"/>
  <c r="O163" i="30"/>
  <c r="H77" i="33"/>
  <c r="L79" i="30"/>
  <c r="N79" i="30"/>
  <c r="J55" i="28"/>
  <c r="I55" i="28"/>
  <c r="L55" i="28"/>
  <c r="M55" i="28"/>
  <c r="K55" i="28"/>
  <c r="M143" i="28"/>
  <c r="L143" i="28"/>
  <c r="J143" i="28"/>
  <c r="I143" i="28"/>
  <c r="K143" i="28"/>
  <c r="L106" i="25"/>
  <c r="F80" i="24"/>
  <c r="H80" i="24"/>
  <c r="T20" i="13"/>
  <c r="L141" i="43"/>
  <c r="O141" i="43"/>
  <c r="N141" i="43"/>
  <c r="M141" i="43"/>
  <c r="N139" i="43"/>
  <c r="M139" i="43"/>
  <c r="L139" i="43"/>
  <c r="O139" i="43"/>
  <c r="O137" i="43"/>
  <c r="N137" i="43"/>
  <c r="H140" i="42"/>
  <c r="G140" i="42"/>
  <c r="J8" i="40"/>
  <c r="I8" i="40"/>
  <c r="H8" i="40"/>
  <c r="M8" i="40"/>
  <c r="L8" i="40"/>
  <c r="N6" i="39"/>
  <c r="M6" i="39"/>
  <c r="L6" i="39"/>
  <c r="N11" i="39"/>
  <c r="N7" i="39"/>
  <c r="N12" i="39"/>
  <c r="N9" i="38"/>
  <c r="L9" i="38"/>
  <c r="P9" i="38"/>
  <c r="Q9" i="38"/>
  <c r="O134" i="38"/>
  <c r="N134" i="38"/>
  <c r="M134" i="38"/>
  <c r="L134" i="38"/>
  <c r="K134" i="38"/>
  <c r="K137" i="38"/>
  <c r="K136" i="38"/>
  <c r="K135" i="38"/>
  <c r="K138" i="38"/>
  <c r="N145" i="41"/>
  <c r="O145" i="41"/>
  <c r="O140" i="41"/>
  <c r="N140" i="41"/>
  <c r="AO31" i="35"/>
  <c r="AN31" i="35"/>
  <c r="AF17" i="35"/>
  <c r="I39" i="35"/>
  <c r="H9" i="39"/>
  <c r="J9" i="39"/>
  <c r="I9" i="39"/>
  <c r="M9" i="39"/>
  <c r="I34" i="35"/>
  <c r="R8" i="41"/>
  <c r="S8" i="41"/>
  <c r="M124" i="37"/>
  <c r="L124" i="37"/>
  <c r="O124" i="37"/>
  <c r="N124" i="37"/>
  <c r="X35" i="35"/>
  <c r="N15" i="41"/>
  <c r="M15" i="41"/>
  <c r="L15" i="41"/>
  <c r="AO38" i="35"/>
  <c r="AN38" i="35"/>
  <c r="F81" i="33"/>
  <c r="O81" i="33"/>
  <c r="L54" i="33"/>
  <c r="N54" i="33"/>
  <c r="F34" i="33"/>
  <c r="F11" i="33"/>
  <c r="AR13" i="35"/>
  <c r="AQ13" i="35"/>
  <c r="AP13" i="35"/>
  <c r="AO13" i="35"/>
  <c r="AN13" i="35"/>
  <c r="AR10" i="35"/>
  <c r="AQ10" i="35"/>
  <c r="AN10" i="35"/>
  <c r="AP10" i="35"/>
  <c r="AO10" i="35"/>
  <c r="F100" i="33"/>
  <c r="H100" i="33"/>
  <c r="F42" i="33"/>
  <c r="F14" i="33"/>
  <c r="H14" i="33"/>
  <c r="Y13" i="35"/>
  <c r="X13" i="35"/>
  <c r="C109" i="33"/>
  <c r="L40" i="33"/>
  <c r="F17" i="33"/>
  <c r="L98" i="33"/>
  <c r="K109" i="33"/>
  <c r="AF13" i="35"/>
  <c r="AE13" i="35"/>
  <c r="S6" i="39"/>
  <c r="R6" i="39"/>
  <c r="Q6" i="39"/>
  <c r="P6" i="39"/>
  <c r="T6" i="39"/>
  <c r="T12" i="39"/>
  <c r="T11" i="39"/>
  <c r="F101" i="33"/>
  <c r="L76" i="33"/>
  <c r="N76" i="33"/>
  <c r="F20" i="33"/>
  <c r="J99" i="31"/>
  <c r="L77" i="31"/>
  <c r="N77" i="31"/>
  <c r="L58" i="31"/>
  <c r="N58" i="31"/>
  <c r="F37" i="31"/>
  <c r="H37" i="31"/>
  <c r="P9" i="35"/>
  <c r="O9" i="35"/>
  <c r="P16" i="35"/>
  <c r="O16" i="35"/>
  <c r="N13" i="33"/>
  <c r="O13" i="33"/>
  <c r="F86" i="31"/>
  <c r="H86" i="31"/>
  <c r="H65" i="31"/>
  <c r="J65" i="31"/>
  <c r="L53" i="31"/>
  <c r="N53" i="31"/>
  <c r="N32" i="31"/>
  <c r="O32" i="31"/>
  <c r="F54" i="31"/>
  <c r="F35" i="31"/>
  <c r="H35" i="31"/>
  <c r="J106" i="31"/>
  <c r="F99" i="31"/>
  <c r="H82" i="31"/>
  <c r="H63" i="31"/>
  <c r="L32" i="31"/>
  <c r="H108" i="31"/>
  <c r="O101" i="33"/>
  <c r="N101" i="33"/>
  <c r="N100" i="33"/>
  <c r="O100" i="33"/>
  <c r="J102" i="31"/>
  <c r="F79" i="31"/>
  <c r="F108" i="31"/>
  <c r="N104" i="31"/>
  <c r="O104" i="31"/>
  <c r="H80" i="31"/>
  <c r="H61" i="31"/>
  <c r="H279" i="30"/>
  <c r="F258" i="30"/>
  <c r="F234" i="30"/>
  <c r="H234" i="30"/>
  <c r="H210" i="30"/>
  <c r="J210" i="30"/>
  <c r="F190" i="30"/>
  <c r="H190" i="30"/>
  <c r="O168" i="30"/>
  <c r="N168" i="30"/>
  <c r="F148" i="30"/>
  <c r="L126" i="30"/>
  <c r="J38" i="33"/>
  <c r="J76" i="33"/>
  <c r="J98" i="33"/>
  <c r="J81" i="33"/>
  <c r="J60" i="33"/>
  <c r="J103" i="33"/>
  <c r="L103" i="33"/>
  <c r="J37" i="33"/>
  <c r="L37" i="33"/>
  <c r="F281" i="30"/>
  <c r="F251" i="30"/>
  <c r="H251" i="30"/>
  <c r="J233" i="30"/>
  <c r="L233" i="30"/>
  <c r="F207" i="30"/>
  <c r="H207" i="30"/>
  <c r="J189" i="30"/>
  <c r="L189" i="30"/>
  <c r="F163" i="30"/>
  <c r="H163" i="30"/>
  <c r="J145" i="30"/>
  <c r="L145" i="30"/>
  <c r="F119" i="30"/>
  <c r="H119" i="30"/>
  <c r="H19" i="33"/>
  <c r="H106" i="33"/>
  <c r="H54" i="33"/>
  <c r="H79" i="33"/>
  <c r="H105" i="33"/>
  <c r="H41" i="33"/>
  <c r="H84" i="33"/>
  <c r="H61" i="33"/>
  <c r="J61" i="33"/>
  <c r="F282" i="30"/>
  <c r="F278" i="30"/>
  <c r="F275" i="30"/>
  <c r="H275" i="30"/>
  <c r="O257" i="30"/>
  <c r="N257" i="30"/>
  <c r="F61" i="30"/>
  <c r="O77" i="30"/>
  <c r="L84" i="30"/>
  <c r="L77" i="30"/>
  <c r="N77" i="30"/>
  <c r="J75" i="30"/>
  <c r="J61" i="30"/>
  <c r="J79" i="30"/>
  <c r="H85" i="30"/>
  <c r="H58" i="30"/>
  <c r="J58" i="30"/>
  <c r="H62" i="30"/>
  <c r="F80" i="30"/>
  <c r="F58" i="30"/>
  <c r="F78" i="30"/>
  <c r="M37" i="28"/>
  <c r="L37" i="28"/>
  <c r="K37" i="28"/>
  <c r="I37" i="28"/>
  <c r="J37" i="28"/>
  <c r="D132" i="28"/>
  <c r="K18" i="28"/>
  <c r="J18" i="28"/>
  <c r="I18" i="28"/>
  <c r="M18" i="28"/>
  <c r="L18" i="28"/>
  <c r="L95" i="28"/>
  <c r="K95" i="28"/>
  <c r="J95" i="28"/>
  <c r="I95" i="28"/>
  <c r="M95" i="28"/>
  <c r="M71" i="28"/>
  <c r="L71" i="28"/>
  <c r="K71" i="28"/>
  <c r="I71" i="28"/>
  <c r="J71" i="28"/>
  <c r="M42" i="28"/>
  <c r="L42" i="28"/>
  <c r="J42" i="28"/>
  <c r="K42" i="28"/>
  <c r="I42" i="28"/>
  <c r="I131" i="28"/>
  <c r="M131" i="28"/>
  <c r="K131" i="28"/>
  <c r="L131" i="28"/>
  <c r="J131" i="28"/>
  <c r="L107" i="28"/>
  <c r="K107" i="28"/>
  <c r="J107" i="28"/>
  <c r="M107" i="28"/>
  <c r="I107" i="28"/>
  <c r="J64" i="28"/>
  <c r="I64" i="28"/>
  <c r="L64" i="28"/>
  <c r="K64" i="28"/>
  <c r="M64" i="28"/>
  <c r="I41" i="28"/>
  <c r="M41" i="28"/>
  <c r="K41" i="28"/>
  <c r="L41" i="28"/>
  <c r="J41" i="28"/>
  <c r="M112" i="28"/>
  <c r="L112" i="28"/>
  <c r="K112" i="28"/>
  <c r="I112" i="28"/>
  <c r="J112" i="28"/>
  <c r="L79" i="28"/>
  <c r="J79" i="28"/>
  <c r="K79" i="28"/>
  <c r="I79" i="28"/>
  <c r="M79" i="28"/>
  <c r="L130" i="28"/>
  <c r="J130" i="28"/>
  <c r="I130" i="28"/>
  <c r="M130" i="28"/>
  <c r="K130" i="28"/>
  <c r="K134" i="28"/>
  <c r="I134" i="28"/>
  <c r="M134" i="28"/>
  <c r="L134" i="28"/>
  <c r="J134" i="28"/>
  <c r="J137" i="28"/>
  <c r="L137" i="28"/>
  <c r="K137" i="28"/>
  <c r="I137" i="28"/>
  <c r="M137" i="28"/>
  <c r="H160" i="28"/>
  <c r="M152" i="28"/>
  <c r="L152" i="28"/>
  <c r="J152" i="28"/>
  <c r="K152" i="28"/>
  <c r="I152" i="28"/>
  <c r="M54" i="28"/>
  <c r="L54" i="28"/>
  <c r="K54" i="28"/>
  <c r="I54" i="28"/>
  <c r="H62" i="28"/>
  <c r="J54" i="28"/>
  <c r="M17" i="28"/>
  <c r="L17" i="28"/>
  <c r="K17" i="28"/>
  <c r="J17" i="28"/>
  <c r="I17" i="28"/>
  <c r="F132" i="28"/>
  <c r="K10" i="28"/>
  <c r="I10" i="28"/>
  <c r="G160" i="28"/>
  <c r="K89" i="28"/>
  <c r="I89" i="28"/>
  <c r="O54" i="25"/>
  <c r="F54" i="25"/>
  <c r="N207" i="24"/>
  <c r="O207" i="24"/>
  <c r="H172" i="24"/>
  <c r="J172" i="24"/>
  <c r="L64" i="24"/>
  <c r="N64" i="24"/>
  <c r="O235" i="24"/>
  <c r="N235" i="24"/>
  <c r="O75" i="25"/>
  <c r="N75" i="25"/>
  <c r="J215" i="24"/>
  <c r="L35" i="25"/>
  <c r="N35" i="25"/>
  <c r="F148" i="24"/>
  <c r="W149" i="19"/>
  <c r="E77" i="17"/>
  <c r="Z18" i="17"/>
  <c r="Y18" i="17"/>
  <c r="X18" i="17"/>
  <c r="W18" i="17"/>
  <c r="C105" i="17"/>
  <c r="U21" i="17"/>
  <c r="K140" i="17"/>
  <c r="J140" i="17"/>
  <c r="I140" i="17"/>
  <c r="M140" i="17"/>
  <c r="L140" i="17"/>
  <c r="E93" i="17"/>
  <c r="G118" i="13"/>
  <c r="M100" i="13"/>
  <c r="K100" i="13"/>
  <c r="J100" i="13"/>
  <c r="I100" i="13"/>
  <c r="L100" i="13"/>
  <c r="L61" i="13"/>
  <c r="K61" i="13"/>
  <c r="J61" i="13"/>
  <c r="I61" i="13"/>
  <c r="M61" i="13"/>
  <c r="F197" i="8"/>
  <c r="F261" i="8"/>
  <c r="H261" i="8"/>
  <c r="F106" i="8"/>
  <c r="H106" i="8"/>
  <c r="T35" i="5"/>
  <c r="S35" i="5"/>
  <c r="W35" i="5"/>
  <c r="V35" i="5"/>
  <c r="U35" i="5"/>
  <c r="AA8" i="13"/>
  <c r="Z8" i="13"/>
  <c r="Y8" i="13"/>
  <c r="X8" i="13"/>
  <c r="W8" i="13"/>
  <c r="AA17" i="13"/>
  <c r="F34" i="8"/>
  <c r="H34" i="8"/>
  <c r="M136" i="3"/>
  <c r="L136" i="3"/>
  <c r="K136" i="3"/>
  <c r="J136" i="3"/>
  <c r="N136" i="3"/>
  <c r="V18" i="14"/>
  <c r="U18" i="14"/>
  <c r="T18" i="14"/>
  <c r="J75" i="10"/>
  <c r="M12" i="5"/>
  <c r="L12" i="5"/>
  <c r="K12" i="5"/>
  <c r="I12" i="5"/>
  <c r="J12" i="5"/>
  <c r="M14" i="5"/>
  <c r="J40" i="6"/>
  <c r="L40" i="6"/>
  <c r="W51" i="6"/>
  <c r="V51" i="6"/>
  <c r="U51" i="6"/>
  <c r="T51" i="6"/>
  <c r="S51" i="6"/>
  <c r="W40" i="6"/>
  <c r="V40" i="6"/>
  <c r="U40" i="6"/>
  <c r="T40" i="6"/>
  <c r="S40" i="6"/>
  <c r="M21" i="2"/>
  <c r="K21" i="2"/>
  <c r="L21" i="2"/>
  <c r="J21" i="2"/>
  <c r="M127" i="3"/>
  <c r="L127" i="3"/>
  <c r="K127" i="3"/>
  <c r="J127" i="3"/>
  <c r="I143" i="43"/>
  <c r="H143" i="43"/>
  <c r="K143" i="43" s="1"/>
  <c r="G143" i="43"/>
  <c r="M143" i="43"/>
  <c r="L143" i="43"/>
  <c r="N10" i="40"/>
  <c r="M10" i="40"/>
  <c r="L10" i="40"/>
  <c r="Q10" i="40"/>
  <c r="P10" i="40"/>
  <c r="Y33" i="35"/>
  <c r="H14" i="35"/>
  <c r="I14" i="35"/>
  <c r="L56" i="33"/>
  <c r="L75" i="33"/>
  <c r="N75" i="33"/>
  <c r="L42" i="33"/>
  <c r="AF14" i="35"/>
  <c r="AE14" i="35"/>
  <c r="AZ18" i="35"/>
  <c r="AY18" i="35"/>
  <c r="AX18" i="35"/>
  <c r="BB18" i="35"/>
  <c r="BA18" i="35"/>
  <c r="J55" i="31"/>
  <c r="L55" i="31"/>
  <c r="O54" i="31"/>
  <c r="N54" i="31"/>
  <c r="J34" i="31"/>
  <c r="L258" i="30"/>
  <c r="J79" i="33"/>
  <c r="F129" i="30"/>
  <c r="H103" i="33"/>
  <c r="H273" i="30"/>
  <c r="J64" i="30"/>
  <c r="F82" i="30"/>
  <c r="K86" i="28"/>
  <c r="J86" i="28"/>
  <c r="I86" i="28"/>
  <c r="M86" i="28"/>
  <c r="L86" i="28"/>
  <c r="I114" i="28"/>
  <c r="M114" i="28"/>
  <c r="K114" i="28"/>
  <c r="L114" i="28"/>
  <c r="J114" i="28"/>
  <c r="K125" i="28"/>
  <c r="I125" i="28"/>
  <c r="M125" i="28"/>
  <c r="J125" i="28"/>
  <c r="L125" i="28"/>
  <c r="L232" i="24"/>
  <c r="F99" i="10"/>
  <c r="H99" i="10"/>
  <c r="F189" i="3"/>
  <c r="N57" i="8"/>
  <c r="O57" i="8"/>
  <c r="O145" i="43"/>
  <c r="N145" i="43"/>
  <c r="H145" i="42"/>
  <c r="G145" i="42"/>
  <c r="L143" i="41"/>
  <c r="O143" i="41"/>
  <c r="N143" i="41"/>
  <c r="M143" i="41"/>
  <c r="H142" i="42"/>
  <c r="G142" i="42"/>
  <c r="P15" i="41"/>
  <c r="T15" i="41"/>
  <c r="S15" i="41"/>
  <c r="R15" i="41"/>
  <c r="Q15" i="41"/>
  <c r="I142" i="41"/>
  <c r="G142" i="41"/>
  <c r="H142" i="41"/>
  <c r="M142" i="41"/>
  <c r="L142" i="41"/>
  <c r="E146" i="41"/>
  <c r="G136" i="41"/>
  <c r="H136" i="41"/>
  <c r="K136" i="41" s="1"/>
  <c r="S9" i="38"/>
  <c r="R9" i="38"/>
  <c r="N7" i="40"/>
  <c r="L7" i="40"/>
  <c r="M7" i="40"/>
  <c r="P7" i="40"/>
  <c r="Q7" i="40"/>
  <c r="N139" i="41"/>
  <c r="O139" i="41"/>
  <c r="M9" i="38"/>
  <c r="J9" i="38"/>
  <c r="I9" i="38"/>
  <c r="H9" i="38"/>
  <c r="P8" i="38"/>
  <c r="T8" i="38"/>
  <c r="S8" i="38"/>
  <c r="R8" i="38"/>
  <c r="Q8" i="38"/>
  <c r="X31" i="35"/>
  <c r="X37" i="35"/>
  <c r="Y37" i="35"/>
  <c r="AO33" i="35"/>
  <c r="H17" i="35"/>
  <c r="I17" i="35"/>
  <c r="H13" i="35"/>
  <c r="I13" i="35"/>
  <c r="H9" i="35"/>
  <c r="I9" i="35"/>
  <c r="AO37" i="35"/>
  <c r="AN37" i="35"/>
  <c r="J6" i="38"/>
  <c r="I6" i="38"/>
  <c r="H6" i="38"/>
  <c r="J11" i="38"/>
  <c r="J12" i="38"/>
  <c r="S10" i="41"/>
  <c r="R10" i="41"/>
  <c r="S11" i="41"/>
  <c r="R11" i="41"/>
  <c r="N7" i="41"/>
  <c r="M7" i="41"/>
  <c r="L7" i="41"/>
  <c r="Q7" i="41"/>
  <c r="P7" i="41"/>
  <c r="X38" i="35"/>
  <c r="Y32" i="35"/>
  <c r="O79" i="33"/>
  <c r="F79" i="33"/>
  <c r="O32" i="33"/>
  <c r="N32" i="33"/>
  <c r="F98" i="33"/>
  <c r="Y14" i="35"/>
  <c r="X14" i="35"/>
  <c r="F63" i="33"/>
  <c r="L38" i="33"/>
  <c r="L11" i="33"/>
  <c r="AF11" i="35"/>
  <c r="AE11" i="35"/>
  <c r="F86" i="33"/>
  <c r="T10" i="39"/>
  <c r="AA20" i="39" s="1"/>
  <c r="S10" i="39"/>
  <c r="R10" i="39"/>
  <c r="Q10" i="39"/>
  <c r="P10" i="39"/>
  <c r="AZ12" i="35"/>
  <c r="AY12" i="35"/>
  <c r="AX12" i="35"/>
  <c r="BB12" i="35"/>
  <c r="BA12" i="35"/>
  <c r="F99" i="33"/>
  <c r="F41" i="33"/>
  <c r="F18" i="33"/>
  <c r="Y9" i="35"/>
  <c r="O107" i="33"/>
  <c r="N107" i="33"/>
  <c r="J87" i="31"/>
  <c r="L87" i="31"/>
  <c r="F77" i="31"/>
  <c r="O77" i="31"/>
  <c r="O58" i="31"/>
  <c r="F58" i="31"/>
  <c r="N101" i="31"/>
  <c r="O101" i="31"/>
  <c r="P11" i="35"/>
  <c r="O11" i="35"/>
  <c r="P17" i="35"/>
  <c r="O17" i="35"/>
  <c r="H84" i="31"/>
  <c r="J84" i="31"/>
  <c r="J63" i="31"/>
  <c r="L63" i="31"/>
  <c r="F53" i="31"/>
  <c r="O53" i="31"/>
  <c r="F32" i="31"/>
  <c r="H32" i="31"/>
  <c r="N56" i="33"/>
  <c r="O56" i="33"/>
  <c r="O81" i="31"/>
  <c r="N81" i="31"/>
  <c r="O62" i="31"/>
  <c r="N62" i="31"/>
  <c r="H33" i="31"/>
  <c r="J33" i="31"/>
  <c r="H98" i="31"/>
  <c r="J80" i="31"/>
  <c r="J61" i="31"/>
  <c r="J42" i="31"/>
  <c r="O103" i="33"/>
  <c r="N103" i="33"/>
  <c r="N102" i="33"/>
  <c r="O102" i="33"/>
  <c r="H77" i="31"/>
  <c r="F105" i="31"/>
  <c r="H102" i="31"/>
  <c r="J78" i="31"/>
  <c r="J59" i="31"/>
  <c r="O36" i="31"/>
  <c r="N36" i="31"/>
  <c r="J278" i="30"/>
  <c r="L278" i="30"/>
  <c r="N256" i="30"/>
  <c r="O256" i="30"/>
  <c r="H232" i="30"/>
  <c r="J232" i="30"/>
  <c r="H188" i="30"/>
  <c r="J188" i="30"/>
  <c r="F168" i="30"/>
  <c r="H168" i="30"/>
  <c r="N146" i="30"/>
  <c r="O146" i="30"/>
  <c r="F126" i="30"/>
  <c r="O56" i="30"/>
  <c r="N56" i="30"/>
  <c r="J42" i="33"/>
  <c r="J11" i="33"/>
  <c r="J100" i="33"/>
  <c r="J83" i="33"/>
  <c r="J62" i="33"/>
  <c r="J105" i="33"/>
  <c r="L105" i="33"/>
  <c r="J39" i="33"/>
  <c r="L39" i="33"/>
  <c r="H280" i="30"/>
  <c r="J280" i="30"/>
  <c r="F259" i="30"/>
  <c r="H259" i="30"/>
  <c r="J241" i="30"/>
  <c r="L241" i="30"/>
  <c r="L231" i="30"/>
  <c r="N231" i="30"/>
  <c r="F215" i="30"/>
  <c r="H215" i="30"/>
  <c r="J197" i="30"/>
  <c r="L197" i="30"/>
  <c r="L187" i="30"/>
  <c r="N187" i="30"/>
  <c r="F171" i="30"/>
  <c r="H171" i="30"/>
  <c r="J153" i="30"/>
  <c r="L153" i="30"/>
  <c r="L143" i="30"/>
  <c r="N143" i="30"/>
  <c r="F127" i="30"/>
  <c r="H127" i="30"/>
  <c r="H34" i="33"/>
  <c r="H13" i="33"/>
  <c r="H58" i="33"/>
  <c r="H81" i="33"/>
  <c r="H107" i="33"/>
  <c r="H86" i="33"/>
  <c r="H63" i="33"/>
  <c r="F277" i="30"/>
  <c r="O278" i="30"/>
  <c r="N278" i="30"/>
  <c r="N275" i="30"/>
  <c r="O275" i="30"/>
  <c r="L282" i="30"/>
  <c r="F257" i="30"/>
  <c r="L75" i="30"/>
  <c r="L85" i="30"/>
  <c r="J65" i="30"/>
  <c r="L65" i="30"/>
  <c r="J86" i="30"/>
  <c r="L86" i="30"/>
  <c r="J87" i="30"/>
  <c r="L87" i="30"/>
  <c r="H61" i="30"/>
  <c r="H83" i="30"/>
  <c r="H81" i="30"/>
  <c r="J59" i="30"/>
  <c r="F62" i="30"/>
  <c r="F86" i="30"/>
  <c r="C90" i="28"/>
  <c r="C132" i="28"/>
  <c r="J13" i="28"/>
  <c r="I13" i="28"/>
  <c r="L13" i="28"/>
  <c r="M13" i="28"/>
  <c r="K13" i="28"/>
  <c r="H20" i="28"/>
  <c r="K69" i="28"/>
  <c r="J69" i="28"/>
  <c r="I69" i="28"/>
  <c r="M69" i="28"/>
  <c r="L69" i="28"/>
  <c r="M51" i="28"/>
  <c r="L51" i="28"/>
  <c r="J51" i="28"/>
  <c r="K51" i="28"/>
  <c r="I51" i="28"/>
  <c r="I149" i="28"/>
  <c r="M149" i="28"/>
  <c r="K149" i="28"/>
  <c r="L149" i="28"/>
  <c r="J149" i="28"/>
  <c r="L124" i="28"/>
  <c r="K124" i="28"/>
  <c r="J124" i="28"/>
  <c r="H132" i="28"/>
  <c r="M124" i="28"/>
  <c r="I124" i="28"/>
  <c r="J72" i="28"/>
  <c r="I72" i="28"/>
  <c r="L72" i="28"/>
  <c r="M72" i="28"/>
  <c r="K72" i="28"/>
  <c r="I50" i="28"/>
  <c r="M50" i="28"/>
  <c r="K50" i="28"/>
  <c r="J50" i="28"/>
  <c r="L50" i="28"/>
  <c r="M129" i="28"/>
  <c r="L129" i="28"/>
  <c r="K129" i="28"/>
  <c r="I129" i="28"/>
  <c r="J129" i="28"/>
  <c r="L87" i="28"/>
  <c r="J87" i="28"/>
  <c r="M87" i="28"/>
  <c r="I87" i="28"/>
  <c r="K87" i="28"/>
  <c r="L139" i="28"/>
  <c r="J139" i="28"/>
  <c r="I139" i="28"/>
  <c r="K139" i="28"/>
  <c r="M139" i="28"/>
  <c r="K142" i="28"/>
  <c r="I142" i="28"/>
  <c r="M142" i="28"/>
  <c r="J142" i="28"/>
  <c r="L142" i="28"/>
  <c r="J145" i="28"/>
  <c r="L145" i="28"/>
  <c r="I145" i="28"/>
  <c r="M145" i="28"/>
  <c r="K145" i="28"/>
  <c r="K52" i="28"/>
  <c r="J52" i="28"/>
  <c r="I52" i="28"/>
  <c r="M52" i="28"/>
  <c r="L52" i="28"/>
  <c r="G76" i="28"/>
  <c r="K45" i="28"/>
  <c r="I45" i="28"/>
  <c r="G34" i="28"/>
  <c r="F265" i="24"/>
  <c r="L187" i="24"/>
  <c r="N187" i="24"/>
  <c r="H57" i="24"/>
  <c r="H238" i="24"/>
  <c r="J238" i="24"/>
  <c r="O101" i="25"/>
  <c r="N101" i="25"/>
  <c r="F55" i="25"/>
  <c r="L144" i="24"/>
  <c r="O103" i="25"/>
  <c r="N103" i="25"/>
  <c r="F239" i="24"/>
  <c r="F168" i="24"/>
  <c r="H168" i="24"/>
  <c r="F78" i="24"/>
  <c r="H78" i="24"/>
  <c r="D133" i="17"/>
  <c r="J117" i="17"/>
  <c r="I117" i="17"/>
  <c r="M117" i="17"/>
  <c r="L117" i="17"/>
  <c r="K117" i="17"/>
  <c r="D55" i="12"/>
  <c r="I71" i="13"/>
  <c r="M71" i="13"/>
  <c r="L71" i="13"/>
  <c r="K71" i="13"/>
  <c r="J71" i="13"/>
  <c r="G146" i="13"/>
  <c r="H78" i="10"/>
  <c r="L15" i="12"/>
  <c r="K15" i="12"/>
  <c r="J15" i="12"/>
  <c r="I15" i="12"/>
  <c r="N15" i="12"/>
  <c r="M15" i="12"/>
  <c r="M93" i="13"/>
  <c r="L93" i="13"/>
  <c r="K93" i="13"/>
  <c r="J93" i="13"/>
  <c r="I93" i="13"/>
  <c r="F78" i="8"/>
  <c r="O78" i="8"/>
  <c r="O79" i="8"/>
  <c r="N79" i="8"/>
  <c r="V23" i="5"/>
  <c r="T23" i="5"/>
  <c r="H61" i="10"/>
  <c r="F21" i="10"/>
  <c r="H21" i="10"/>
  <c r="M41" i="5"/>
  <c r="L41" i="5"/>
  <c r="K41" i="5"/>
  <c r="J41" i="5"/>
  <c r="I41" i="5"/>
  <c r="U23" i="5"/>
  <c r="S23" i="5"/>
  <c r="K199" i="3"/>
  <c r="J199" i="3"/>
  <c r="N138" i="41"/>
  <c r="O138" i="41"/>
  <c r="Y39" i="35"/>
  <c r="O34" i="33"/>
  <c r="N34" i="33"/>
  <c r="F102" i="33"/>
  <c r="AF12" i="35"/>
  <c r="AE12" i="35"/>
  <c r="L100" i="31"/>
  <c r="P15" i="35"/>
  <c r="O15" i="35"/>
  <c r="L104" i="31"/>
  <c r="J109" i="31"/>
  <c r="L109" i="31"/>
  <c r="H100" i="31"/>
  <c r="N98" i="33"/>
  <c r="O98" i="33"/>
  <c r="F82" i="31"/>
  <c r="J281" i="30"/>
  <c r="L281" i="30"/>
  <c r="J128" i="30"/>
  <c r="L128" i="30"/>
  <c r="J101" i="33"/>
  <c r="L101" i="33"/>
  <c r="F217" i="30"/>
  <c r="N119" i="30"/>
  <c r="O119" i="30"/>
  <c r="H59" i="33"/>
  <c r="F283" i="30"/>
  <c r="J57" i="30"/>
  <c r="L57" i="30"/>
  <c r="F59" i="30"/>
  <c r="H59" i="30"/>
  <c r="M33" i="28"/>
  <c r="L33" i="28"/>
  <c r="J33" i="28"/>
  <c r="K33" i="28"/>
  <c r="I33" i="28"/>
  <c r="L122" i="28"/>
  <c r="J122" i="28"/>
  <c r="I122" i="28"/>
  <c r="K122" i="28"/>
  <c r="M122" i="28"/>
  <c r="H264" i="24"/>
  <c r="J264" i="24"/>
  <c r="K62" i="17"/>
  <c r="J62" i="17"/>
  <c r="I62" i="17"/>
  <c r="M62" i="17"/>
  <c r="L62" i="17"/>
  <c r="X35" i="12"/>
  <c r="V35" i="12"/>
  <c r="U35" i="12"/>
  <c r="X38" i="12"/>
  <c r="J15" i="13"/>
  <c r="L15" i="13"/>
  <c r="M89" i="13"/>
  <c r="L89" i="13"/>
  <c r="K89" i="13"/>
  <c r="J89" i="13"/>
  <c r="I89" i="13"/>
  <c r="S13" i="5"/>
  <c r="W13" i="5"/>
  <c r="V13" i="5"/>
  <c r="U13" i="5"/>
  <c r="T13" i="5"/>
  <c r="G142" i="43"/>
  <c r="I142" i="43"/>
  <c r="H142" i="43"/>
  <c r="K142" i="43" s="1"/>
  <c r="M144" i="43"/>
  <c r="L144" i="43"/>
  <c r="O144" i="43"/>
  <c r="N144" i="43"/>
  <c r="N143" i="42"/>
  <c r="M143" i="42"/>
  <c r="O143" i="42"/>
  <c r="L143" i="42"/>
  <c r="J146" i="42"/>
  <c r="N144" i="42"/>
  <c r="O144" i="42"/>
  <c r="N140" i="43"/>
  <c r="O140" i="43"/>
  <c r="D146" i="41"/>
  <c r="N141" i="42"/>
  <c r="O141" i="42"/>
  <c r="I138" i="41"/>
  <c r="H138" i="41"/>
  <c r="K138" i="41" s="1"/>
  <c r="G138" i="41"/>
  <c r="L138" i="41"/>
  <c r="M138" i="41"/>
  <c r="T12" i="41"/>
  <c r="R12" i="41"/>
  <c r="S12" i="41"/>
  <c r="Q12" i="41"/>
  <c r="P12" i="41"/>
  <c r="O16" i="41"/>
  <c r="H139" i="41"/>
  <c r="K139" i="41" s="1"/>
  <c r="I139" i="41"/>
  <c r="G139" i="41"/>
  <c r="M139" i="41"/>
  <c r="L139" i="41"/>
  <c r="G144" i="41"/>
  <c r="H144" i="41"/>
  <c r="K144" i="41" s="1"/>
  <c r="H125" i="37"/>
  <c r="G125" i="37"/>
  <c r="I125" i="37"/>
  <c r="M125" i="37"/>
  <c r="L125" i="37"/>
  <c r="I128" i="37"/>
  <c r="H128" i="37"/>
  <c r="G128" i="37"/>
  <c r="F129" i="37"/>
  <c r="M128" i="37"/>
  <c r="L128" i="37"/>
  <c r="N8" i="38"/>
  <c r="L8" i="38"/>
  <c r="AF16" i="35"/>
  <c r="AF8" i="35"/>
  <c r="H37" i="35"/>
  <c r="Y31" i="35"/>
  <c r="S13" i="41"/>
  <c r="R13" i="41"/>
  <c r="K126" i="37"/>
  <c r="O126" i="37"/>
  <c r="N126" i="37"/>
  <c r="M126" i="37"/>
  <c r="L126" i="37"/>
  <c r="N14" i="41"/>
  <c r="M14" i="41"/>
  <c r="L14" i="41"/>
  <c r="AZ11" i="35"/>
  <c r="AY11" i="35"/>
  <c r="AX11" i="35"/>
  <c r="AW22" i="35"/>
  <c r="BB11" i="35"/>
  <c r="BA11" i="35"/>
  <c r="F77" i="33"/>
  <c r="O77" i="33"/>
  <c r="F40" i="33"/>
  <c r="F32" i="33"/>
  <c r="L85" i="33"/>
  <c r="AF9" i="35"/>
  <c r="AE9" i="35"/>
  <c r="Y15" i="35"/>
  <c r="X15" i="35"/>
  <c r="F61" i="33"/>
  <c r="L36" i="33"/>
  <c r="F84" i="33"/>
  <c r="AZ13" i="35"/>
  <c r="AY13" i="35"/>
  <c r="AX13" i="35"/>
  <c r="BB13" i="35"/>
  <c r="BA13" i="35"/>
  <c r="AR14" i="35"/>
  <c r="AQ14" i="35"/>
  <c r="AP14" i="35"/>
  <c r="AO14" i="35"/>
  <c r="AN14" i="35"/>
  <c r="AE16" i="35"/>
  <c r="E109" i="33"/>
  <c r="F109" i="33" s="1"/>
  <c r="F97" i="33"/>
  <c r="F39" i="33"/>
  <c r="L12" i="33"/>
  <c r="N12" i="33"/>
  <c r="Y11" i="35"/>
  <c r="L85" i="31"/>
  <c r="N85" i="31"/>
  <c r="N75" i="31"/>
  <c r="O75" i="31"/>
  <c r="O56" i="31"/>
  <c r="N56" i="31"/>
  <c r="P8" i="35"/>
  <c r="O8" i="35"/>
  <c r="P18" i="35"/>
  <c r="O18" i="35"/>
  <c r="L106" i="31"/>
  <c r="J82" i="31"/>
  <c r="L82" i="31"/>
  <c r="L61" i="31"/>
  <c r="N61" i="31"/>
  <c r="L42" i="31"/>
  <c r="F81" i="31"/>
  <c r="F62" i="31"/>
  <c r="F43" i="31"/>
  <c r="H43" i="31"/>
  <c r="J31" i="31"/>
  <c r="L31" i="31"/>
  <c r="AO11" i="35"/>
  <c r="AN11" i="35"/>
  <c r="L97" i="31"/>
  <c r="N97" i="31"/>
  <c r="L78" i="31"/>
  <c r="L59" i="31"/>
  <c r="L40" i="31"/>
  <c r="O15" i="33"/>
  <c r="N15" i="33"/>
  <c r="O105" i="33"/>
  <c r="N105" i="33"/>
  <c r="N104" i="33"/>
  <c r="O104" i="33"/>
  <c r="J75" i="31"/>
  <c r="F102" i="31"/>
  <c r="J97" i="31"/>
  <c r="L76" i="31"/>
  <c r="L57" i="31"/>
  <c r="F36" i="31"/>
  <c r="J275" i="30"/>
  <c r="L275" i="30"/>
  <c r="F256" i="30"/>
  <c r="H256" i="30"/>
  <c r="J208" i="30"/>
  <c r="L208" i="30"/>
  <c r="H166" i="30"/>
  <c r="J166" i="30"/>
  <c r="F146" i="30"/>
  <c r="H146" i="30"/>
  <c r="O124" i="30"/>
  <c r="N124" i="30"/>
  <c r="J84" i="33"/>
  <c r="J32" i="33"/>
  <c r="J102" i="33"/>
  <c r="J85" i="33"/>
  <c r="J64" i="33"/>
  <c r="L64" i="33"/>
  <c r="J107" i="33"/>
  <c r="L107" i="33"/>
  <c r="J41" i="33"/>
  <c r="L41" i="33"/>
  <c r="H277" i="30"/>
  <c r="J277" i="30"/>
  <c r="H257" i="30"/>
  <c r="J257" i="30"/>
  <c r="L239" i="30"/>
  <c r="F231" i="30"/>
  <c r="O231" i="30"/>
  <c r="H213" i="30"/>
  <c r="J213" i="30"/>
  <c r="L195" i="30"/>
  <c r="F187" i="30"/>
  <c r="O187" i="30"/>
  <c r="H169" i="30"/>
  <c r="J169" i="30"/>
  <c r="L151" i="30"/>
  <c r="F143" i="30"/>
  <c r="O143" i="30"/>
  <c r="H125" i="30"/>
  <c r="J125" i="30"/>
  <c r="N78" i="30"/>
  <c r="O78" i="30"/>
  <c r="H38" i="33"/>
  <c r="H18" i="33"/>
  <c r="H62" i="33"/>
  <c r="H83" i="33"/>
  <c r="H15" i="33"/>
  <c r="H12" i="33"/>
  <c r="H9" i="33"/>
  <c r="H108" i="33"/>
  <c r="F279" i="30"/>
  <c r="H10" i="33"/>
  <c r="O277" i="30"/>
  <c r="L285" i="30"/>
  <c r="J284" i="30"/>
  <c r="L284" i="30"/>
  <c r="L64" i="30"/>
  <c r="L54" i="30"/>
  <c r="N54" i="30"/>
  <c r="J76" i="30"/>
  <c r="L76" i="30"/>
  <c r="J62" i="30"/>
  <c r="L62" i="30"/>
  <c r="H80" i="30"/>
  <c r="H86" i="30"/>
  <c r="H87" i="30"/>
  <c r="F85" i="30"/>
  <c r="F87" i="30"/>
  <c r="F56" i="30"/>
  <c r="M19" i="28"/>
  <c r="L19" i="28"/>
  <c r="J19" i="28"/>
  <c r="K19" i="28"/>
  <c r="I19" i="28"/>
  <c r="D118" i="28"/>
  <c r="I16" i="28"/>
  <c r="M16" i="28"/>
  <c r="K16" i="28"/>
  <c r="L16" i="28"/>
  <c r="J16" i="28"/>
  <c r="C76" i="28"/>
  <c r="C20" i="28"/>
  <c r="M59" i="28"/>
  <c r="L59" i="28"/>
  <c r="J59" i="28"/>
  <c r="K59" i="28"/>
  <c r="I59" i="28"/>
  <c r="L31" i="28"/>
  <c r="K31" i="28"/>
  <c r="J31" i="28"/>
  <c r="M31" i="28"/>
  <c r="I31" i="28"/>
  <c r="L141" i="28"/>
  <c r="K141" i="28"/>
  <c r="J141" i="28"/>
  <c r="M141" i="28"/>
  <c r="I141" i="28"/>
  <c r="J81" i="28"/>
  <c r="I81" i="28"/>
  <c r="L81" i="28"/>
  <c r="K81" i="28"/>
  <c r="M81" i="28"/>
  <c r="I58" i="28"/>
  <c r="M58" i="28"/>
  <c r="K58" i="28"/>
  <c r="L58" i="28"/>
  <c r="J58" i="28"/>
  <c r="L27" i="28"/>
  <c r="J27" i="28"/>
  <c r="M27" i="28"/>
  <c r="K27" i="28"/>
  <c r="I27" i="28"/>
  <c r="M92" i="28"/>
  <c r="L92" i="28"/>
  <c r="J92" i="28"/>
  <c r="K92" i="28"/>
  <c r="I92" i="28"/>
  <c r="L148" i="28"/>
  <c r="J148" i="28"/>
  <c r="I148" i="28"/>
  <c r="M148" i="28"/>
  <c r="K148" i="28"/>
  <c r="K151" i="28"/>
  <c r="I151" i="28"/>
  <c r="M151" i="28"/>
  <c r="L151" i="28"/>
  <c r="J151" i="28"/>
  <c r="J154" i="28"/>
  <c r="L154" i="28"/>
  <c r="K154" i="28"/>
  <c r="I154" i="28"/>
  <c r="M154" i="28"/>
  <c r="F34" i="28"/>
  <c r="F76" i="28"/>
  <c r="G62" i="28"/>
  <c r="I43" i="28"/>
  <c r="K43" i="28"/>
  <c r="O187" i="24"/>
  <c r="L53" i="24"/>
  <c r="N53" i="24"/>
  <c r="O213" i="24"/>
  <c r="N213" i="24"/>
  <c r="J212" i="24"/>
  <c r="E90" i="28"/>
  <c r="O100" i="25"/>
  <c r="N100" i="25"/>
  <c r="L59" i="25"/>
  <c r="N59" i="25"/>
  <c r="F122" i="24"/>
  <c r="H122" i="24"/>
  <c r="J56" i="24"/>
  <c r="H84" i="24"/>
  <c r="J84" i="24"/>
  <c r="G121" i="19"/>
  <c r="G119" i="19"/>
  <c r="D93" i="17"/>
  <c r="I86" i="17"/>
  <c r="M86" i="17"/>
  <c r="L86" i="17"/>
  <c r="K86" i="17"/>
  <c r="J86" i="17"/>
  <c r="I58" i="17"/>
  <c r="K58" i="17"/>
  <c r="L158" i="13"/>
  <c r="K158" i="13"/>
  <c r="I158" i="13"/>
  <c r="M158" i="13"/>
  <c r="J158" i="13"/>
  <c r="N17" i="12"/>
  <c r="M17" i="12"/>
  <c r="L17" i="12"/>
  <c r="K17" i="12"/>
  <c r="J17" i="12"/>
  <c r="I17" i="12"/>
  <c r="H18" i="10"/>
  <c r="J18" i="10"/>
  <c r="J22" i="12"/>
  <c r="I22" i="12"/>
  <c r="N22" i="12"/>
  <c r="M22" i="12"/>
  <c r="L22" i="12"/>
  <c r="K22" i="12"/>
  <c r="K99" i="13"/>
  <c r="J99" i="13"/>
  <c r="I99" i="13"/>
  <c r="M99" i="13"/>
  <c r="L99" i="13"/>
  <c r="H100" i="10"/>
  <c r="F54" i="12"/>
  <c r="N211" i="3"/>
  <c r="M211" i="3"/>
  <c r="L211" i="3"/>
  <c r="K211" i="3"/>
  <c r="J211" i="3"/>
  <c r="J212" i="8"/>
  <c r="V12" i="5"/>
  <c r="T12" i="5"/>
  <c r="L87" i="8"/>
  <c r="H170" i="8"/>
  <c r="H125" i="8"/>
  <c r="U31" i="5"/>
  <c r="S31" i="5"/>
  <c r="L64" i="2"/>
  <c r="K64" i="2"/>
  <c r="J64" i="2"/>
  <c r="M64" i="2"/>
  <c r="I67" i="2"/>
  <c r="N64" i="2"/>
  <c r="I140" i="41"/>
  <c r="H140" i="41"/>
  <c r="K140" i="41" s="1"/>
  <c r="G140" i="41"/>
  <c r="L140" i="41"/>
  <c r="M140" i="41"/>
  <c r="S7" i="40"/>
  <c r="R7" i="40"/>
  <c r="H18" i="35"/>
  <c r="L83" i="31"/>
  <c r="F65" i="31"/>
  <c r="O99" i="33"/>
  <c r="N99" i="33"/>
  <c r="F63" i="31"/>
  <c r="N234" i="30"/>
  <c r="O234" i="30"/>
  <c r="O75" i="30"/>
  <c r="N75" i="30"/>
  <c r="J35" i="33"/>
  <c r="L35" i="33"/>
  <c r="H40" i="33"/>
  <c r="J57" i="33"/>
  <c r="L57" i="33"/>
  <c r="J60" i="30"/>
  <c r="J22" i="28"/>
  <c r="I22" i="28"/>
  <c r="L22" i="28"/>
  <c r="M22" i="28"/>
  <c r="K22" i="28"/>
  <c r="L83" i="28"/>
  <c r="K83" i="28"/>
  <c r="J83" i="28"/>
  <c r="I83" i="28"/>
  <c r="M83" i="28"/>
  <c r="J128" i="28"/>
  <c r="L128" i="28"/>
  <c r="I128" i="28"/>
  <c r="M128" i="28"/>
  <c r="K128" i="28"/>
  <c r="F77" i="25"/>
  <c r="G160" i="13"/>
  <c r="K152" i="13"/>
  <c r="I152" i="13"/>
  <c r="V40" i="12"/>
  <c r="U40" i="12"/>
  <c r="X40" i="12"/>
  <c r="F42" i="10"/>
  <c r="J149" i="8"/>
  <c r="L130" i="3"/>
  <c r="K130" i="3"/>
  <c r="J130" i="3"/>
  <c r="M130" i="3"/>
  <c r="O138" i="43"/>
  <c r="N138" i="43"/>
  <c r="M138" i="43"/>
  <c r="L138" i="43"/>
  <c r="I140" i="43"/>
  <c r="H140" i="43"/>
  <c r="K140" i="43" s="1"/>
  <c r="G140" i="43"/>
  <c r="M140" i="43"/>
  <c r="L140" i="43"/>
  <c r="I139" i="42"/>
  <c r="H139" i="42"/>
  <c r="G139" i="42"/>
  <c r="M139" i="42"/>
  <c r="L139" i="42"/>
  <c r="F146" i="42"/>
  <c r="C146" i="42"/>
  <c r="O136" i="42"/>
  <c r="N136" i="42"/>
  <c r="O140" i="42"/>
  <c r="N140" i="42"/>
  <c r="O138" i="42"/>
  <c r="N138" i="42"/>
  <c r="R9" i="40"/>
  <c r="P9" i="40"/>
  <c r="T9" i="40"/>
  <c r="S9" i="40"/>
  <c r="Q9" i="40"/>
  <c r="I141" i="41"/>
  <c r="H141" i="41"/>
  <c r="K141" i="41" s="1"/>
  <c r="G141" i="41"/>
  <c r="M141" i="41"/>
  <c r="L141" i="41"/>
  <c r="C129" i="37"/>
  <c r="T6" i="38"/>
  <c r="S6" i="38"/>
  <c r="R6" i="38"/>
  <c r="Q6" i="38"/>
  <c r="P6" i="38"/>
  <c r="T12" i="38"/>
  <c r="T9" i="38"/>
  <c r="T11" i="38"/>
  <c r="H32" i="35"/>
  <c r="I32" i="35"/>
  <c r="H16" i="35"/>
  <c r="I16" i="35"/>
  <c r="H12" i="35"/>
  <c r="I12" i="35"/>
  <c r="H8" i="35"/>
  <c r="I8" i="35"/>
  <c r="AO39" i="35"/>
  <c r="AO32" i="35"/>
  <c r="AN32" i="35"/>
  <c r="C16" i="41"/>
  <c r="S6" i="41"/>
  <c r="R6" i="41"/>
  <c r="N8" i="41"/>
  <c r="L8" i="41"/>
  <c r="M8" i="41"/>
  <c r="Q8" i="41"/>
  <c r="P8" i="41"/>
  <c r="AO30" i="35"/>
  <c r="AN30" i="35"/>
  <c r="X11" i="35"/>
  <c r="O75" i="33"/>
  <c r="F75" i="33"/>
  <c r="AR12" i="35"/>
  <c r="AQ12" i="35"/>
  <c r="AP12" i="35"/>
  <c r="AO12" i="35"/>
  <c r="AN12" i="35"/>
  <c r="L83" i="33"/>
  <c r="Y16" i="35"/>
  <c r="X16" i="35"/>
  <c r="F108" i="33"/>
  <c r="F59" i="33"/>
  <c r="L34" i="33"/>
  <c r="F9" i="33"/>
  <c r="F82" i="33"/>
  <c r="AZ9" i="35"/>
  <c r="AY9" i="35"/>
  <c r="BB9" i="35"/>
  <c r="BA9" i="35"/>
  <c r="AX9" i="35"/>
  <c r="AZ14" i="35"/>
  <c r="AY14" i="35"/>
  <c r="AX14" i="35"/>
  <c r="BB14" i="35"/>
  <c r="BA14" i="35"/>
  <c r="AR15" i="35"/>
  <c r="AQ15" i="35"/>
  <c r="AP15" i="35"/>
  <c r="AO15" i="35"/>
  <c r="AN15" i="35"/>
  <c r="AE17" i="35"/>
  <c r="L86" i="33"/>
  <c r="O37" i="33"/>
  <c r="F37" i="33"/>
  <c r="O12" i="33"/>
  <c r="F12" i="33"/>
  <c r="O85" i="31"/>
  <c r="F85" i="31"/>
  <c r="F75" i="31"/>
  <c r="H75" i="31"/>
  <c r="F56" i="31"/>
  <c r="H56" i="31"/>
  <c r="O100" i="31"/>
  <c r="N100" i="31"/>
  <c r="P10" i="35"/>
  <c r="O10" i="35"/>
  <c r="F104" i="31"/>
  <c r="L80" i="31"/>
  <c r="N80" i="31"/>
  <c r="O61" i="31"/>
  <c r="F61" i="31"/>
  <c r="F42" i="31"/>
  <c r="L103" i="31"/>
  <c r="O107" i="31"/>
  <c r="N107" i="31"/>
  <c r="H79" i="31"/>
  <c r="H60" i="31"/>
  <c r="H41" i="31"/>
  <c r="J41" i="31"/>
  <c r="O97" i="31"/>
  <c r="H99" i="31"/>
  <c r="O53" i="33"/>
  <c r="N53" i="33"/>
  <c r="O108" i="33"/>
  <c r="N108" i="33"/>
  <c r="N106" i="33"/>
  <c r="O106" i="33"/>
  <c r="F87" i="31"/>
  <c r="L62" i="31"/>
  <c r="F41" i="31"/>
  <c r="J86" i="31"/>
  <c r="L274" i="30"/>
  <c r="N274" i="30"/>
  <c r="J216" i="30"/>
  <c r="L216" i="30"/>
  <c r="J186" i="30"/>
  <c r="L186" i="30"/>
  <c r="H144" i="30"/>
  <c r="J144" i="30"/>
  <c r="F124" i="30"/>
  <c r="H124" i="30"/>
  <c r="J53" i="33"/>
  <c r="L53" i="33"/>
  <c r="J12" i="33"/>
  <c r="J36" i="33"/>
  <c r="J104" i="33"/>
  <c r="J13" i="33"/>
  <c r="J10" i="33"/>
  <c r="L10" i="33"/>
  <c r="J108" i="33"/>
  <c r="L108" i="33"/>
  <c r="L273" i="30"/>
  <c r="N273" i="30"/>
  <c r="F239" i="30"/>
  <c r="O229" i="30"/>
  <c r="N229" i="30"/>
  <c r="F195" i="30"/>
  <c r="O185" i="30"/>
  <c r="N185" i="30"/>
  <c r="F151" i="30"/>
  <c r="N141" i="30"/>
  <c r="O141" i="30"/>
  <c r="H42" i="33"/>
  <c r="H104" i="33"/>
  <c r="H102" i="33"/>
  <c r="H85" i="33"/>
  <c r="H31" i="33"/>
  <c r="H20" i="33"/>
  <c r="J20" i="33"/>
  <c r="H17" i="33"/>
  <c r="L280" i="30"/>
  <c r="L277" i="30"/>
  <c r="N277" i="30"/>
  <c r="J276" i="30"/>
  <c r="L276" i="30"/>
  <c r="H241" i="30"/>
  <c r="O80" i="30"/>
  <c r="F84" i="30"/>
  <c r="J80" i="30"/>
  <c r="J77" i="30"/>
  <c r="H64" i="30"/>
  <c r="H77" i="30"/>
  <c r="H57" i="30"/>
  <c r="F77" i="30"/>
  <c r="F64" i="30"/>
  <c r="M121" i="28"/>
  <c r="L121" i="28"/>
  <c r="K121" i="28"/>
  <c r="I121" i="28"/>
  <c r="J121" i="28"/>
  <c r="C62" i="28"/>
  <c r="C48" i="28"/>
  <c r="C146" i="28"/>
  <c r="M103" i="28"/>
  <c r="L103" i="28"/>
  <c r="K103" i="28"/>
  <c r="I103" i="28"/>
  <c r="J103" i="28"/>
  <c r="D90" i="28"/>
  <c r="M68" i="28"/>
  <c r="L68" i="28"/>
  <c r="J68" i="28"/>
  <c r="H76" i="28"/>
  <c r="I68" i="28"/>
  <c r="K68" i="28"/>
  <c r="L40" i="28"/>
  <c r="K40" i="28"/>
  <c r="J40" i="28"/>
  <c r="H48" i="28"/>
  <c r="M40" i="28"/>
  <c r="I40" i="28"/>
  <c r="L158" i="28"/>
  <c r="K158" i="28"/>
  <c r="J158" i="28"/>
  <c r="M158" i="28"/>
  <c r="I158" i="28"/>
  <c r="I106" i="28"/>
  <c r="M106" i="28"/>
  <c r="K106" i="28"/>
  <c r="J106" i="28"/>
  <c r="L106" i="28"/>
  <c r="I67" i="28"/>
  <c r="M67" i="28"/>
  <c r="K67" i="28"/>
  <c r="L67" i="28"/>
  <c r="J67" i="28"/>
  <c r="L36" i="28"/>
  <c r="J36" i="28"/>
  <c r="M36" i="28"/>
  <c r="K36" i="28"/>
  <c r="I36" i="28"/>
  <c r="L97" i="28"/>
  <c r="J97" i="28"/>
  <c r="M97" i="28"/>
  <c r="K97" i="28"/>
  <c r="I97" i="28"/>
  <c r="L156" i="28"/>
  <c r="J156" i="28"/>
  <c r="I156" i="28"/>
  <c r="K156" i="28"/>
  <c r="M156" i="28"/>
  <c r="K159" i="28"/>
  <c r="I159" i="28"/>
  <c r="M159" i="28"/>
  <c r="J159" i="28"/>
  <c r="L159" i="28"/>
  <c r="M109" i="28"/>
  <c r="L109" i="28"/>
  <c r="J109" i="28"/>
  <c r="I109" i="28"/>
  <c r="K109" i="28"/>
  <c r="C160" i="28"/>
  <c r="M9" i="28"/>
  <c r="L9" i="28"/>
  <c r="K9" i="28"/>
  <c r="J9" i="28"/>
  <c r="I9" i="28"/>
  <c r="F62" i="28"/>
  <c r="F90" i="28"/>
  <c r="G48" i="28"/>
  <c r="I14" i="28"/>
  <c r="K14" i="28"/>
  <c r="G118" i="28"/>
  <c r="K110" i="28"/>
  <c r="I110" i="28"/>
  <c r="L239" i="24"/>
  <c r="J167" i="24"/>
  <c r="L167" i="24"/>
  <c r="F65" i="25"/>
  <c r="H216" i="24"/>
  <c r="J216" i="24"/>
  <c r="H142" i="24"/>
  <c r="J142" i="24"/>
  <c r="F33" i="25"/>
  <c r="L266" i="24"/>
  <c r="H265" i="24"/>
  <c r="L36" i="25"/>
  <c r="L107" i="25"/>
  <c r="F59" i="24"/>
  <c r="H59" i="24"/>
  <c r="O61" i="24"/>
  <c r="F61" i="24"/>
  <c r="G135" i="19"/>
  <c r="M70" i="17"/>
  <c r="L70" i="17"/>
  <c r="K70" i="17"/>
  <c r="J70" i="17"/>
  <c r="I70" i="17"/>
  <c r="H63" i="17"/>
  <c r="M55" i="17"/>
  <c r="L55" i="17"/>
  <c r="K55" i="17"/>
  <c r="J55" i="17"/>
  <c r="I55" i="17"/>
  <c r="G135" i="17"/>
  <c r="I136" i="17"/>
  <c r="K136" i="17"/>
  <c r="K78" i="13"/>
  <c r="I78" i="13"/>
  <c r="I116" i="13"/>
  <c r="M116" i="13"/>
  <c r="L116" i="13"/>
  <c r="K116" i="13"/>
  <c r="J116" i="13"/>
  <c r="H251" i="8"/>
  <c r="J251" i="8"/>
  <c r="I45" i="13"/>
  <c r="M45" i="13"/>
  <c r="L45" i="13"/>
  <c r="K45" i="13"/>
  <c r="J45" i="13"/>
  <c r="L280" i="8"/>
  <c r="W15" i="12"/>
  <c r="L55" i="10"/>
  <c r="L157" i="13"/>
  <c r="K157" i="13"/>
  <c r="M157" i="13"/>
  <c r="J157" i="13"/>
  <c r="I157" i="13"/>
  <c r="X53" i="12"/>
  <c r="V53" i="12"/>
  <c r="U53" i="12"/>
  <c r="X55" i="12"/>
  <c r="M67" i="13"/>
  <c r="L67" i="13"/>
  <c r="K67" i="13"/>
  <c r="J67" i="13"/>
  <c r="I67" i="13"/>
  <c r="L240" i="8"/>
  <c r="J53" i="8"/>
  <c r="L53" i="8"/>
  <c r="E189" i="3"/>
  <c r="O210" i="8"/>
  <c r="N210" i="8"/>
  <c r="L62" i="8"/>
  <c r="T8" i="6"/>
  <c r="V8" i="6"/>
  <c r="H189" i="3"/>
  <c r="M212" i="3"/>
  <c r="L212" i="3"/>
  <c r="O77" i="8"/>
  <c r="N77" i="8"/>
  <c r="F129" i="8"/>
  <c r="F17" i="10"/>
  <c r="H17" i="10"/>
  <c r="H167" i="8"/>
  <c r="L27" i="5"/>
  <c r="K27" i="5"/>
  <c r="J27" i="5"/>
  <c r="I27" i="5"/>
  <c r="M27" i="5"/>
  <c r="T12" i="6"/>
  <c r="S12" i="6"/>
  <c r="W12" i="6"/>
  <c r="V12" i="6"/>
  <c r="U12" i="6"/>
  <c r="H145" i="43"/>
  <c r="K145" i="43" s="1"/>
  <c r="G145" i="43"/>
  <c r="I145" i="43"/>
  <c r="L145" i="43"/>
  <c r="M145" i="43"/>
  <c r="H143" i="42"/>
  <c r="G143" i="42"/>
  <c r="H145" i="41"/>
  <c r="K145" i="41" s="1"/>
  <c r="G145" i="41"/>
  <c r="I145" i="41"/>
  <c r="L145" i="41"/>
  <c r="M145" i="41"/>
  <c r="R7" i="38"/>
  <c r="Q7" i="38"/>
  <c r="P7" i="38"/>
  <c r="T7" i="38"/>
  <c r="AA19" i="38" s="1"/>
  <c r="S7" i="38"/>
  <c r="G134" i="38"/>
  <c r="I134" i="38"/>
  <c r="H134" i="38"/>
  <c r="I138" i="38"/>
  <c r="I136" i="38"/>
  <c r="I135" i="38"/>
  <c r="I137" i="38"/>
  <c r="L20" i="33"/>
  <c r="O37" i="31"/>
  <c r="N37" i="31"/>
  <c r="F84" i="31"/>
  <c r="O79" i="31"/>
  <c r="N79" i="31"/>
  <c r="F107" i="31"/>
  <c r="F170" i="30"/>
  <c r="J34" i="33"/>
  <c r="H283" i="30"/>
  <c r="J283" i="30"/>
  <c r="F173" i="30"/>
  <c r="H98" i="33"/>
  <c r="H82" i="33"/>
  <c r="H60" i="30"/>
  <c r="M138" i="28"/>
  <c r="L138" i="28"/>
  <c r="K138" i="28"/>
  <c r="H146" i="28"/>
  <c r="I138" i="28"/>
  <c r="J138" i="28"/>
  <c r="M73" i="28"/>
  <c r="K73" i="28"/>
  <c r="I73" i="28"/>
  <c r="L73" i="28"/>
  <c r="J73" i="28"/>
  <c r="L70" i="28"/>
  <c r="J70" i="28"/>
  <c r="I70" i="28"/>
  <c r="M70" i="28"/>
  <c r="K70" i="28"/>
  <c r="M56" i="28"/>
  <c r="K56" i="28"/>
  <c r="I56" i="28"/>
  <c r="L56" i="28"/>
  <c r="J56" i="28"/>
  <c r="H125" i="24"/>
  <c r="J125" i="24"/>
  <c r="O164" i="24"/>
  <c r="N164" i="24"/>
  <c r="R99" i="19"/>
  <c r="F85" i="10"/>
  <c r="H85" i="10"/>
  <c r="L18" i="10"/>
  <c r="L164" i="8"/>
  <c r="M136" i="43"/>
  <c r="J146" i="43"/>
  <c r="L136" i="43"/>
  <c r="O136" i="43"/>
  <c r="N136" i="43"/>
  <c r="E146" i="43"/>
  <c r="C146" i="43"/>
  <c r="O137" i="41"/>
  <c r="N137" i="41"/>
  <c r="M137" i="41"/>
  <c r="L137" i="41"/>
  <c r="J146" i="41"/>
  <c r="O137" i="42"/>
  <c r="N137" i="42"/>
  <c r="J9" i="41"/>
  <c r="I9" i="41"/>
  <c r="H9" i="41"/>
  <c r="G16" i="41"/>
  <c r="J9" i="40"/>
  <c r="H9" i="40"/>
  <c r="M9" i="40"/>
  <c r="I9" i="40"/>
  <c r="R14" i="41"/>
  <c r="P14" i="41"/>
  <c r="T14" i="41"/>
  <c r="S14" i="41"/>
  <c r="Q14" i="41"/>
  <c r="H11" i="41"/>
  <c r="J11" i="41"/>
  <c r="I11" i="41"/>
  <c r="E129" i="37"/>
  <c r="I126" i="37"/>
  <c r="H126" i="37"/>
  <c r="G126" i="37"/>
  <c r="C146" i="41"/>
  <c r="O136" i="41"/>
  <c r="N136" i="41"/>
  <c r="AA20" i="38"/>
  <c r="Y36" i="35"/>
  <c r="AQ11" i="35"/>
  <c r="AP11" i="35"/>
  <c r="J6" i="39"/>
  <c r="I6" i="39"/>
  <c r="H6" i="39"/>
  <c r="J12" i="39"/>
  <c r="J11" i="39"/>
  <c r="J8" i="39"/>
  <c r="AO36" i="35"/>
  <c r="J7" i="38"/>
  <c r="I7" i="38"/>
  <c r="H7" i="38"/>
  <c r="M7" i="38"/>
  <c r="L7" i="38"/>
  <c r="X32" i="35"/>
  <c r="K16" i="41"/>
  <c r="N6" i="41"/>
  <c r="M6" i="41"/>
  <c r="L6" i="41"/>
  <c r="Q6" i="41"/>
  <c r="P6" i="41"/>
  <c r="N11" i="41"/>
  <c r="M11" i="41"/>
  <c r="L11" i="41"/>
  <c r="P11" i="41"/>
  <c r="Q11" i="41"/>
  <c r="X30" i="35"/>
  <c r="L62" i="33"/>
  <c r="F38" i="33"/>
  <c r="Y12" i="35"/>
  <c r="X12" i="35"/>
  <c r="AZ8" i="35"/>
  <c r="AY8" i="35"/>
  <c r="AX8" i="35"/>
  <c r="BB8" i="35"/>
  <c r="BA8" i="35"/>
  <c r="I18" i="35"/>
  <c r="L81" i="33"/>
  <c r="N81" i="33"/>
  <c r="AF15" i="35"/>
  <c r="AE15" i="35"/>
  <c r="Y17" i="35"/>
  <c r="X17" i="35"/>
  <c r="F57" i="33"/>
  <c r="L32" i="33"/>
  <c r="L106" i="33"/>
  <c r="F80" i="33"/>
  <c r="AR9" i="35"/>
  <c r="AQ9" i="35"/>
  <c r="AP9" i="35"/>
  <c r="AO9" i="35"/>
  <c r="AN9" i="35"/>
  <c r="AZ15" i="35"/>
  <c r="AY15" i="35"/>
  <c r="AX15" i="35"/>
  <c r="BB15" i="35"/>
  <c r="BA15" i="35"/>
  <c r="AR16" i="35"/>
  <c r="AQ16" i="35"/>
  <c r="AP16" i="35"/>
  <c r="AO16" i="35"/>
  <c r="AN16" i="35"/>
  <c r="L84" i="33"/>
  <c r="F35" i="33"/>
  <c r="O35" i="33"/>
  <c r="F10" i="33"/>
  <c r="O83" i="31"/>
  <c r="N83" i="31"/>
  <c r="N64" i="31"/>
  <c r="O64" i="31"/>
  <c r="H54" i="31"/>
  <c r="J54" i="31"/>
  <c r="O108" i="31"/>
  <c r="N108" i="31"/>
  <c r="P12" i="35"/>
  <c r="O12" i="35"/>
  <c r="J100" i="31"/>
  <c r="F80" i="31"/>
  <c r="O80" i="31"/>
  <c r="N59" i="31"/>
  <c r="O59" i="31"/>
  <c r="L102" i="31"/>
  <c r="H105" i="31"/>
  <c r="J77" i="31"/>
  <c r="J58" i="31"/>
  <c r="J39" i="31"/>
  <c r="J105" i="31"/>
  <c r="L105" i="31"/>
  <c r="L86" i="31"/>
  <c r="O76" i="31"/>
  <c r="N76" i="31"/>
  <c r="O57" i="31"/>
  <c r="N57" i="31"/>
  <c r="H107" i="31"/>
  <c r="J107" i="31"/>
  <c r="O55" i="33"/>
  <c r="N55" i="33"/>
  <c r="O10" i="33"/>
  <c r="N10" i="33"/>
  <c r="O9" i="33"/>
  <c r="N9" i="33"/>
  <c r="O11" i="33"/>
  <c r="N11" i="33"/>
  <c r="J83" i="31"/>
  <c r="F33" i="31"/>
  <c r="L84" i="31"/>
  <c r="L65" i="31"/>
  <c r="O55" i="31"/>
  <c r="N55" i="31"/>
  <c r="F103" i="31"/>
  <c r="H262" i="30"/>
  <c r="J262" i="30"/>
  <c r="J238" i="30"/>
  <c r="L238" i="30"/>
  <c r="L214" i="30"/>
  <c r="J194" i="30"/>
  <c r="L194" i="30"/>
  <c r="J164" i="30"/>
  <c r="L164" i="30"/>
  <c r="H122" i="30"/>
  <c r="J122" i="30"/>
  <c r="J16" i="33"/>
  <c r="J55" i="33"/>
  <c r="L55" i="33"/>
  <c r="J40" i="33"/>
  <c r="J106" i="33"/>
  <c r="J18" i="33"/>
  <c r="L18" i="33"/>
  <c r="J15" i="33"/>
  <c r="L15" i="33"/>
  <c r="J255" i="30"/>
  <c r="L255" i="30"/>
  <c r="F229" i="30"/>
  <c r="H229" i="30"/>
  <c r="J211" i="30"/>
  <c r="L211" i="30"/>
  <c r="F185" i="30"/>
  <c r="H185" i="30"/>
  <c r="J167" i="30"/>
  <c r="L167" i="30"/>
  <c r="F141" i="30"/>
  <c r="H141" i="30"/>
  <c r="J123" i="30"/>
  <c r="L123" i="30"/>
  <c r="N59" i="30"/>
  <c r="O59" i="30"/>
  <c r="H56" i="33"/>
  <c r="H11" i="33"/>
  <c r="G109" i="33"/>
  <c r="H109" i="33" s="1"/>
  <c r="H97" i="33"/>
  <c r="H33" i="33"/>
  <c r="H76" i="33"/>
  <c r="H53" i="33"/>
  <c r="J82" i="33"/>
  <c r="J273" i="30"/>
  <c r="J282" i="30"/>
  <c r="J279" i="30"/>
  <c r="L279" i="30"/>
  <c r="L60" i="30"/>
  <c r="L59" i="30"/>
  <c r="L53" i="30"/>
  <c r="N53" i="30"/>
  <c r="H75" i="30"/>
  <c r="J56" i="30"/>
  <c r="L56" i="30"/>
  <c r="J55" i="30"/>
  <c r="H55" i="30"/>
  <c r="H53" i="30"/>
  <c r="J53" i="30"/>
  <c r="H65" i="30"/>
  <c r="F81" i="30"/>
  <c r="F63" i="30"/>
  <c r="H63" i="30"/>
  <c r="F75" i="30"/>
  <c r="J78" i="30"/>
  <c r="L78" i="30"/>
  <c r="M94" i="28"/>
  <c r="L94" i="28"/>
  <c r="K94" i="28"/>
  <c r="I94" i="28"/>
  <c r="J94" i="28"/>
  <c r="D146" i="28"/>
  <c r="F20" i="28"/>
  <c r="M100" i="28"/>
  <c r="K100" i="28"/>
  <c r="J100" i="28"/>
  <c r="I100" i="28"/>
  <c r="L100" i="28"/>
  <c r="M136" i="28"/>
  <c r="K136" i="28"/>
  <c r="J136" i="28"/>
  <c r="I136" i="28"/>
  <c r="L136" i="28"/>
  <c r="M85" i="28"/>
  <c r="L85" i="28"/>
  <c r="J85" i="28"/>
  <c r="I85" i="28"/>
  <c r="K85" i="28"/>
  <c r="L57" i="28"/>
  <c r="K57" i="28"/>
  <c r="J57" i="28"/>
  <c r="M57" i="28"/>
  <c r="I57" i="28"/>
  <c r="J29" i="28"/>
  <c r="I29" i="28"/>
  <c r="L29" i="28"/>
  <c r="M29" i="28"/>
  <c r="K29" i="28"/>
  <c r="I123" i="28"/>
  <c r="M123" i="28"/>
  <c r="K123" i="28"/>
  <c r="J123" i="28"/>
  <c r="L123" i="28"/>
  <c r="I75" i="28"/>
  <c r="M75" i="28"/>
  <c r="K75" i="28"/>
  <c r="L75" i="28"/>
  <c r="J75" i="28"/>
  <c r="L44" i="28"/>
  <c r="J44" i="28"/>
  <c r="M44" i="28"/>
  <c r="K44" i="28"/>
  <c r="I44" i="28"/>
  <c r="L115" i="28"/>
  <c r="K115" i="28"/>
  <c r="J115" i="28"/>
  <c r="M115" i="28"/>
  <c r="I115" i="28"/>
  <c r="M99" i="28"/>
  <c r="L99" i="28"/>
  <c r="K99" i="28"/>
  <c r="I99" i="28"/>
  <c r="J99" i="28"/>
  <c r="J102" i="28"/>
  <c r="L102" i="28"/>
  <c r="K102" i="28"/>
  <c r="I102" i="28"/>
  <c r="M102" i="28"/>
  <c r="M117" i="28"/>
  <c r="L117" i="28"/>
  <c r="J117" i="28"/>
  <c r="K117" i="28"/>
  <c r="I117" i="28"/>
  <c r="G20" i="28"/>
  <c r="I12" i="28"/>
  <c r="K12" i="28"/>
  <c r="G132" i="28"/>
  <c r="K23" i="28"/>
  <c r="I23" i="28"/>
  <c r="K60" i="28"/>
  <c r="I60" i="28"/>
  <c r="G104" i="28"/>
  <c r="O104" i="25"/>
  <c r="N104" i="25"/>
  <c r="L165" i="24"/>
  <c r="N165" i="24"/>
  <c r="O31" i="25"/>
  <c r="N31" i="25"/>
  <c r="O191" i="24"/>
  <c r="N191" i="24"/>
  <c r="H192" i="24"/>
  <c r="J124" i="24"/>
  <c r="L89" i="28"/>
  <c r="J89" i="28"/>
  <c r="E76" i="28"/>
  <c r="E160" i="28"/>
  <c r="L55" i="25"/>
  <c r="F21" i="24"/>
  <c r="H21" i="24"/>
  <c r="L42" i="25"/>
  <c r="D63" i="17"/>
  <c r="M156" i="17"/>
  <c r="L156" i="17"/>
  <c r="K156" i="17"/>
  <c r="J156" i="17"/>
  <c r="I156" i="17"/>
  <c r="M141" i="17"/>
  <c r="L141" i="17"/>
  <c r="K141" i="17"/>
  <c r="J141" i="17"/>
  <c r="I141" i="17"/>
  <c r="M66" i="13"/>
  <c r="L66" i="13"/>
  <c r="K66" i="13"/>
  <c r="J66" i="13"/>
  <c r="I66" i="13"/>
  <c r="M120" i="13"/>
  <c r="L120" i="13"/>
  <c r="K120" i="13"/>
  <c r="J120" i="13"/>
  <c r="I120" i="13"/>
  <c r="O231" i="8"/>
  <c r="N231" i="8"/>
  <c r="I7" i="12"/>
  <c r="H54" i="12"/>
  <c r="N7" i="12"/>
  <c r="M7" i="12"/>
  <c r="L7" i="12"/>
  <c r="K7" i="12"/>
  <c r="J7" i="12"/>
  <c r="J260" i="8"/>
  <c r="L260" i="8"/>
  <c r="J51" i="13"/>
  <c r="I51" i="13"/>
  <c r="M51" i="13"/>
  <c r="L51" i="13"/>
  <c r="K51" i="13"/>
  <c r="C56" i="12"/>
  <c r="J11" i="10"/>
  <c r="K73" i="13"/>
  <c r="J73" i="13"/>
  <c r="I73" i="13"/>
  <c r="M73" i="13"/>
  <c r="L73" i="13"/>
  <c r="H81" i="10"/>
  <c r="H252" i="8"/>
  <c r="Z15" i="13"/>
  <c r="Y15" i="13"/>
  <c r="X15" i="13"/>
  <c r="W15" i="13"/>
  <c r="AA15" i="13"/>
  <c r="L47" i="12"/>
  <c r="K47" i="12"/>
  <c r="J47" i="12"/>
  <c r="I47" i="12"/>
  <c r="N47" i="12"/>
  <c r="M47" i="12"/>
  <c r="F105" i="10"/>
  <c r="D62" i="13"/>
  <c r="O230" i="8"/>
  <c r="N230" i="8"/>
  <c r="F149" i="17"/>
  <c r="M29" i="13"/>
  <c r="L29" i="13"/>
  <c r="K29" i="13"/>
  <c r="J29" i="13"/>
  <c r="I29" i="13"/>
  <c r="F188" i="8"/>
  <c r="F238" i="8"/>
  <c r="N168" i="3"/>
  <c r="M168" i="3"/>
  <c r="L168" i="3"/>
  <c r="K168" i="3"/>
  <c r="J168" i="3"/>
  <c r="V44" i="5"/>
  <c r="T44" i="5"/>
  <c r="J60" i="10"/>
  <c r="L84" i="8"/>
  <c r="G191" i="3"/>
  <c r="F39" i="8"/>
  <c r="H39" i="8"/>
  <c r="O80" i="8"/>
  <c r="N80" i="8"/>
  <c r="M178" i="3"/>
  <c r="I189" i="3"/>
  <c r="L178" i="3"/>
  <c r="K178" i="3"/>
  <c r="J178" i="3"/>
  <c r="N178" i="3"/>
  <c r="H164" i="8"/>
  <c r="J130" i="8"/>
  <c r="S36" i="6"/>
  <c r="W36" i="6"/>
  <c r="V36" i="6"/>
  <c r="T36" i="6"/>
  <c r="U36" i="6"/>
  <c r="N22" i="2"/>
  <c r="M22" i="2"/>
  <c r="L22" i="2"/>
  <c r="J22" i="2"/>
  <c r="K22" i="2"/>
  <c r="N48" i="2"/>
  <c r="T8" i="40"/>
  <c r="R8" i="40"/>
  <c r="Q8" i="40"/>
  <c r="P8" i="40"/>
  <c r="S8" i="40"/>
  <c r="H10" i="35"/>
  <c r="I10" i="35"/>
  <c r="I37" i="35"/>
  <c r="I35" i="35"/>
  <c r="F13" i="33"/>
  <c r="L100" i="33"/>
  <c r="L78" i="33"/>
  <c r="N78" i="33"/>
  <c r="J79" i="31"/>
  <c r="L79" i="31"/>
  <c r="N86" i="31"/>
  <c r="O86" i="31"/>
  <c r="L64" i="31"/>
  <c r="J53" i="31"/>
  <c r="F106" i="31"/>
  <c r="L38" i="31"/>
  <c r="F212" i="30"/>
  <c r="H212" i="30"/>
  <c r="J17" i="33"/>
  <c r="L17" i="33"/>
  <c r="O251" i="30"/>
  <c r="N251" i="30"/>
  <c r="H39" i="33"/>
  <c r="H276" i="30"/>
  <c r="L58" i="30"/>
  <c r="N58" i="30"/>
  <c r="H54" i="30"/>
  <c r="J54" i="30"/>
  <c r="M39" i="28"/>
  <c r="K39" i="28"/>
  <c r="I39" i="28"/>
  <c r="L39" i="28"/>
  <c r="J39" i="28"/>
  <c r="M25" i="28"/>
  <c r="I25" i="28"/>
  <c r="K25" i="28"/>
  <c r="L25" i="28"/>
  <c r="J25" i="28"/>
  <c r="M144" i="28"/>
  <c r="K144" i="28"/>
  <c r="J144" i="28"/>
  <c r="I144" i="28"/>
  <c r="L144" i="28"/>
  <c r="I32" i="28"/>
  <c r="M32" i="28"/>
  <c r="K32" i="28"/>
  <c r="J32" i="28"/>
  <c r="L32" i="28"/>
  <c r="F164" i="24"/>
  <c r="F65" i="10"/>
  <c r="M129" i="13"/>
  <c r="L129" i="13"/>
  <c r="J129" i="13"/>
  <c r="I129" i="13"/>
  <c r="K129" i="13"/>
  <c r="F256" i="8"/>
  <c r="H256" i="8"/>
  <c r="H65" i="10"/>
  <c r="O163" i="8"/>
  <c r="N163" i="8"/>
  <c r="E17" i="2"/>
  <c r="M14" i="2"/>
  <c r="L14" i="2"/>
  <c r="O142" i="43"/>
  <c r="N142" i="43"/>
  <c r="M142" i="43"/>
  <c r="L142" i="43"/>
  <c r="D146" i="43"/>
  <c r="E146" i="42"/>
  <c r="H136" i="42"/>
  <c r="K136" i="42" s="1"/>
  <c r="G136" i="42"/>
  <c r="O145" i="42"/>
  <c r="N145" i="42"/>
  <c r="J13" i="41"/>
  <c r="H13" i="41"/>
  <c r="I13" i="41"/>
  <c r="I134" i="40"/>
  <c r="H134" i="40"/>
  <c r="G134" i="40"/>
  <c r="I137" i="40"/>
  <c r="I136" i="40"/>
  <c r="I135" i="40"/>
  <c r="M134" i="40"/>
  <c r="L134" i="40"/>
  <c r="I138" i="40"/>
  <c r="N9" i="40"/>
  <c r="L9" i="40"/>
  <c r="F9" i="38"/>
  <c r="S6" i="40"/>
  <c r="R6" i="40"/>
  <c r="O144" i="41"/>
  <c r="N144" i="41"/>
  <c r="Y34" i="35"/>
  <c r="X34" i="35"/>
  <c r="AO40" i="35"/>
  <c r="AN40" i="35"/>
  <c r="H15" i="35"/>
  <c r="I15" i="35"/>
  <c r="H11" i="35"/>
  <c r="I11" i="35"/>
  <c r="I40" i="35"/>
  <c r="H40" i="35"/>
  <c r="S7" i="41"/>
  <c r="R7" i="41"/>
  <c r="N127" i="37"/>
  <c r="M127" i="37"/>
  <c r="J129" i="37"/>
  <c r="L127" i="37"/>
  <c r="K127" i="37"/>
  <c r="O127" i="37"/>
  <c r="L9" i="41"/>
  <c r="N9" i="41"/>
  <c r="M9" i="41"/>
  <c r="Q9" i="41"/>
  <c r="P9" i="41"/>
  <c r="L13" i="41"/>
  <c r="N13" i="41"/>
  <c r="M13" i="41"/>
  <c r="Q13" i="41"/>
  <c r="P13" i="41"/>
  <c r="L60" i="33"/>
  <c r="O36" i="33"/>
  <c r="N36" i="33"/>
  <c r="F19" i="33"/>
  <c r="AR8" i="35"/>
  <c r="AQ8" i="35"/>
  <c r="AN8" i="35"/>
  <c r="AP8" i="35"/>
  <c r="AO8" i="35"/>
  <c r="AR11" i="35"/>
  <c r="F106" i="33"/>
  <c r="L79" i="33"/>
  <c r="N79" i="33"/>
  <c r="Y18" i="35"/>
  <c r="X18" i="35"/>
  <c r="F55" i="33"/>
  <c r="L104" i="33"/>
  <c r="AF18" i="35"/>
  <c r="AE18" i="35"/>
  <c r="R8" i="39"/>
  <c r="Q8" i="39"/>
  <c r="P8" i="39"/>
  <c r="S8" i="39"/>
  <c r="T8" i="39"/>
  <c r="AZ16" i="35"/>
  <c r="AY16" i="35"/>
  <c r="AX16" i="35"/>
  <c r="BB16" i="35"/>
  <c r="BA16" i="35"/>
  <c r="AR17" i="35"/>
  <c r="AQ17" i="35"/>
  <c r="AP17" i="35"/>
  <c r="AO17" i="35"/>
  <c r="AN17" i="35"/>
  <c r="F107" i="33"/>
  <c r="L82" i="33"/>
  <c r="F33" i="33"/>
  <c r="O33" i="33"/>
  <c r="O106" i="31"/>
  <c r="N106" i="31"/>
  <c r="F83" i="31"/>
  <c r="H83" i="31"/>
  <c r="F64" i="31"/>
  <c r="H64" i="31"/>
  <c r="L39" i="31"/>
  <c r="N105" i="31"/>
  <c r="O105" i="31"/>
  <c r="P13" i="35"/>
  <c r="O13" i="35"/>
  <c r="J98" i="31"/>
  <c r="L98" i="31"/>
  <c r="N78" i="31"/>
  <c r="O78" i="31"/>
  <c r="F59" i="31"/>
  <c r="H59" i="31"/>
  <c r="F40" i="31"/>
  <c r="H40" i="31"/>
  <c r="L99" i="31"/>
  <c r="N99" i="31"/>
  <c r="H87" i="31"/>
  <c r="L75" i="31"/>
  <c r="L56" i="31"/>
  <c r="L37" i="31"/>
  <c r="J104" i="31"/>
  <c r="F76" i="31"/>
  <c r="F57" i="31"/>
  <c r="F38" i="31"/>
  <c r="H38" i="31"/>
  <c r="H106" i="31"/>
  <c r="O57" i="33"/>
  <c r="N57" i="33"/>
  <c r="L81" i="31"/>
  <c r="O60" i="31"/>
  <c r="N60" i="31"/>
  <c r="F101" i="31"/>
  <c r="F55" i="31"/>
  <c r="H285" i="30"/>
  <c r="J285" i="30"/>
  <c r="L236" i="30"/>
  <c r="F214" i="30"/>
  <c r="L192" i="30"/>
  <c r="J172" i="30"/>
  <c r="L172" i="30"/>
  <c r="J142" i="30"/>
  <c r="L142" i="30"/>
  <c r="J9" i="33"/>
  <c r="L9" i="33"/>
  <c r="J59" i="33"/>
  <c r="L59" i="33"/>
  <c r="J78" i="33"/>
  <c r="J75" i="33"/>
  <c r="J54" i="33"/>
  <c r="J97" i="33"/>
  <c r="I109" i="33"/>
  <c r="L97" i="33"/>
  <c r="J31" i="33"/>
  <c r="L31" i="33"/>
  <c r="J263" i="30"/>
  <c r="L263" i="30"/>
  <c r="L253" i="30"/>
  <c r="N253" i="30"/>
  <c r="F237" i="30"/>
  <c r="H237" i="30"/>
  <c r="J219" i="30"/>
  <c r="L219" i="30"/>
  <c r="L209" i="30"/>
  <c r="N209" i="30"/>
  <c r="F193" i="30"/>
  <c r="H193" i="30"/>
  <c r="J175" i="30"/>
  <c r="L175" i="30"/>
  <c r="L165" i="30"/>
  <c r="N165" i="30"/>
  <c r="F149" i="30"/>
  <c r="H149" i="30"/>
  <c r="J131" i="30"/>
  <c r="L131" i="30"/>
  <c r="L121" i="30"/>
  <c r="N121" i="30"/>
  <c r="H60" i="33"/>
  <c r="H32" i="33"/>
  <c r="H16" i="33"/>
  <c r="H99" i="33"/>
  <c r="H35" i="33"/>
  <c r="H78" i="33"/>
  <c r="H55" i="33"/>
  <c r="F285" i="30"/>
  <c r="J274" i="30"/>
  <c r="H278" i="30"/>
  <c r="J261" i="30"/>
  <c r="J239" i="30"/>
  <c r="O54" i="30"/>
  <c r="L83" i="30"/>
  <c r="L61" i="30"/>
  <c r="F60" i="30"/>
  <c r="J81" i="30"/>
  <c r="L81" i="30"/>
  <c r="J63" i="30"/>
  <c r="L63" i="30"/>
  <c r="H79" i="30"/>
  <c r="H78" i="30"/>
  <c r="H76" i="30"/>
  <c r="F53" i="30"/>
  <c r="F54" i="30"/>
  <c r="F83" i="30"/>
  <c r="D20" i="28"/>
  <c r="D34" i="28"/>
  <c r="D76" i="28"/>
  <c r="F104" i="28"/>
  <c r="M30" i="28"/>
  <c r="K30" i="28"/>
  <c r="I30" i="28"/>
  <c r="J30" i="28"/>
  <c r="L30" i="28"/>
  <c r="I8" i="28"/>
  <c r="M8" i="28"/>
  <c r="K8" i="28"/>
  <c r="J8" i="28"/>
  <c r="L8" i="28"/>
  <c r="M60" i="28"/>
  <c r="M47" i="28"/>
  <c r="M23" i="28"/>
  <c r="M43" i="28"/>
  <c r="M45" i="28"/>
  <c r="M65" i="28"/>
  <c r="M89" i="28"/>
  <c r="M155" i="28"/>
  <c r="M10" i="28"/>
  <c r="M12" i="28"/>
  <c r="M14" i="28"/>
  <c r="M110" i="28"/>
  <c r="C34" i="28"/>
  <c r="C118" i="28"/>
  <c r="D104" i="28"/>
  <c r="H90" i="28"/>
  <c r="M82" i="28"/>
  <c r="K82" i="28"/>
  <c r="I82" i="28"/>
  <c r="L82" i="28"/>
  <c r="J82" i="28"/>
  <c r="M127" i="28"/>
  <c r="K127" i="28"/>
  <c r="J127" i="28"/>
  <c r="I127" i="28"/>
  <c r="L127" i="28"/>
  <c r="L24" i="28"/>
  <c r="K24" i="28"/>
  <c r="J24" i="28"/>
  <c r="I24" i="28"/>
  <c r="M24" i="28"/>
  <c r="J93" i="28"/>
  <c r="M93" i="28"/>
  <c r="K93" i="28"/>
  <c r="L93" i="28"/>
  <c r="I93" i="28"/>
  <c r="L66" i="28"/>
  <c r="K66" i="28"/>
  <c r="J66" i="28"/>
  <c r="I66" i="28"/>
  <c r="M66" i="28"/>
  <c r="J38" i="28"/>
  <c r="I38" i="28"/>
  <c r="L38" i="28"/>
  <c r="M38" i="28"/>
  <c r="K38" i="28"/>
  <c r="I140" i="28"/>
  <c r="M140" i="28"/>
  <c r="K140" i="28"/>
  <c r="J140" i="28"/>
  <c r="L140" i="28"/>
  <c r="I84" i="28"/>
  <c r="M84" i="28"/>
  <c r="K84" i="28"/>
  <c r="L84" i="28"/>
  <c r="J84" i="28"/>
  <c r="L53" i="28"/>
  <c r="J53" i="28"/>
  <c r="M53" i="28"/>
  <c r="K53" i="28"/>
  <c r="I53" i="28"/>
  <c r="L150" i="28"/>
  <c r="K150" i="28"/>
  <c r="J150" i="28"/>
  <c r="M150" i="28"/>
  <c r="I150" i="28"/>
  <c r="K108" i="28"/>
  <c r="I108" i="28"/>
  <c r="M108" i="28"/>
  <c r="J108" i="28"/>
  <c r="L108" i="28"/>
  <c r="J111" i="28"/>
  <c r="L111" i="28"/>
  <c r="I111" i="28"/>
  <c r="M111" i="28"/>
  <c r="K111" i="28"/>
  <c r="H118" i="28"/>
  <c r="M126" i="28"/>
  <c r="L126" i="28"/>
  <c r="J126" i="28"/>
  <c r="I126" i="28"/>
  <c r="K126" i="28"/>
  <c r="F48" i="28"/>
  <c r="F160" i="28"/>
  <c r="N57" i="25"/>
  <c r="O57" i="25"/>
  <c r="N229" i="24"/>
  <c r="O229" i="24"/>
  <c r="F97" i="25"/>
  <c r="H194" i="24"/>
  <c r="J194" i="24"/>
  <c r="O122" i="24"/>
  <c r="N122" i="24"/>
  <c r="O261" i="24"/>
  <c r="N261" i="24"/>
  <c r="O256" i="24"/>
  <c r="N256" i="24"/>
  <c r="L174" i="24"/>
  <c r="J75" i="24"/>
  <c r="L23" i="28"/>
  <c r="J23" i="28"/>
  <c r="E118" i="28"/>
  <c r="J110" i="28"/>
  <c r="L110" i="28"/>
  <c r="H239" i="24"/>
  <c r="L79" i="25"/>
  <c r="F213" i="24"/>
  <c r="F266" i="24"/>
  <c r="H266" i="24"/>
  <c r="F188" i="24"/>
  <c r="H188" i="24"/>
  <c r="AB19" i="22"/>
  <c r="AA19" i="22"/>
  <c r="Z19" i="22"/>
  <c r="X19" i="22"/>
  <c r="Y19" i="22"/>
  <c r="J59" i="19"/>
  <c r="E147" i="17"/>
  <c r="X16" i="15"/>
  <c r="W16" i="15"/>
  <c r="AA16" i="15"/>
  <c r="Z16" i="15"/>
  <c r="Y16" i="15"/>
  <c r="M125" i="17"/>
  <c r="L125" i="17"/>
  <c r="K125" i="17"/>
  <c r="J125" i="17"/>
  <c r="I125" i="17"/>
  <c r="H133" i="17"/>
  <c r="Q21" i="16"/>
  <c r="Q9" i="16"/>
  <c r="J139" i="13"/>
  <c r="I139" i="13"/>
  <c r="K139" i="13"/>
  <c r="M139" i="13"/>
  <c r="L139" i="13"/>
  <c r="L275" i="8"/>
  <c r="L28" i="12"/>
  <c r="K28" i="12"/>
  <c r="O232" i="8"/>
  <c r="N232" i="8"/>
  <c r="W40" i="12"/>
  <c r="M41" i="13"/>
  <c r="L41" i="13"/>
  <c r="K41" i="13"/>
  <c r="J41" i="13"/>
  <c r="I41" i="13"/>
  <c r="A15" i="12"/>
  <c r="J39" i="10"/>
  <c r="G132" i="13"/>
  <c r="X50" i="12"/>
  <c r="V50" i="12"/>
  <c r="U50" i="12"/>
  <c r="F100" i="8"/>
  <c r="H100" i="8"/>
  <c r="J61" i="10"/>
  <c r="F218" i="8"/>
  <c r="H210" i="8"/>
  <c r="J210" i="8"/>
  <c r="F41" i="8"/>
  <c r="H41" i="8"/>
  <c r="M169" i="3"/>
  <c r="L169" i="3"/>
  <c r="M15" i="6"/>
  <c r="L15" i="6"/>
  <c r="K15" i="6"/>
  <c r="J15" i="6"/>
  <c r="I15" i="6"/>
  <c r="V14" i="14"/>
  <c r="T14" i="14"/>
  <c r="U14" i="14"/>
  <c r="L129" i="8"/>
  <c r="O146" i="8"/>
  <c r="N146" i="8"/>
  <c r="J127" i="8"/>
  <c r="O59" i="8"/>
  <c r="N59" i="8"/>
  <c r="K40" i="5"/>
  <c r="J40" i="5"/>
  <c r="I40" i="5"/>
  <c r="L40" i="5"/>
  <c r="M40" i="5"/>
  <c r="J192" i="8"/>
  <c r="W49" i="6"/>
  <c r="V49" i="6"/>
  <c r="U49" i="6"/>
  <c r="S49" i="6"/>
  <c r="T49" i="6"/>
  <c r="G42" i="2"/>
  <c r="N7" i="2"/>
  <c r="M7" i="2"/>
  <c r="J7" i="2"/>
  <c r="L7" i="2"/>
  <c r="K7" i="2"/>
  <c r="F8" i="39"/>
  <c r="I8" i="39"/>
  <c r="H8" i="39"/>
  <c r="F16" i="33"/>
  <c r="F34" i="31"/>
  <c r="O34" i="31"/>
  <c r="H101" i="31"/>
  <c r="L54" i="31"/>
  <c r="N190" i="30"/>
  <c r="O190" i="30"/>
  <c r="J58" i="33"/>
  <c r="O207" i="30"/>
  <c r="N207" i="30"/>
  <c r="O79" i="30"/>
  <c r="D48" i="28"/>
  <c r="K78" i="28"/>
  <c r="J78" i="28"/>
  <c r="I78" i="28"/>
  <c r="M78" i="28"/>
  <c r="L78" i="28"/>
  <c r="K101" i="28"/>
  <c r="J101" i="28"/>
  <c r="I101" i="28"/>
  <c r="M101" i="28"/>
  <c r="L101" i="28"/>
  <c r="O209" i="24"/>
  <c r="F209" i="24"/>
  <c r="S16" i="21"/>
  <c r="R16" i="21"/>
  <c r="T16" i="21"/>
  <c r="L219" i="8"/>
  <c r="I138" i="43"/>
  <c r="H138" i="43"/>
  <c r="K138" i="43" s="1"/>
  <c r="G138" i="43"/>
  <c r="F146" i="43"/>
  <c r="H144" i="42"/>
  <c r="K144" i="42" s="1"/>
  <c r="G144" i="42"/>
  <c r="D146" i="42"/>
  <c r="N142" i="42"/>
  <c r="O142" i="42"/>
  <c r="H137" i="41"/>
  <c r="K137" i="41" s="1"/>
  <c r="G137" i="41"/>
  <c r="I137" i="41"/>
  <c r="F146" i="41"/>
  <c r="F9" i="40"/>
  <c r="N9" i="39"/>
  <c r="L9" i="39"/>
  <c r="L6" i="38"/>
  <c r="N6" i="38"/>
  <c r="M6" i="38"/>
  <c r="N7" i="38"/>
  <c r="N11" i="38"/>
  <c r="N12" i="38"/>
  <c r="R10" i="40"/>
  <c r="S10" i="40"/>
  <c r="N6" i="40"/>
  <c r="M6" i="40"/>
  <c r="L6" i="40"/>
  <c r="Q6" i="40"/>
  <c r="N8" i="40"/>
  <c r="P6" i="40"/>
  <c r="N11" i="40"/>
  <c r="N12" i="40"/>
  <c r="D16" i="41"/>
  <c r="N10" i="39"/>
  <c r="M10" i="39"/>
  <c r="L10" i="39"/>
  <c r="H124" i="37"/>
  <c r="G124" i="37"/>
  <c r="N141" i="41"/>
  <c r="O141" i="41"/>
  <c r="H34" i="35"/>
  <c r="AF10" i="35"/>
  <c r="AN39" i="35"/>
  <c r="AN34" i="35"/>
  <c r="AO34" i="35"/>
  <c r="I31" i="35"/>
  <c r="L134" i="39"/>
  <c r="O134" i="39"/>
  <c r="N134" i="39"/>
  <c r="M134" i="39"/>
  <c r="K134" i="39"/>
  <c r="K136" i="39"/>
  <c r="K138" i="39"/>
  <c r="K137" i="39"/>
  <c r="K135" i="39"/>
  <c r="J7" i="39"/>
  <c r="I7" i="39"/>
  <c r="H7" i="39"/>
  <c r="L7" i="39"/>
  <c r="M7" i="39"/>
  <c r="H8" i="38"/>
  <c r="M8" i="38"/>
  <c r="J8" i="38"/>
  <c r="I8" i="38"/>
  <c r="S9" i="41"/>
  <c r="R9" i="41"/>
  <c r="N12" i="41"/>
  <c r="L12" i="41"/>
  <c r="M12" i="41"/>
  <c r="N10" i="41"/>
  <c r="L10" i="41"/>
  <c r="M10" i="41"/>
  <c r="Q10" i="41"/>
  <c r="P10" i="41"/>
  <c r="X9" i="35"/>
  <c r="L58" i="33"/>
  <c r="N58" i="33"/>
  <c r="F36" i="33"/>
  <c r="L13" i="33"/>
  <c r="F104" i="33"/>
  <c r="L77" i="33"/>
  <c r="N77" i="33"/>
  <c r="L16" i="33"/>
  <c r="F53" i="33"/>
  <c r="L19" i="33"/>
  <c r="L102" i="33"/>
  <c r="T7" i="39"/>
  <c r="AA19" i="39" s="1"/>
  <c r="S7" i="39"/>
  <c r="R7" i="39"/>
  <c r="Q7" i="39"/>
  <c r="P7" i="39"/>
  <c r="P9" i="39"/>
  <c r="T9" i="39"/>
  <c r="S9" i="39"/>
  <c r="R9" i="39"/>
  <c r="Q9" i="39"/>
  <c r="AZ17" i="35"/>
  <c r="AY17" i="35"/>
  <c r="AX17" i="35"/>
  <c r="BB17" i="35"/>
  <c r="BA17" i="35"/>
  <c r="AR18" i="35"/>
  <c r="AQ18" i="35"/>
  <c r="AP18" i="35"/>
  <c r="AO18" i="35"/>
  <c r="AN18" i="35"/>
  <c r="F105" i="33"/>
  <c r="L80" i="33"/>
  <c r="N80" i="33"/>
  <c r="O31" i="33"/>
  <c r="F31" i="33"/>
  <c r="H104" i="31"/>
  <c r="H81" i="31"/>
  <c r="J81" i="31"/>
  <c r="H62" i="31"/>
  <c r="J62" i="31"/>
  <c r="F39" i="31"/>
  <c r="O102" i="31"/>
  <c r="N102" i="31"/>
  <c r="P14" i="35"/>
  <c r="O14" i="35"/>
  <c r="F97" i="31"/>
  <c r="H97" i="31"/>
  <c r="F78" i="31"/>
  <c r="H78" i="31"/>
  <c r="H57" i="31"/>
  <c r="J57" i="31"/>
  <c r="L34" i="31"/>
  <c r="N34" i="31"/>
  <c r="L107" i="31"/>
  <c r="J85" i="31"/>
  <c r="J101" i="31"/>
  <c r="L101" i="31"/>
  <c r="O103" i="31"/>
  <c r="N103" i="31"/>
  <c r="O84" i="31"/>
  <c r="N84" i="31"/>
  <c r="H55" i="31"/>
  <c r="H36" i="31"/>
  <c r="J36" i="31"/>
  <c r="H103" i="31"/>
  <c r="J103" i="31"/>
  <c r="O59" i="33"/>
  <c r="N59" i="33"/>
  <c r="M109" i="33"/>
  <c r="O97" i="33"/>
  <c r="N97" i="33"/>
  <c r="N14" i="33"/>
  <c r="O14" i="33"/>
  <c r="L108" i="31"/>
  <c r="F60" i="31"/>
  <c r="F109" i="31"/>
  <c r="H109" i="31"/>
  <c r="J108" i="31"/>
  <c r="O82" i="31"/>
  <c r="N82" i="31"/>
  <c r="O63" i="31"/>
  <c r="N63" i="31"/>
  <c r="H53" i="31"/>
  <c r="O99" i="31"/>
  <c r="H282" i="30"/>
  <c r="J260" i="30"/>
  <c r="L260" i="30"/>
  <c r="F236" i="30"/>
  <c r="N212" i="30"/>
  <c r="O212" i="30"/>
  <c r="F192" i="30"/>
  <c r="L170" i="30"/>
  <c r="J150" i="30"/>
  <c r="L150" i="30"/>
  <c r="J120" i="30"/>
  <c r="L120" i="30"/>
  <c r="J19" i="33"/>
  <c r="J63" i="33"/>
  <c r="L63" i="33"/>
  <c r="J86" i="33"/>
  <c r="J77" i="33"/>
  <c r="J56" i="33"/>
  <c r="J99" i="33"/>
  <c r="L99" i="33"/>
  <c r="J33" i="33"/>
  <c r="L33" i="33"/>
  <c r="F284" i="30"/>
  <c r="L261" i="30"/>
  <c r="F253" i="30"/>
  <c r="O253" i="30"/>
  <c r="H235" i="30"/>
  <c r="J235" i="30"/>
  <c r="L217" i="30"/>
  <c r="O209" i="30"/>
  <c r="F209" i="30"/>
  <c r="H191" i="30"/>
  <c r="J191" i="30"/>
  <c r="L173" i="30"/>
  <c r="O165" i="30"/>
  <c r="F165" i="30"/>
  <c r="H147" i="30"/>
  <c r="J147" i="30"/>
  <c r="L129" i="30"/>
  <c r="F121" i="30"/>
  <c r="O121" i="30"/>
  <c r="H64" i="33"/>
  <c r="H36" i="33"/>
  <c r="H75" i="33"/>
  <c r="H101" i="33"/>
  <c r="H37" i="33"/>
  <c r="H80" i="33"/>
  <c r="J80" i="33"/>
  <c r="H57" i="33"/>
  <c r="H284" i="30"/>
  <c r="H281" i="30"/>
  <c r="F280" i="30"/>
  <c r="L259" i="30"/>
  <c r="L237" i="30"/>
  <c r="O53" i="30"/>
  <c r="O58" i="30"/>
  <c r="L55" i="30"/>
  <c r="N55" i="30"/>
  <c r="L80" i="30"/>
  <c r="N80" i="30"/>
  <c r="J83" i="30"/>
  <c r="J85" i="30"/>
  <c r="J82" i="30"/>
  <c r="L82" i="30"/>
  <c r="H56" i="30"/>
  <c r="H82" i="30"/>
  <c r="H84" i="30"/>
  <c r="J84" i="30"/>
  <c r="F57" i="30"/>
  <c r="F79" i="30"/>
  <c r="M11" i="28"/>
  <c r="L11" i="28"/>
  <c r="J11" i="28"/>
  <c r="I11" i="28"/>
  <c r="K11" i="28"/>
  <c r="D62" i="28"/>
  <c r="D160" i="28"/>
  <c r="M28" i="28"/>
  <c r="L28" i="28"/>
  <c r="K28" i="28"/>
  <c r="I28" i="28"/>
  <c r="J28" i="28"/>
  <c r="C104" i="28"/>
  <c r="M88" i="28"/>
  <c r="L88" i="28"/>
  <c r="K88" i="28"/>
  <c r="I88" i="28"/>
  <c r="J88" i="28"/>
  <c r="K26" i="28"/>
  <c r="J26" i="28"/>
  <c r="M26" i="28"/>
  <c r="H34" i="28"/>
  <c r="L26" i="28"/>
  <c r="I26" i="28"/>
  <c r="M153" i="28"/>
  <c r="K153" i="28"/>
  <c r="J153" i="28"/>
  <c r="I153" i="28"/>
  <c r="L153" i="28"/>
  <c r="M80" i="28"/>
  <c r="L80" i="28"/>
  <c r="K80" i="28"/>
  <c r="I80" i="28"/>
  <c r="J80" i="28"/>
  <c r="L15" i="28"/>
  <c r="K15" i="28"/>
  <c r="J15" i="28"/>
  <c r="I15" i="28"/>
  <c r="M15" i="28"/>
  <c r="K98" i="28"/>
  <c r="M98" i="28"/>
  <c r="J98" i="28"/>
  <c r="L98" i="28"/>
  <c r="I98" i="28"/>
  <c r="L74" i="28"/>
  <c r="K74" i="28"/>
  <c r="J74" i="28"/>
  <c r="M74" i="28"/>
  <c r="I74" i="28"/>
  <c r="J46" i="28"/>
  <c r="I46" i="28"/>
  <c r="L46" i="28"/>
  <c r="M46" i="28"/>
  <c r="K46" i="28"/>
  <c r="I157" i="28"/>
  <c r="M157" i="28"/>
  <c r="K157" i="28"/>
  <c r="J157" i="28"/>
  <c r="L157" i="28"/>
  <c r="I96" i="28"/>
  <c r="H104" i="28"/>
  <c r="J96" i="28"/>
  <c r="L96" i="28"/>
  <c r="K96" i="28"/>
  <c r="M96" i="28"/>
  <c r="L61" i="28"/>
  <c r="J61" i="28"/>
  <c r="K61" i="28"/>
  <c r="I61" i="28"/>
  <c r="M61" i="28"/>
  <c r="L113" i="28"/>
  <c r="J113" i="28"/>
  <c r="I113" i="28"/>
  <c r="M113" i="28"/>
  <c r="K113" i="28"/>
  <c r="K116" i="28"/>
  <c r="I116" i="28"/>
  <c r="M116" i="28"/>
  <c r="L116" i="28"/>
  <c r="J116" i="28"/>
  <c r="J120" i="28"/>
  <c r="L120" i="28"/>
  <c r="K120" i="28"/>
  <c r="I120" i="28"/>
  <c r="M120" i="28"/>
  <c r="M135" i="28"/>
  <c r="L135" i="28"/>
  <c r="J135" i="28"/>
  <c r="I135" i="28"/>
  <c r="K135" i="28"/>
  <c r="F118" i="28"/>
  <c r="F146" i="28"/>
  <c r="G90" i="28"/>
  <c r="F40" i="25"/>
  <c r="L217" i="24"/>
  <c r="J145" i="24"/>
  <c r="L145" i="24"/>
  <c r="F105" i="25"/>
  <c r="H120" i="24"/>
  <c r="J120" i="24"/>
  <c r="H259" i="24"/>
  <c r="L62" i="24"/>
  <c r="L87" i="25"/>
  <c r="F238" i="24"/>
  <c r="W63" i="19"/>
  <c r="W119" i="19"/>
  <c r="W135" i="19"/>
  <c r="J110" i="17"/>
  <c r="L110" i="17"/>
  <c r="M153" i="17"/>
  <c r="L153" i="17"/>
  <c r="K153" i="17"/>
  <c r="J153" i="17"/>
  <c r="I153" i="17"/>
  <c r="H161" i="17"/>
  <c r="L94" i="17"/>
  <c r="K94" i="17"/>
  <c r="J94" i="17"/>
  <c r="I94" i="17"/>
  <c r="M94" i="17"/>
  <c r="H93" i="17"/>
  <c r="G65" i="17"/>
  <c r="W42" i="12"/>
  <c r="J97" i="10"/>
  <c r="L97" i="10"/>
  <c r="I12" i="13"/>
  <c r="H20" i="13"/>
  <c r="M12" i="13"/>
  <c r="L12" i="13"/>
  <c r="K12" i="13"/>
  <c r="J12" i="13"/>
  <c r="H102" i="10"/>
  <c r="J102" i="10"/>
  <c r="J25" i="13"/>
  <c r="I25" i="13"/>
  <c r="M25" i="13"/>
  <c r="L25" i="13"/>
  <c r="K25" i="13"/>
  <c r="W47" i="12"/>
  <c r="O107" i="10"/>
  <c r="N107" i="10"/>
  <c r="K47" i="13"/>
  <c r="J47" i="13"/>
  <c r="I47" i="13"/>
  <c r="M47" i="13"/>
  <c r="L47" i="13"/>
  <c r="F64" i="10"/>
  <c r="L87" i="13"/>
  <c r="K87" i="13"/>
  <c r="J87" i="13"/>
  <c r="I87" i="13"/>
  <c r="M87" i="13"/>
  <c r="X33" i="12"/>
  <c r="V33" i="12"/>
  <c r="U33" i="12"/>
  <c r="M9" i="12"/>
  <c r="L9" i="12"/>
  <c r="K9" i="12"/>
  <c r="J9" i="12"/>
  <c r="I9" i="12"/>
  <c r="H56" i="12"/>
  <c r="N9" i="12"/>
  <c r="H32" i="10"/>
  <c r="F229" i="8"/>
  <c r="J56" i="10"/>
  <c r="O209" i="8"/>
  <c r="N209" i="8"/>
  <c r="S24" i="5"/>
  <c r="W24" i="5"/>
  <c r="V24" i="5"/>
  <c r="U24" i="5"/>
  <c r="T24" i="5"/>
  <c r="F192" i="8"/>
  <c r="F55" i="8"/>
  <c r="H55" i="8"/>
  <c r="M143" i="3"/>
  <c r="L143" i="3"/>
  <c r="F191" i="3"/>
  <c r="F61" i="8"/>
  <c r="H61" i="8"/>
  <c r="J152" i="8"/>
  <c r="L167" i="8"/>
  <c r="O141" i="8"/>
  <c r="N141" i="8"/>
  <c r="U34" i="5"/>
  <c r="S34" i="5"/>
  <c r="W46" i="6"/>
  <c r="V46" i="6"/>
  <c r="U46" i="6"/>
  <c r="T46" i="6"/>
  <c r="S46" i="6"/>
  <c r="J38" i="2"/>
  <c r="K38" i="2"/>
  <c r="F98" i="25"/>
  <c r="F43" i="25"/>
  <c r="H261" i="24"/>
  <c r="J261" i="24"/>
  <c r="F217" i="24"/>
  <c r="L195" i="24"/>
  <c r="N185" i="24"/>
  <c r="O185" i="24"/>
  <c r="O165" i="24"/>
  <c r="F165" i="24"/>
  <c r="L143" i="24"/>
  <c r="N143" i="24"/>
  <c r="J123" i="24"/>
  <c r="L123" i="24"/>
  <c r="F57" i="25"/>
  <c r="F102" i="25"/>
  <c r="J262" i="24"/>
  <c r="L262" i="24"/>
  <c r="J236" i="24"/>
  <c r="L236" i="24"/>
  <c r="J214" i="24"/>
  <c r="L214" i="24"/>
  <c r="J192" i="24"/>
  <c r="L192" i="24"/>
  <c r="H150" i="24"/>
  <c r="J150" i="24"/>
  <c r="N62" i="24"/>
  <c r="O62" i="24"/>
  <c r="F79" i="25"/>
  <c r="H233" i="24"/>
  <c r="H211" i="24"/>
  <c r="H189" i="24"/>
  <c r="O53" i="25"/>
  <c r="N53" i="25"/>
  <c r="L240" i="24"/>
  <c r="O230" i="24"/>
  <c r="N230" i="24"/>
  <c r="L210" i="24"/>
  <c r="L152" i="24"/>
  <c r="O142" i="24"/>
  <c r="N142" i="24"/>
  <c r="L122" i="24"/>
  <c r="O60" i="24"/>
  <c r="N60" i="24"/>
  <c r="E34" i="28"/>
  <c r="L45" i="28"/>
  <c r="J45" i="28"/>
  <c r="O108" i="25"/>
  <c r="N108" i="25"/>
  <c r="J263" i="24"/>
  <c r="J237" i="24"/>
  <c r="L213" i="24"/>
  <c r="L80" i="25"/>
  <c r="L63" i="25"/>
  <c r="L103" i="25"/>
  <c r="L43" i="25"/>
  <c r="L78" i="25"/>
  <c r="N78" i="25"/>
  <c r="L104" i="25"/>
  <c r="F97" i="24"/>
  <c r="H97" i="24"/>
  <c r="F210" i="24"/>
  <c r="H210" i="24"/>
  <c r="H81" i="24"/>
  <c r="J81" i="24"/>
  <c r="F151" i="24"/>
  <c r="H151" i="24"/>
  <c r="F130" i="24"/>
  <c r="H130" i="24"/>
  <c r="F13" i="24"/>
  <c r="H13" i="24"/>
  <c r="F235" i="24"/>
  <c r="F145" i="24"/>
  <c r="H145" i="24"/>
  <c r="F141" i="24"/>
  <c r="H141" i="24"/>
  <c r="J64" i="24"/>
  <c r="F107" i="24"/>
  <c r="H107" i="24"/>
  <c r="F262" i="24"/>
  <c r="F172" i="24"/>
  <c r="F102" i="24"/>
  <c r="H102" i="24"/>
  <c r="J57" i="24"/>
  <c r="L57" i="24"/>
  <c r="F41" i="24"/>
  <c r="H41" i="24"/>
  <c r="Y9" i="22"/>
  <c r="AA9" i="22"/>
  <c r="F196" i="24"/>
  <c r="H196" i="24"/>
  <c r="AA11" i="22"/>
  <c r="Y11" i="22"/>
  <c r="AA10" i="22"/>
  <c r="Y10" i="22"/>
  <c r="O86" i="24"/>
  <c r="F64" i="24"/>
  <c r="O64" i="24"/>
  <c r="S17" i="21"/>
  <c r="R17" i="21"/>
  <c r="T17" i="21"/>
  <c r="F83" i="24"/>
  <c r="H83" i="24"/>
  <c r="F86" i="24"/>
  <c r="H86" i="24"/>
  <c r="W51" i="19"/>
  <c r="R54" i="19"/>
  <c r="R10" i="19"/>
  <c r="O9" i="19"/>
  <c r="R16" i="19" s="1"/>
  <c r="R123" i="19"/>
  <c r="R142" i="19"/>
  <c r="R26" i="19"/>
  <c r="R60" i="19"/>
  <c r="R111" i="19"/>
  <c r="O119" i="19"/>
  <c r="R53" i="19"/>
  <c r="R96" i="19"/>
  <c r="R145" i="19"/>
  <c r="R62" i="19"/>
  <c r="R104" i="19"/>
  <c r="W91" i="19"/>
  <c r="W49" i="19"/>
  <c r="W79" i="19"/>
  <c r="J143" i="19"/>
  <c r="J82" i="19"/>
  <c r="J157" i="19"/>
  <c r="E63" i="17"/>
  <c r="E133" i="17"/>
  <c r="V21" i="16"/>
  <c r="AA13" i="16"/>
  <c r="Z13" i="16"/>
  <c r="Y13" i="16"/>
  <c r="X13" i="16"/>
  <c r="W13" i="16"/>
  <c r="D149" i="17"/>
  <c r="L118" i="17"/>
  <c r="J118" i="17"/>
  <c r="AA15" i="15"/>
  <c r="Z15" i="15"/>
  <c r="Y15" i="15"/>
  <c r="W15" i="15"/>
  <c r="X15" i="15"/>
  <c r="C51" i="17"/>
  <c r="C161" i="17"/>
  <c r="C121" i="17"/>
  <c r="G147" i="17"/>
  <c r="Q9" i="17"/>
  <c r="R21" i="16"/>
  <c r="M87" i="17"/>
  <c r="L87" i="17"/>
  <c r="K87" i="17"/>
  <c r="J87" i="17"/>
  <c r="I87" i="17"/>
  <c r="M56" i="17"/>
  <c r="L56" i="17"/>
  <c r="K56" i="17"/>
  <c r="J56" i="17"/>
  <c r="I56" i="17"/>
  <c r="M142" i="17"/>
  <c r="L142" i="17"/>
  <c r="K142" i="17"/>
  <c r="J142" i="17"/>
  <c r="I142" i="17"/>
  <c r="L102" i="17"/>
  <c r="K102" i="17"/>
  <c r="J102" i="17"/>
  <c r="I102" i="17"/>
  <c r="M102" i="17"/>
  <c r="K71" i="17"/>
  <c r="J71" i="17"/>
  <c r="I71" i="17"/>
  <c r="M71" i="17"/>
  <c r="L71" i="17"/>
  <c r="K157" i="17"/>
  <c r="J157" i="17"/>
  <c r="I157" i="17"/>
  <c r="M157" i="17"/>
  <c r="L157" i="17"/>
  <c r="J126" i="17"/>
  <c r="I126" i="17"/>
  <c r="M126" i="17"/>
  <c r="L126" i="17"/>
  <c r="K126" i="17"/>
  <c r="I95" i="17"/>
  <c r="M95" i="17"/>
  <c r="L95" i="17"/>
  <c r="K95" i="17"/>
  <c r="J95" i="17"/>
  <c r="M72" i="17"/>
  <c r="L72" i="17"/>
  <c r="K72" i="17"/>
  <c r="J72" i="17"/>
  <c r="I72" i="17"/>
  <c r="M150" i="17"/>
  <c r="H149" i="17"/>
  <c r="L150" i="17"/>
  <c r="K150" i="17"/>
  <c r="J150" i="17"/>
  <c r="I150" i="17"/>
  <c r="Z13" i="15"/>
  <c r="Y13" i="15"/>
  <c r="X13" i="15"/>
  <c r="W13" i="15"/>
  <c r="V21" i="15"/>
  <c r="AA13" i="15"/>
  <c r="G105" i="17"/>
  <c r="K67" i="17"/>
  <c r="I67" i="17"/>
  <c r="Z12" i="16"/>
  <c r="Y12" i="16"/>
  <c r="X12" i="16"/>
  <c r="W12" i="16"/>
  <c r="L149" i="13"/>
  <c r="K149" i="13"/>
  <c r="M149" i="13"/>
  <c r="J149" i="13"/>
  <c r="I149" i="13"/>
  <c r="H48" i="13"/>
  <c r="M40" i="13"/>
  <c r="L40" i="13"/>
  <c r="K40" i="13"/>
  <c r="J40" i="13"/>
  <c r="I40" i="13"/>
  <c r="AA9" i="13"/>
  <c r="Z9" i="13"/>
  <c r="Y9" i="13"/>
  <c r="X9" i="13"/>
  <c r="W9" i="13"/>
  <c r="K101" i="13"/>
  <c r="J101" i="13"/>
  <c r="M101" i="13"/>
  <c r="L101" i="13"/>
  <c r="I101" i="13"/>
  <c r="I125" i="13"/>
  <c r="M125" i="13"/>
  <c r="J125" i="13"/>
  <c r="L125" i="13"/>
  <c r="K125" i="13"/>
  <c r="M128" i="13"/>
  <c r="L128" i="13"/>
  <c r="I128" i="13"/>
  <c r="K128" i="13"/>
  <c r="J128" i="13"/>
  <c r="X47" i="12"/>
  <c r="V47" i="12"/>
  <c r="U47" i="12"/>
  <c r="N29" i="12"/>
  <c r="M29" i="12"/>
  <c r="L29" i="12"/>
  <c r="K29" i="12"/>
  <c r="J29" i="12"/>
  <c r="I29" i="12"/>
  <c r="W22" i="12"/>
  <c r="X15" i="12"/>
  <c r="V15" i="12"/>
  <c r="U15" i="12"/>
  <c r="N36" i="10"/>
  <c r="O36" i="10"/>
  <c r="H281" i="8"/>
  <c r="J281" i="8"/>
  <c r="H229" i="8"/>
  <c r="J229" i="8"/>
  <c r="C146" i="13"/>
  <c r="I12" i="12"/>
  <c r="N12" i="12"/>
  <c r="M12" i="12"/>
  <c r="L12" i="12"/>
  <c r="K12" i="12"/>
  <c r="J12" i="12"/>
  <c r="H83" i="10"/>
  <c r="L60" i="10"/>
  <c r="J16" i="10"/>
  <c r="L16" i="10"/>
  <c r="L258" i="8"/>
  <c r="J238" i="8"/>
  <c r="L238" i="8"/>
  <c r="J86" i="13"/>
  <c r="L86" i="13"/>
  <c r="L60" i="13"/>
  <c r="J60" i="13"/>
  <c r="X14" i="13"/>
  <c r="W14" i="13"/>
  <c r="AA14" i="13"/>
  <c r="Z14" i="13"/>
  <c r="Y14" i="13"/>
  <c r="V52" i="12"/>
  <c r="U52" i="12"/>
  <c r="X52" i="12"/>
  <c r="J34" i="12"/>
  <c r="I34" i="12"/>
  <c r="N34" i="12"/>
  <c r="M34" i="12"/>
  <c r="L34" i="12"/>
  <c r="K34" i="12"/>
  <c r="W27" i="12"/>
  <c r="V20" i="12"/>
  <c r="U20" i="12"/>
  <c r="X20" i="12"/>
  <c r="F107" i="10"/>
  <c r="H107" i="10"/>
  <c r="J285" i="8"/>
  <c r="L285" i="8"/>
  <c r="J255" i="8"/>
  <c r="H235" i="8"/>
  <c r="K22" i="13"/>
  <c r="J22" i="13"/>
  <c r="I22" i="13"/>
  <c r="M22" i="13"/>
  <c r="L22" i="13"/>
  <c r="K9" i="13"/>
  <c r="J9" i="13"/>
  <c r="I9" i="13"/>
  <c r="M9" i="13"/>
  <c r="L9" i="13"/>
  <c r="E160" i="13"/>
  <c r="J152" i="13"/>
  <c r="L152" i="13"/>
  <c r="V10" i="12"/>
  <c r="U10" i="12"/>
  <c r="X10" i="12"/>
  <c r="H108" i="10"/>
  <c r="J41" i="10"/>
  <c r="L20" i="10"/>
  <c r="H282" i="8"/>
  <c r="H230" i="8"/>
  <c r="L123" i="13"/>
  <c r="K123" i="13"/>
  <c r="M123" i="13"/>
  <c r="J123" i="13"/>
  <c r="I123" i="13"/>
  <c r="L36" i="13"/>
  <c r="K36" i="13"/>
  <c r="J36" i="13"/>
  <c r="I36" i="13"/>
  <c r="M36" i="13"/>
  <c r="D132" i="13"/>
  <c r="W52" i="12"/>
  <c r="X45" i="12"/>
  <c r="V45" i="12"/>
  <c r="U45" i="12"/>
  <c r="L27" i="12"/>
  <c r="K27" i="12"/>
  <c r="J27" i="12"/>
  <c r="I27" i="12"/>
  <c r="N27" i="12"/>
  <c r="M27" i="12"/>
  <c r="W20" i="12"/>
  <c r="L61" i="10"/>
  <c r="C48" i="13"/>
  <c r="M18" i="13"/>
  <c r="L18" i="13"/>
  <c r="K18" i="13"/>
  <c r="J18" i="13"/>
  <c r="I18" i="13"/>
  <c r="E55" i="12"/>
  <c r="X7" i="12"/>
  <c r="V7" i="12"/>
  <c r="U7" i="12"/>
  <c r="J104" i="10"/>
  <c r="H87" i="10"/>
  <c r="L75" i="10"/>
  <c r="L56" i="10"/>
  <c r="L37" i="10"/>
  <c r="H280" i="8"/>
  <c r="F119" i="17"/>
  <c r="F79" i="17"/>
  <c r="M121" i="13"/>
  <c r="L121" i="13"/>
  <c r="J121" i="13"/>
  <c r="I121" i="13"/>
  <c r="K121" i="13"/>
  <c r="M64" i="13"/>
  <c r="L64" i="13"/>
  <c r="K64" i="13"/>
  <c r="J64" i="13"/>
  <c r="I64" i="13"/>
  <c r="N44" i="12"/>
  <c r="M44" i="12"/>
  <c r="L44" i="12"/>
  <c r="K44" i="12"/>
  <c r="J44" i="12"/>
  <c r="I44" i="12"/>
  <c r="F174" i="8"/>
  <c r="L56" i="8"/>
  <c r="N56" i="8"/>
  <c r="F41" i="10"/>
  <c r="H40" i="10"/>
  <c r="J40" i="10"/>
  <c r="F169" i="8"/>
  <c r="N76" i="8"/>
  <c r="O76" i="8"/>
  <c r="F38" i="8"/>
  <c r="H38" i="8"/>
  <c r="F252" i="8"/>
  <c r="F232" i="8"/>
  <c r="F237" i="8"/>
  <c r="F278" i="8"/>
  <c r="H278" i="8"/>
  <c r="F275" i="8"/>
  <c r="H275" i="8"/>
  <c r="I38" i="6"/>
  <c r="M38" i="6"/>
  <c r="L38" i="6"/>
  <c r="J38" i="6"/>
  <c r="K38" i="6"/>
  <c r="I30" i="6"/>
  <c r="M30" i="6"/>
  <c r="L30" i="6"/>
  <c r="J30" i="6"/>
  <c r="K30" i="6"/>
  <c r="I22" i="6"/>
  <c r="M22" i="6"/>
  <c r="L22" i="6"/>
  <c r="J22" i="6"/>
  <c r="K22" i="6"/>
  <c r="M24" i="6"/>
  <c r="G188" i="3"/>
  <c r="N156" i="3"/>
  <c r="M156" i="3"/>
  <c r="L156" i="3"/>
  <c r="K156" i="3"/>
  <c r="J156" i="3"/>
  <c r="F38" i="10"/>
  <c r="L216" i="8"/>
  <c r="H213" i="8"/>
  <c r="N212" i="8"/>
  <c r="O212" i="8"/>
  <c r="O211" i="8"/>
  <c r="F186" i="8"/>
  <c r="F98" i="8"/>
  <c r="H98" i="8"/>
  <c r="F79" i="8"/>
  <c r="H79" i="8"/>
  <c r="F62" i="8"/>
  <c r="F33" i="8"/>
  <c r="H33" i="8"/>
  <c r="L22" i="5"/>
  <c r="J22" i="5"/>
  <c r="J11" i="5"/>
  <c r="L11" i="5"/>
  <c r="F196" i="3"/>
  <c r="F186" i="3"/>
  <c r="J57" i="10"/>
  <c r="F189" i="8"/>
  <c r="F131" i="8"/>
  <c r="F84" i="8"/>
  <c r="L65" i="8"/>
  <c r="J9" i="6"/>
  <c r="I9" i="6"/>
  <c r="M9" i="6"/>
  <c r="L9" i="6"/>
  <c r="K9" i="6"/>
  <c r="I190" i="3"/>
  <c r="K179" i="3"/>
  <c r="J179" i="3"/>
  <c r="N179" i="3"/>
  <c r="M179" i="3"/>
  <c r="L179" i="3"/>
  <c r="K141" i="3"/>
  <c r="J141" i="3"/>
  <c r="N141" i="3"/>
  <c r="M141" i="3"/>
  <c r="L141" i="3"/>
  <c r="H54" i="10"/>
  <c r="F255" i="8"/>
  <c r="H255" i="8"/>
  <c r="F77" i="8"/>
  <c r="F31" i="8"/>
  <c r="H31" i="8"/>
  <c r="U46" i="5"/>
  <c r="T46" i="5"/>
  <c r="S46" i="5"/>
  <c r="W46" i="5"/>
  <c r="V46" i="5"/>
  <c r="V34" i="5"/>
  <c r="T34" i="5"/>
  <c r="H190" i="3"/>
  <c r="F219" i="8"/>
  <c r="H219" i="8"/>
  <c r="F121" i="8"/>
  <c r="F80" i="8"/>
  <c r="F15" i="8"/>
  <c r="H15" i="8"/>
  <c r="V41" i="5"/>
  <c r="U41" i="5"/>
  <c r="T41" i="5"/>
  <c r="S41" i="5"/>
  <c r="W41" i="5"/>
  <c r="E187" i="3"/>
  <c r="M166" i="3"/>
  <c r="L166" i="3"/>
  <c r="K166" i="3"/>
  <c r="J166" i="3"/>
  <c r="N166" i="3"/>
  <c r="R23" i="14"/>
  <c r="F10" i="10"/>
  <c r="J172" i="8"/>
  <c r="L145" i="8"/>
  <c r="L142" i="8"/>
  <c r="H148" i="8"/>
  <c r="H145" i="8"/>
  <c r="H142" i="8"/>
  <c r="O124" i="8"/>
  <c r="N124" i="8"/>
  <c r="F127" i="8"/>
  <c r="J169" i="8"/>
  <c r="J166" i="8"/>
  <c r="J163" i="8"/>
  <c r="H173" i="8"/>
  <c r="N169" i="8"/>
  <c r="O169" i="8"/>
  <c r="O166" i="8"/>
  <c r="N166" i="8"/>
  <c r="H144" i="8"/>
  <c r="J131" i="8"/>
  <c r="J153" i="8"/>
  <c r="J77" i="10"/>
  <c r="J81" i="10"/>
  <c r="L81" i="10"/>
  <c r="L123" i="8"/>
  <c r="L120" i="8"/>
  <c r="H126" i="8"/>
  <c r="H123" i="8"/>
  <c r="H120" i="8"/>
  <c r="J175" i="8"/>
  <c r="O191" i="8"/>
  <c r="N191" i="8"/>
  <c r="M38" i="5"/>
  <c r="L38" i="5"/>
  <c r="K38" i="5"/>
  <c r="J38" i="5"/>
  <c r="I38" i="5"/>
  <c r="O53" i="8"/>
  <c r="N53" i="8"/>
  <c r="L35" i="5"/>
  <c r="K35" i="5"/>
  <c r="J35" i="5"/>
  <c r="I35" i="5"/>
  <c r="M35" i="5"/>
  <c r="K48" i="5"/>
  <c r="J48" i="5"/>
  <c r="I48" i="5"/>
  <c r="M48" i="5"/>
  <c r="L48" i="5"/>
  <c r="M49" i="5"/>
  <c r="M52" i="5"/>
  <c r="I7" i="5"/>
  <c r="M7" i="5"/>
  <c r="L7" i="5"/>
  <c r="K7" i="5"/>
  <c r="J7" i="5"/>
  <c r="M11" i="5"/>
  <c r="M9" i="5"/>
  <c r="M23" i="5"/>
  <c r="L23" i="5"/>
  <c r="K23" i="5"/>
  <c r="I23" i="5"/>
  <c r="J23" i="5"/>
  <c r="L27" i="6"/>
  <c r="J27" i="6"/>
  <c r="L48" i="6"/>
  <c r="J48" i="6"/>
  <c r="U42" i="5"/>
  <c r="S42" i="5"/>
  <c r="J189" i="8"/>
  <c r="F190" i="8"/>
  <c r="H195" i="8"/>
  <c r="J195" i="8"/>
  <c r="L188" i="8"/>
  <c r="H189" i="8"/>
  <c r="L193" i="8"/>
  <c r="L196" i="8"/>
  <c r="H196" i="8"/>
  <c r="J196" i="8"/>
  <c r="W43" i="6"/>
  <c r="V43" i="6"/>
  <c r="U43" i="6"/>
  <c r="T43" i="6"/>
  <c r="S43" i="6"/>
  <c r="W30" i="6"/>
  <c r="V30" i="6"/>
  <c r="U30" i="6"/>
  <c r="T30" i="6"/>
  <c r="S30" i="6"/>
  <c r="W48" i="6"/>
  <c r="V48" i="6"/>
  <c r="U48" i="6"/>
  <c r="T48" i="6"/>
  <c r="S48" i="6"/>
  <c r="T7" i="6"/>
  <c r="S7" i="6"/>
  <c r="W7" i="6"/>
  <c r="V7" i="6"/>
  <c r="U7" i="6"/>
  <c r="W8" i="6"/>
  <c r="T23" i="6"/>
  <c r="S23" i="6"/>
  <c r="W23" i="6"/>
  <c r="U23" i="6"/>
  <c r="V23" i="6"/>
  <c r="S44" i="6"/>
  <c r="W44" i="6"/>
  <c r="V44" i="6"/>
  <c r="U44" i="6"/>
  <c r="T44" i="6"/>
  <c r="U52" i="5"/>
  <c r="S52" i="5"/>
  <c r="K34" i="2"/>
  <c r="J34" i="2"/>
  <c r="J33" i="2"/>
  <c r="N33" i="2"/>
  <c r="K33" i="2"/>
  <c r="M33" i="2"/>
  <c r="L33" i="2"/>
  <c r="J9" i="2"/>
  <c r="N9" i="2"/>
  <c r="K9" i="2"/>
  <c r="M9" i="2"/>
  <c r="L9" i="2"/>
  <c r="L62" i="2"/>
  <c r="M62" i="2"/>
  <c r="L47" i="2"/>
  <c r="K47" i="2"/>
  <c r="J47" i="2"/>
  <c r="M47" i="2"/>
  <c r="N47" i="2"/>
  <c r="N49" i="2"/>
  <c r="L32" i="2"/>
  <c r="K32" i="2"/>
  <c r="J32" i="2"/>
  <c r="M32" i="2"/>
  <c r="N32" i="2"/>
  <c r="N34" i="2"/>
  <c r="N59" i="2"/>
  <c r="M59" i="2"/>
  <c r="L59" i="2"/>
  <c r="K59" i="2"/>
  <c r="J59" i="2"/>
  <c r="I68" i="2"/>
  <c r="F43" i="2"/>
  <c r="K131" i="3"/>
  <c r="J131" i="3"/>
  <c r="M131" i="3"/>
  <c r="L131" i="3"/>
  <c r="J71" i="2"/>
  <c r="K71" i="2"/>
  <c r="F86" i="25"/>
  <c r="H235" i="24"/>
  <c r="J235" i="24"/>
  <c r="L173" i="24"/>
  <c r="N163" i="24"/>
  <c r="O163" i="24"/>
  <c r="O143" i="24"/>
  <c r="F143" i="24"/>
  <c r="L121" i="24"/>
  <c r="N121" i="24"/>
  <c r="O98" i="25"/>
  <c r="N98" i="25"/>
  <c r="O55" i="25"/>
  <c r="N55" i="25"/>
  <c r="F107" i="25"/>
  <c r="L260" i="24"/>
  <c r="N260" i="24"/>
  <c r="L234" i="24"/>
  <c r="N234" i="24"/>
  <c r="L212" i="24"/>
  <c r="N212" i="24"/>
  <c r="L190" i="24"/>
  <c r="N190" i="24"/>
  <c r="J170" i="24"/>
  <c r="L170" i="24"/>
  <c r="H128" i="24"/>
  <c r="J128" i="24"/>
  <c r="H60" i="24"/>
  <c r="J60" i="24"/>
  <c r="O77" i="25"/>
  <c r="N77" i="25"/>
  <c r="H267" i="24"/>
  <c r="F106" i="25"/>
  <c r="H262" i="24"/>
  <c r="J190" i="24"/>
  <c r="H170" i="24"/>
  <c r="H58" i="24"/>
  <c r="J10" i="28"/>
  <c r="L10" i="28"/>
  <c r="J43" i="28"/>
  <c r="L43" i="28"/>
  <c r="E62" i="28"/>
  <c r="F58" i="25"/>
  <c r="O105" i="25"/>
  <c r="N105" i="25"/>
  <c r="L261" i="24"/>
  <c r="L235" i="24"/>
  <c r="L31" i="25"/>
  <c r="L82" i="25"/>
  <c r="L38" i="25"/>
  <c r="L54" i="25"/>
  <c r="N54" i="25"/>
  <c r="L86" i="25"/>
  <c r="L101" i="25"/>
  <c r="F105" i="24"/>
  <c r="H105" i="24"/>
  <c r="F218" i="24"/>
  <c r="H218" i="24"/>
  <c r="F121" i="24"/>
  <c r="H121" i="24"/>
  <c r="F232" i="24"/>
  <c r="H232" i="24"/>
  <c r="F153" i="24"/>
  <c r="H153" i="24"/>
  <c r="F149" i="24"/>
  <c r="H149" i="24"/>
  <c r="J58" i="24"/>
  <c r="L58" i="24"/>
  <c r="F104" i="24"/>
  <c r="H104" i="24"/>
  <c r="F259" i="24"/>
  <c r="F255" i="24"/>
  <c r="H255" i="24"/>
  <c r="F169" i="24"/>
  <c r="F99" i="24"/>
  <c r="H99" i="24"/>
  <c r="J54" i="24"/>
  <c r="F33" i="24"/>
  <c r="H33" i="24"/>
  <c r="F187" i="24"/>
  <c r="H187" i="24"/>
  <c r="X20" i="22"/>
  <c r="AB20" i="22"/>
  <c r="AA20" i="22"/>
  <c r="Z20" i="22"/>
  <c r="Y20" i="22"/>
  <c r="F65" i="24"/>
  <c r="O82" i="24"/>
  <c r="O57" i="24"/>
  <c r="F57" i="24"/>
  <c r="O75" i="24"/>
  <c r="O22" i="21"/>
  <c r="S10" i="21"/>
  <c r="R10" i="21"/>
  <c r="T10" i="21"/>
  <c r="S18" i="21"/>
  <c r="R18" i="21"/>
  <c r="T18" i="21"/>
  <c r="R113" i="19"/>
  <c r="R46" i="19"/>
  <c r="W93" i="19"/>
  <c r="J48" i="19"/>
  <c r="R125" i="19"/>
  <c r="O133" i="19"/>
  <c r="R144" i="19"/>
  <c r="R30" i="19"/>
  <c r="R69" i="19"/>
  <c r="O77" i="19"/>
  <c r="R57" i="19"/>
  <c r="R100" i="19"/>
  <c r="R128" i="19"/>
  <c r="R150" i="19"/>
  <c r="O149" i="19"/>
  <c r="W37" i="19"/>
  <c r="R72" i="19"/>
  <c r="R102" i="19"/>
  <c r="J126" i="19"/>
  <c r="J43" i="19"/>
  <c r="J140" i="19"/>
  <c r="E149" i="17"/>
  <c r="L127" i="17"/>
  <c r="J127" i="17"/>
  <c r="D119" i="17"/>
  <c r="T21" i="15"/>
  <c r="G121" i="17"/>
  <c r="C107" i="17"/>
  <c r="X14" i="16"/>
  <c r="W14" i="16"/>
  <c r="Z14" i="16"/>
  <c r="Y14" i="16"/>
  <c r="S21" i="15"/>
  <c r="Z14" i="15"/>
  <c r="X14" i="15"/>
  <c r="R9" i="17"/>
  <c r="Y20" i="17"/>
  <c r="X20" i="17"/>
  <c r="W20" i="17"/>
  <c r="Z20" i="17"/>
  <c r="W19" i="17"/>
  <c r="Z19" i="17"/>
  <c r="Y19" i="17"/>
  <c r="X19" i="17"/>
  <c r="Z11" i="16"/>
  <c r="Y11" i="16"/>
  <c r="X11" i="16"/>
  <c r="W11" i="16"/>
  <c r="M75" i="17"/>
  <c r="L75" i="17"/>
  <c r="K75" i="17"/>
  <c r="J75" i="17"/>
  <c r="I75" i="17"/>
  <c r="M96" i="17"/>
  <c r="L96" i="17"/>
  <c r="K96" i="17"/>
  <c r="J96" i="17"/>
  <c r="I96" i="17"/>
  <c r="M73" i="17"/>
  <c r="L73" i="17"/>
  <c r="K73" i="17"/>
  <c r="J73" i="17"/>
  <c r="I73" i="17"/>
  <c r="M151" i="17"/>
  <c r="L151" i="17"/>
  <c r="K151" i="17"/>
  <c r="J151" i="17"/>
  <c r="I151" i="17"/>
  <c r="L111" i="17"/>
  <c r="K111" i="17"/>
  <c r="J111" i="17"/>
  <c r="I111" i="17"/>
  <c r="H119" i="17"/>
  <c r="M111" i="17"/>
  <c r="K80" i="17"/>
  <c r="J80" i="17"/>
  <c r="I80" i="17"/>
  <c r="M80" i="17"/>
  <c r="H79" i="17"/>
  <c r="L80" i="17"/>
  <c r="J57" i="17"/>
  <c r="I57" i="17"/>
  <c r="M57" i="17"/>
  <c r="L57" i="17"/>
  <c r="K57" i="17"/>
  <c r="J143" i="17"/>
  <c r="I143" i="17"/>
  <c r="M143" i="17"/>
  <c r="L143" i="17"/>
  <c r="K143" i="17"/>
  <c r="I103" i="17"/>
  <c r="M103" i="17"/>
  <c r="L103" i="17"/>
  <c r="K103" i="17"/>
  <c r="J103" i="17"/>
  <c r="M81" i="17"/>
  <c r="L81" i="17"/>
  <c r="K81" i="17"/>
  <c r="J81" i="17"/>
  <c r="I81" i="17"/>
  <c r="M158" i="17"/>
  <c r="L158" i="17"/>
  <c r="K158" i="17"/>
  <c r="J158" i="17"/>
  <c r="I158" i="17"/>
  <c r="S9" i="16"/>
  <c r="G91" i="17"/>
  <c r="G51" i="17"/>
  <c r="G161" i="17"/>
  <c r="U21" i="15"/>
  <c r="E132" i="13"/>
  <c r="I86" i="13"/>
  <c r="K86" i="13"/>
  <c r="M74" i="13"/>
  <c r="L74" i="13"/>
  <c r="K74" i="13"/>
  <c r="J74" i="13"/>
  <c r="I74" i="13"/>
  <c r="K52" i="13"/>
  <c r="I52" i="13"/>
  <c r="G34" i="13"/>
  <c r="K26" i="13"/>
  <c r="I26" i="13"/>
  <c r="K15" i="13"/>
  <c r="I15" i="13"/>
  <c r="K110" i="13"/>
  <c r="J110" i="13"/>
  <c r="H118" i="13"/>
  <c r="M110" i="13"/>
  <c r="L110" i="13"/>
  <c r="I110" i="13"/>
  <c r="I134" i="13"/>
  <c r="M134" i="13"/>
  <c r="L134" i="13"/>
  <c r="K134" i="13"/>
  <c r="J134" i="13"/>
  <c r="M137" i="13"/>
  <c r="L137" i="13"/>
  <c r="K137" i="13"/>
  <c r="J137" i="13"/>
  <c r="I137" i="13"/>
  <c r="N41" i="12"/>
  <c r="M41" i="12"/>
  <c r="L41" i="12"/>
  <c r="K41" i="12"/>
  <c r="J41" i="12"/>
  <c r="I41" i="12"/>
  <c r="W34" i="12"/>
  <c r="X27" i="12"/>
  <c r="V27" i="12"/>
  <c r="U27" i="12"/>
  <c r="G53" i="12"/>
  <c r="J6" i="12"/>
  <c r="I6" i="12"/>
  <c r="L84" i="10"/>
  <c r="L57" i="10"/>
  <c r="N57" i="10"/>
  <c r="H259" i="8"/>
  <c r="J259" i="8"/>
  <c r="I80" i="13"/>
  <c r="M80" i="13"/>
  <c r="L80" i="13"/>
  <c r="K80" i="13"/>
  <c r="J80" i="13"/>
  <c r="I16" i="13"/>
  <c r="M16" i="13"/>
  <c r="L16" i="13"/>
  <c r="K16" i="13"/>
  <c r="J16" i="13"/>
  <c r="I156" i="13"/>
  <c r="K156" i="13"/>
  <c r="V55" i="12"/>
  <c r="U55" i="12"/>
  <c r="I49" i="12"/>
  <c r="J49" i="12"/>
  <c r="J100" i="10"/>
  <c r="L100" i="10"/>
  <c r="F60" i="10"/>
  <c r="L14" i="10"/>
  <c r="N14" i="10"/>
  <c r="N278" i="8"/>
  <c r="O278" i="8"/>
  <c r="F258" i="8"/>
  <c r="L236" i="8"/>
  <c r="J156" i="13"/>
  <c r="L156" i="13"/>
  <c r="J85" i="13"/>
  <c r="I85" i="13"/>
  <c r="M85" i="13"/>
  <c r="L85" i="13"/>
  <c r="K85" i="13"/>
  <c r="J59" i="13"/>
  <c r="I59" i="13"/>
  <c r="M59" i="13"/>
  <c r="L59" i="13"/>
  <c r="K59" i="13"/>
  <c r="J33" i="13"/>
  <c r="I33" i="13"/>
  <c r="M33" i="13"/>
  <c r="L33" i="13"/>
  <c r="K33" i="13"/>
  <c r="J46" i="12"/>
  <c r="I46" i="12"/>
  <c r="N46" i="12"/>
  <c r="M46" i="12"/>
  <c r="L46" i="12"/>
  <c r="K46" i="12"/>
  <c r="W39" i="12"/>
  <c r="V32" i="12"/>
  <c r="U32" i="12"/>
  <c r="X32" i="12"/>
  <c r="H105" i="10"/>
  <c r="J105" i="10"/>
  <c r="H86" i="10"/>
  <c r="O53" i="10"/>
  <c r="N53" i="10"/>
  <c r="L283" i="8"/>
  <c r="O273" i="8"/>
  <c r="N273" i="8"/>
  <c r="L253" i="8"/>
  <c r="M143" i="13"/>
  <c r="K143" i="13"/>
  <c r="J143" i="13"/>
  <c r="L143" i="13"/>
  <c r="I143" i="13"/>
  <c r="L32" i="12"/>
  <c r="K32" i="12"/>
  <c r="L16" i="12"/>
  <c r="K16" i="12"/>
  <c r="J98" i="10"/>
  <c r="L77" i="10"/>
  <c r="L58" i="10"/>
  <c r="L39" i="10"/>
  <c r="H260" i="8"/>
  <c r="E104" i="13"/>
  <c r="L39" i="12"/>
  <c r="K39" i="12"/>
  <c r="J39" i="12"/>
  <c r="I39" i="12"/>
  <c r="N39" i="12"/>
  <c r="M39" i="12"/>
  <c r="N40" i="12"/>
  <c r="W32" i="12"/>
  <c r="X25" i="12"/>
  <c r="V25" i="12"/>
  <c r="U25" i="12"/>
  <c r="A14" i="12"/>
  <c r="G55" i="12"/>
  <c r="L99" i="10"/>
  <c r="O59" i="10"/>
  <c r="N59" i="10"/>
  <c r="M75" i="13"/>
  <c r="L75" i="13"/>
  <c r="K75" i="13"/>
  <c r="J75" i="13"/>
  <c r="I75" i="13"/>
  <c r="D20" i="13"/>
  <c r="C132" i="13"/>
  <c r="X12" i="12"/>
  <c r="V12" i="12"/>
  <c r="U12" i="12"/>
  <c r="D54" i="12"/>
  <c r="L102" i="10"/>
  <c r="H14" i="10"/>
  <c r="H258" i="8"/>
  <c r="F133" i="17"/>
  <c r="F65" i="17"/>
  <c r="F135" i="17"/>
  <c r="M38" i="13"/>
  <c r="L38" i="13"/>
  <c r="K38" i="13"/>
  <c r="J38" i="13"/>
  <c r="I38" i="13"/>
  <c r="W57" i="12"/>
  <c r="W49" i="12"/>
  <c r="J64" i="10"/>
  <c r="F285" i="8"/>
  <c r="H285" i="8"/>
  <c r="F166" i="8"/>
  <c r="H166" i="8"/>
  <c r="H31" i="10"/>
  <c r="H37" i="10"/>
  <c r="J37" i="10"/>
  <c r="F147" i="8"/>
  <c r="F76" i="8"/>
  <c r="H76" i="8"/>
  <c r="F19" i="8"/>
  <c r="H19" i="8"/>
  <c r="F260" i="8"/>
  <c r="F240" i="8"/>
  <c r="F251" i="8"/>
  <c r="F195" i="8"/>
  <c r="F283" i="8"/>
  <c r="H283" i="8"/>
  <c r="W21" i="5"/>
  <c r="V21" i="5"/>
  <c r="U21" i="5"/>
  <c r="T21" i="5"/>
  <c r="S21" i="5"/>
  <c r="I187" i="3"/>
  <c r="N176" i="3"/>
  <c r="M176" i="3"/>
  <c r="J176" i="3"/>
  <c r="K176" i="3"/>
  <c r="L176" i="3"/>
  <c r="F35" i="10"/>
  <c r="F31" i="10"/>
  <c r="F213" i="8"/>
  <c r="H214" i="8"/>
  <c r="L212" i="8"/>
  <c r="F214" i="8"/>
  <c r="L211" i="8"/>
  <c r="N211" i="8"/>
  <c r="F172" i="8"/>
  <c r="H77" i="8"/>
  <c r="J77" i="8"/>
  <c r="F60" i="8"/>
  <c r="H60" i="8"/>
  <c r="F14" i="8"/>
  <c r="H14" i="8"/>
  <c r="I46" i="6"/>
  <c r="K46" i="6"/>
  <c r="V52" i="5"/>
  <c r="T52" i="5"/>
  <c r="S32" i="5"/>
  <c r="W32" i="5"/>
  <c r="V32" i="5"/>
  <c r="U32" i="5"/>
  <c r="T32" i="5"/>
  <c r="V20" i="5"/>
  <c r="T20" i="5"/>
  <c r="V9" i="5"/>
  <c r="T9" i="5"/>
  <c r="H195" i="3"/>
  <c r="J65" i="10"/>
  <c r="F123" i="8"/>
  <c r="F65" i="8"/>
  <c r="F36" i="8"/>
  <c r="H36" i="8"/>
  <c r="T43" i="5"/>
  <c r="S43" i="5"/>
  <c r="W43" i="5"/>
  <c r="V43" i="5"/>
  <c r="U43" i="5"/>
  <c r="W47" i="5"/>
  <c r="W44" i="5"/>
  <c r="W45" i="5"/>
  <c r="V31" i="5"/>
  <c r="T31" i="5"/>
  <c r="K210" i="3"/>
  <c r="J210" i="3"/>
  <c r="L210" i="3"/>
  <c r="M210" i="3"/>
  <c r="N210" i="3"/>
  <c r="E188" i="3"/>
  <c r="M177" i="3"/>
  <c r="L177" i="3"/>
  <c r="K167" i="3"/>
  <c r="J167" i="3"/>
  <c r="M167" i="3"/>
  <c r="L167" i="3"/>
  <c r="N167" i="3"/>
  <c r="M139" i="3"/>
  <c r="L139" i="3"/>
  <c r="H62" i="10"/>
  <c r="F211" i="8"/>
  <c r="H211" i="8"/>
  <c r="F20" i="8"/>
  <c r="H20" i="8"/>
  <c r="L47" i="6"/>
  <c r="K47" i="6"/>
  <c r="J47" i="6"/>
  <c r="I47" i="6"/>
  <c r="M47" i="6"/>
  <c r="L39" i="6"/>
  <c r="K39" i="6"/>
  <c r="J39" i="6"/>
  <c r="I39" i="6"/>
  <c r="M39" i="6"/>
  <c r="M40" i="6"/>
  <c r="L31" i="6"/>
  <c r="K31" i="6"/>
  <c r="J31" i="6"/>
  <c r="I31" i="6"/>
  <c r="M31" i="6"/>
  <c r="L23" i="6"/>
  <c r="K23" i="6"/>
  <c r="J23" i="6"/>
  <c r="I23" i="6"/>
  <c r="M23" i="6"/>
  <c r="F187" i="3"/>
  <c r="AA12" i="13"/>
  <c r="Z12" i="13"/>
  <c r="Y12" i="13"/>
  <c r="X12" i="13"/>
  <c r="W12" i="13"/>
  <c r="V20" i="13"/>
  <c r="F107" i="8"/>
  <c r="H107" i="8"/>
  <c r="H78" i="8"/>
  <c r="J78" i="8"/>
  <c r="J57" i="8"/>
  <c r="M209" i="3"/>
  <c r="L209" i="3"/>
  <c r="K209" i="3"/>
  <c r="J209" i="3"/>
  <c r="N209" i="3"/>
  <c r="G186" i="3"/>
  <c r="M154" i="3"/>
  <c r="L154" i="3"/>
  <c r="K154" i="3"/>
  <c r="J154" i="3"/>
  <c r="N154" i="3"/>
  <c r="U13" i="14"/>
  <c r="T13" i="14"/>
  <c r="V13" i="14"/>
  <c r="U21" i="14"/>
  <c r="T21" i="14"/>
  <c r="V21" i="14"/>
  <c r="O23" i="14"/>
  <c r="F18" i="10"/>
  <c r="J147" i="8"/>
  <c r="J144" i="8"/>
  <c r="J141" i="8"/>
  <c r="H151" i="8"/>
  <c r="N147" i="8"/>
  <c r="O147" i="8"/>
  <c r="O144" i="8"/>
  <c r="N144" i="8"/>
  <c r="H122" i="8"/>
  <c r="O119" i="8"/>
  <c r="N119" i="8"/>
  <c r="F168" i="8"/>
  <c r="O168" i="8"/>
  <c r="J85" i="10"/>
  <c r="J78" i="10"/>
  <c r="L78" i="10"/>
  <c r="J125" i="8"/>
  <c r="J122" i="8"/>
  <c r="J119" i="8"/>
  <c r="H129" i="8"/>
  <c r="N125" i="8"/>
  <c r="O125" i="8"/>
  <c r="O122" i="8"/>
  <c r="N122" i="8"/>
  <c r="M36" i="5"/>
  <c r="L36" i="5"/>
  <c r="K36" i="5"/>
  <c r="I36" i="5"/>
  <c r="J36" i="5"/>
  <c r="L43" i="5"/>
  <c r="K43" i="5"/>
  <c r="J43" i="5"/>
  <c r="I43" i="5"/>
  <c r="M43" i="5"/>
  <c r="I15" i="5"/>
  <c r="M15" i="5"/>
  <c r="L15" i="5"/>
  <c r="J15" i="5"/>
  <c r="K15" i="5"/>
  <c r="M31" i="5"/>
  <c r="L31" i="5"/>
  <c r="I31" i="5"/>
  <c r="J31" i="5"/>
  <c r="K31" i="5"/>
  <c r="L35" i="6"/>
  <c r="J35" i="6"/>
  <c r="L10" i="6"/>
  <c r="J10" i="6"/>
  <c r="U50" i="5"/>
  <c r="S50" i="5"/>
  <c r="J197" i="8"/>
  <c r="J185" i="8"/>
  <c r="H191" i="8"/>
  <c r="L190" i="8"/>
  <c r="J191" i="8"/>
  <c r="W22" i="6"/>
  <c r="V22" i="6"/>
  <c r="U22" i="6"/>
  <c r="T22" i="6"/>
  <c r="S22" i="6"/>
  <c r="W38" i="6"/>
  <c r="V38" i="6"/>
  <c r="U38" i="6"/>
  <c r="T38" i="6"/>
  <c r="S38" i="6"/>
  <c r="U15" i="6"/>
  <c r="T15" i="6"/>
  <c r="S15" i="6"/>
  <c r="W15" i="6"/>
  <c r="V15" i="6"/>
  <c r="T31" i="6"/>
  <c r="S31" i="6"/>
  <c r="W31" i="6"/>
  <c r="U31" i="6"/>
  <c r="V31" i="6"/>
  <c r="S52" i="6"/>
  <c r="W52" i="6"/>
  <c r="V52" i="6"/>
  <c r="T52" i="6"/>
  <c r="U52" i="6"/>
  <c r="U47" i="5"/>
  <c r="S47" i="5"/>
  <c r="J57" i="2"/>
  <c r="N57" i="2"/>
  <c r="K57" i="2"/>
  <c r="M57" i="2"/>
  <c r="L57" i="2"/>
  <c r="N58" i="2"/>
  <c r="M19" i="2"/>
  <c r="L19" i="2"/>
  <c r="L12" i="2"/>
  <c r="K12" i="2"/>
  <c r="M12" i="2"/>
  <c r="J12" i="2"/>
  <c r="N12" i="2"/>
  <c r="F68" i="2"/>
  <c r="N35" i="2"/>
  <c r="M35" i="2"/>
  <c r="L35" i="2"/>
  <c r="K35" i="2"/>
  <c r="J35" i="2"/>
  <c r="N15" i="2"/>
  <c r="I18" i="2"/>
  <c r="M15" i="2"/>
  <c r="J15" i="2"/>
  <c r="L15" i="2"/>
  <c r="K15" i="2"/>
  <c r="H42" i="2"/>
  <c r="H18" i="2"/>
  <c r="K47" i="28"/>
  <c r="I47" i="28"/>
  <c r="F99" i="25"/>
  <c r="O35" i="25"/>
  <c r="F35" i="25"/>
  <c r="J259" i="24"/>
  <c r="L259" i="24"/>
  <c r="H213" i="24"/>
  <c r="J213" i="24"/>
  <c r="F173" i="24"/>
  <c r="L151" i="24"/>
  <c r="N141" i="24"/>
  <c r="O141" i="24"/>
  <c r="O121" i="24"/>
  <c r="O97" i="25"/>
  <c r="N97" i="25"/>
  <c r="F38" i="25"/>
  <c r="F104" i="25"/>
  <c r="O260" i="24"/>
  <c r="O234" i="24"/>
  <c r="O212" i="24"/>
  <c r="O190" i="24"/>
  <c r="L168" i="24"/>
  <c r="N168" i="24"/>
  <c r="J148" i="24"/>
  <c r="L148" i="24"/>
  <c r="H87" i="24"/>
  <c r="J87" i="24"/>
  <c r="L56" i="24"/>
  <c r="N56" i="24"/>
  <c r="F60" i="25"/>
  <c r="H241" i="24"/>
  <c r="J241" i="24"/>
  <c r="H219" i="24"/>
  <c r="J219" i="24"/>
  <c r="H197" i="24"/>
  <c r="J197" i="24"/>
  <c r="H175" i="24"/>
  <c r="J175" i="24"/>
  <c r="L218" i="24"/>
  <c r="O208" i="24"/>
  <c r="N208" i="24"/>
  <c r="L188" i="24"/>
  <c r="L130" i="24"/>
  <c r="O120" i="24"/>
  <c r="N120" i="24"/>
  <c r="L54" i="24"/>
  <c r="E132" i="28"/>
  <c r="O56" i="25"/>
  <c r="N56" i="25"/>
  <c r="N102" i="25"/>
  <c r="O102" i="25"/>
  <c r="L39" i="25"/>
  <c r="L98" i="25"/>
  <c r="L57" i="25"/>
  <c r="L62" i="25"/>
  <c r="L100" i="25"/>
  <c r="L109" i="25"/>
  <c r="F214" i="24"/>
  <c r="F37" i="24"/>
  <c r="H37" i="24"/>
  <c r="F123" i="24"/>
  <c r="H123" i="24"/>
  <c r="F119" i="24"/>
  <c r="H119" i="24"/>
  <c r="L61" i="25"/>
  <c r="F240" i="24"/>
  <c r="H240" i="24"/>
  <c r="F142" i="24"/>
  <c r="F146" i="24"/>
  <c r="H146" i="24"/>
  <c r="J55" i="24"/>
  <c r="L55" i="24"/>
  <c r="F103" i="24"/>
  <c r="H103" i="24"/>
  <c r="F267" i="24"/>
  <c r="F263" i="24"/>
  <c r="H263" i="24"/>
  <c r="F166" i="24"/>
  <c r="H166" i="24"/>
  <c r="L84" i="24"/>
  <c r="N84" i="24"/>
  <c r="J53" i="24"/>
  <c r="F14" i="24"/>
  <c r="H14" i="24"/>
  <c r="F189" i="24"/>
  <c r="F185" i="24"/>
  <c r="H185" i="24"/>
  <c r="U21" i="22"/>
  <c r="Y13" i="22"/>
  <c r="X13" i="22"/>
  <c r="W21" i="22"/>
  <c r="AA13" i="22"/>
  <c r="Z13" i="22"/>
  <c r="AB13" i="22"/>
  <c r="Z11" i="22"/>
  <c r="X11" i="22"/>
  <c r="R21" i="22"/>
  <c r="O85" i="24"/>
  <c r="O80" i="24"/>
  <c r="S11" i="21"/>
  <c r="R11" i="21"/>
  <c r="T11" i="21"/>
  <c r="S19" i="21"/>
  <c r="R19" i="21"/>
  <c r="T19" i="21"/>
  <c r="F82" i="24"/>
  <c r="H82" i="24"/>
  <c r="R98" i="19"/>
  <c r="J41" i="19"/>
  <c r="G49" i="19"/>
  <c r="R88" i="19"/>
  <c r="R94" i="19"/>
  <c r="O93" i="19"/>
  <c r="R42" i="19"/>
  <c r="O49" i="19"/>
  <c r="R14" i="19"/>
  <c r="O21" i="19"/>
  <c r="R114" i="19"/>
  <c r="R127" i="19"/>
  <c r="R146" i="19"/>
  <c r="R34" i="19"/>
  <c r="R73" i="19"/>
  <c r="R110" i="19"/>
  <c r="R61" i="19"/>
  <c r="R109" i="19"/>
  <c r="R130" i="19"/>
  <c r="R152" i="19"/>
  <c r="R32" i="19"/>
  <c r="J67" i="19"/>
  <c r="J97" i="19"/>
  <c r="G105" i="19"/>
  <c r="J150" i="19"/>
  <c r="G149" i="19"/>
  <c r="J123" i="19"/>
  <c r="E79" i="17"/>
  <c r="D65" i="17"/>
  <c r="J58" i="17"/>
  <c r="L58" i="17"/>
  <c r="D135" i="17"/>
  <c r="J136" i="17"/>
  <c r="L136" i="17"/>
  <c r="R21" i="15"/>
  <c r="C65" i="17"/>
  <c r="C77" i="17"/>
  <c r="C147" i="17"/>
  <c r="T21" i="16"/>
  <c r="Q21" i="15"/>
  <c r="X12" i="15"/>
  <c r="W12" i="15"/>
  <c r="AA12" i="15"/>
  <c r="Y12" i="15"/>
  <c r="Z12" i="15"/>
  <c r="C91" i="17"/>
  <c r="Z13" i="17"/>
  <c r="Y13" i="17"/>
  <c r="X13" i="17"/>
  <c r="W13" i="17"/>
  <c r="V21" i="17"/>
  <c r="S9" i="17"/>
  <c r="T9" i="17"/>
  <c r="U9" i="17"/>
  <c r="T9" i="16"/>
  <c r="M104" i="17"/>
  <c r="L104" i="17"/>
  <c r="K104" i="17"/>
  <c r="J104" i="17"/>
  <c r="I104" i="17"/>
  <c r="M82" i="17"/>
  <c r="L82" i="17"/>
  <c r="K82" i="17"/>
  <c r="J82" i="17"/>
  <c r="I82" i="17"/>
  <c r="M159" i="17"/>
  <c r="L159" i="17"/>
  <c r="K159" i="17"/>
  <c r="J159" i="17"/>
  <c r="I159" i="17"/>
  <c r="L128" i="17"/>
  <c r="K128" i="17"/>
  <c r="J128" i="17"/>
  <c r="I128" i="17"/>
  <c r="M128" i="17"/>
  <c r="K88" i="17"/>
  <c r="J88" i="17"/>
  <c r="I88" i="17"/>
  <c r="M88" i="17"/>
  <c r="L88" i="17"/>
  <c r="J66" i="17"/>
  <c r="I66" i="17"/>
  <c r="M66" i="17"/>
  <c r="H65" i="17"/>
  <c r="L66" i="17"/>
  <c r="K66" i="17"/>
  <c r="J152" i="17"/>
  <c r="I152" i="17"/>
  <c r="M152" i="17"/>
  <c r="L152" i="17"/>
  <c r="K152" i="17"/>
  <c r="I112" i="17"/>
  <c r="M112" i="17"/>
  <c r="L112" i="17"/>
  <c r="K112" i="17"/>
  <c r="J112" i="17"/>
  <c r="M89" i="17"/>
  <c r="L89" i="17"/>
  <c r="K89" i="17"/>
  <c r="J89" i="17"/>
  <c r="I89" i="17"/>
  <c r="G107" i="17"/>
  <c r="K84" i="17"/>
  <c r="I84" i="17"/>
  <c r="Z20" i="16"/>
  <c r="Y20" i="16"/>
  <c r="X20" i="16"/>
  <c r="W20" i="16"/>
  <c r="R9" i="16"/>
  <c r="L107" i="13"/>
  <c r="K107" i="13"/>
  <c r="I107" i="13"/>
  <c r="M107" i="13"/>
  <c r="J107" i="13"/>
  <c r="K127" i="13"/>
  <c r="J127" i="13"/>
  <c r="M127" i="13"/>
  <c r="L127" i="13"/>
  <c r="I127" i="13"/>
  <c r="I142" i="13"/>
  <c r="M142" i="13"/>
  <c r="J142" i="13"/>
  <c r="L142" i="13"/>
  <c r="K142" i="13"/>
  <c r="M145" i="13"/>
  <c r="L145" i="13"/>
  <c r="I145" i="13"/>
  <c r="K145" i="13"/>
  <c r="J145" i="13"/>
  <c r="W46" i="12"/>
  <c r="X39" i="12"/>
  <c r="V39" i="12"/>
  <c r="U39" i="12"/>
  <c r="X42" i="12"/>
  <c r="N21" i="12"/>
  <c r="M21" i="12"/>
  <c r="L21" i="12"/>
  <c r="K21" i="12"/>
  <c r="J21" i="12"/>
  <c r="I21" i="12"/>
  <c r="N24" i="12"/>
  <c r="W13" i="12"/>
  <c r="F84" i="10"/>
  <c r="F57" i="10"/>
  <c r="O57" i="10"/>
  <c r="J32" i="10"/>
  <c r="L32" i="10"/>
  <c r="J279" i="8"/>
  <c r="L279" i="8"/>
  <c r="H237" i="8"/>
  <c r="J237" i="8"/>
  <c r="I54" i="13"/>
  <c r="H62" i="13"/>
  <c r="M54" i="13"/>
  <c r="L54" i="13"/>
  <c r="K54" i="13"/>
  <c r="J54" i="13"/>
  <c r="I28" i="13"/>
  <c r="M28" i="13"/>
  <c r="L28" i="13"/>
  <c r="K28" i="13"/>
  <c r="J28" i="13"/>
  <c r="A11" i="12"/>
  <c r="J108" i="10"/>
  <c r="L108" i="10"/>
  <c r="L98" i="10"/>
  <c r="N98" i="10"/>
  <c r="L79" i="10"/>
  <c r="N79" i="10"/>
  <c r="N58" i="10"/>
  <c r="O58" i="10"/>
  <c r="J35" i="10"/>
  <c r="L35" i="10"/>
  <c r="N12" i="10"/>
  <c r="O12" i="10"/>
  <c r="H276" i="8"/>
  <c r="J276" i="8"/>
  <c r="N256" i="8"/>
  <c r="O256" i="8"/>
  <c r="L95" i="13"/>
  <c r="J95" i="13"/>
  <c r="L19" i="13"/>
  <c r="J19" i="13"/>
  <c r="R20" i="13"/>
  <c r="F132" i="13"/>
  <c r="W51" i="12"/>
  <c r="V44" i="12"/>
  <c r="U44" i="12"/>
  <c r="X44" i="12"/>
  <c r="J26" i="12"/>
  <c r="I26" i="12"/>
  <c r="N26" i="12"/>
  <c r="M26" i="12"/>
  <c r="L26" i="12"/>
  <c r="K26" i="12"/>
  <c r="N28" i="12"/>
  <c r="W19" i="12"/>
  <c r="J13" i="12"/>
  <c r="I13" i="12"/>
  <c r="N13" i="12"/>
  <c r="M13" i="12"/>
  <c r="L13" i="12"/>
  <c r="K13" i="12"/>
  <c r="G54" i="12"/>
  <c r="L63" i="10"/>
  <c r="J263" i="8"/>
  <c r="L263" i="8"/>
  <c r="J233" i="8"/>
  <c r="K82" i="13"/>
  <c r="J82" i="13"/>
  <c r="I82" i="13"/>
  <c r="H90" i="13"/>
  <c r="M82" i="13"/>
  <c r="L82" i="13"/>
  <c r="K56" i="13"/>
  <c r="J56" i="13"/>
  <c r="I56" i="13"/>
  <c r="M56" i="13"/>
  <c r="L56" i="13"/>
  <c r="K30" i="13"/>
  <c r="J30" i="13"/>
  <c r="I30" i="13"/>
  <c r="M30" i="13"/>
  <c r="L30" i="13"/>
  <c r="K13" i="13"/>
  <c r="J13" i="13"/>
  <c r="I13" i="13"/>
  <c r="M13" i="13"/>
  <c r="L13" i="13"/>
  <c r="W9" i="12"/>
  <c r="J106" i="10"/>
  <c r="H16" i="10"/>
  <c r="J280" i="8"/>
  <c r="H238" i="8"/>
  <c r="L96" i="13"/>
  <c r="H104" i="13"/>
  <c r="K96" i="13"/>
  <c r="J96" i="13"/>
  <c r="I96" i="13"/>
  <c r="M96" i="13"/>
  <c r="D90" i="13"/>
  <c r="L70" i="13"/>
  <c r="K70" i="13"/>
  <c r="J70" i="13"/>
  <c r="I70" i="13"/>
  <c r="M70" i="13"/>
  <c r="L44" i="13"/>
  <c r="K44" i="13"/>
  <c r="J44" i="13"/>
  <c r="I44" i="13"/>
  <c r="M44" i="13"/>
  <c r="Z19" i="13"/>
  <c r="Y19" i="13"/>
  <c r="X19" i="13"/>
  <c r="W19" i="13"/>
  <c r="AA19" i="13"/>
  <c r="L51" i="12"/>
  <c r="K51" i="12"/>
  <c r="J51" i="12"/>
  <c r="I51" i="12"/>
  <c r="N51" i="12"/>
  <c r="M51" i="12"/>
  <c r="W44" i="12"/>
  <c r="X37" i="12"/>
  <c r="V37" i="12"/>
  <c r="U37" i="12"/>
  <c r="L19" i="12"/>
  <c r="K19" i="12"/>
  <c r="J19" i="12"/>
  <c r="I19" i="12"/>
  <c r="N19" i="12"/>
  <c r="M19" i="12"/>
  <c r="E54" i="12"/>
  <c r="L53" i="10"/>
  <c r="J148" i="13"/>
  <c r="I148" i="13"/>
  <c r="M148" i="13"/>
  <c r="L148" i="13"/>
  <c r="K148" i="13"/>
  <c r="M50" i="13"/>
  <c r="L50" i="13"/>
  <c r="K50" i="13"/>
  <c r="J50" i="13"/>
  <c r="I50" i="13"/>
  <c r="W6" i="12"/>
  <c r="W54" i="12"/>
  <c r="W17" i="12"/>
  <c r="W33" i="12"/>
  <c r="W21" i="12"/>
  <c r="W37" i="12"/>
  <c r="W25" i="12"/>
  <c r="W41" i="12"/>
  <c r="W12" i="12"/>
  <c r="W7" i="12"/>
  <c r="W11" i="12"/>
  <c r="W29" i="12"/>
  <c r="L83" i="10"/>
  <c r="O54" i="10"/>
  <c r="N54" i="10"/>
  <c r="O35" i="10"/>
  <c r="N35" i="10"/>
  <c r="J12" i="10"/>
  <c r="J278" i="8"/>
  <c r="H236" i="8"/>
  <c r="F105" i="17"/>
  <c r="M138" i="13"/>
  <c r="L138" i="13"/>
  <c r="J138" i="13"/>
  <c r="I138" i="13"/>
  <c r="H146" i="13"/>
  <c r="K138" i="13"/>
  <c r="M98" i="13"/>
  <c r="L98" i="13"/>
  <c r="K98" i="13"/>
  <c r="J98" i="13"/>
  <c r="I98" i="13"/>
  <c r="M72" i="13"/>
  <c r="L72" i="13"/>
  <c r="K72" i="13"/>
  <c r="J72" i="13"/>
  <c r="I72" i="13"/>
  <c r="G56" i="12"/>
  <c r="H36" i="10"/>
  <c r="J36" i="10"/>
  <c r="F233" i="8"/>
  <c r="H233" i="8"/>
  <c r="F152" i="8"/>
  <c r="H33" i="10"/>
  <c r="F125" i="8"/>
  <c r="F11" i="8"/>
  <c r="H11" i="8"/>
  <c r="F274" i="8"/>
  <c r="F254" i="8"/>
  <c r="F259" i="8"/>
  <c r="F209" i="8"/>
  <c r="W10" i="5"/>
  <c r="V10" i="5"/>
  <c r="U10" i="5"/>
  <c r="T10" i="5"/>
  <c r="S10" i="5"/>
  <c r="G196" i="3"/>
  <c r="N164" i="3"/>
  <c r="M164" i="3"/>
  <c r="L164" i="3"/>
  <c r="K164" i="3"/>
  <c r="J164" i="3"/>
  <c r="N173" i="3"/>
  <c r="N169" i="3"/>
  <c r="N165" i="3"/>
  <c r="F43" i="10"/>
  <c r="F39" i="10"/>
  <c r="H39" i="10"/>
  <c r="J214" i="8"/>
  <c r="L214" i="8"/>
  <c r="J213" i="8"/>
  <c r="F164" i="8"/>
  <c r="F87" i="8"/>
  <c r="H87" i="8"/>
  <c r="J14" i="6"/>
  <c r="I14" i="6"/>
  <c r="M14" i="6"/>
  <c r="L14" i="6"/>
  <c r="K14" i="6"/>
  <c r="F192" i="3"/>
  <c r="J54" i="10"/>
  <c r="L54" i="10"/>
  <c r="F175" i="8"/>
  <c r="F82" i="8"/>
  <c r="H82" i="8"/>
  <c r="F63" i="8"/>
  <c r="H63" i="8"/>
  <c r="F17" i="8"/>
  <c r="H17" i="8"/>
  <c r="M208" i="3"/>
  <c r="L208" i="3"/>
  <c r="G187" i="3"/>
  <c r="M165" i="3"/>
  <c r="L165" i="3"/>
  <c r="K137" i="3"/>
  <c r="J137" i="3"/>
  <c r="M137" i="3"/>
  <c r="L137" i="3"/>
  <c r="N137" i="3"/>
  <c r="H59" i="10"/>
  <c r="F191" i="8"/>
  <c r="F85" i="8"/>
  <c r="J62" i="8"/>
  <c r="F12" i="8"/>
  <c r="H12" i="8"/>
  <c r="V42" i="5"/>
  <c r="T42" i="5"/>
  <c r="U22" i="5"/>
  <c r="T22" i="5"/>
  <c r="S22" i="5"/>
  <c r="W22" i="5"/>
  <c r="V22" i="5"/>
  <c r="W23" i="5"/>
  <c r="H186" i="3"/>
  <c r="F187" i="8"/>
  <c r="F99" i="8"/>
  <c r="H99" i="8"/>
  <c r="L55" i="8"/>
  <c r="K12" i="6"/>
  <c r="I12" i="6"/>
  <c r="V49" i="5"/>
  <c r="U49" i="5"/>
  <c r="T49" i="5"/>
  <c r="S49" i="5"/>
  <c r="W49" i="5"/>
  <c r="V17" i="5"/>
  <c r="U17" i="5"/>
  <c r="T17" i="5"/>
  <c r="S17" i="5"/>
  <c r="W17" i="5"/>
  <c r="W20" i="5"/>
  <c r="W18" i="5"/>
  <c r="E195" i="3"/>
  <c r="M174" i="3"/>
  <c r="L174" i="3"/>
  <c r="K174" i="3"/>
  <c r="J174" i="3"/>
  <c r="N174" i="3"/>
  <c r="V19" i="14"/>
  <c r="U19" i="14"/>
  <c r="T19" i="14"/>
  <c r="V12" i="14"/>
  <c r="U12" i="14"/>
  <c r="T12" i="14"/>
  <c r="F15" i="10"/>
  <c r="H15" i="10"/>
  <c r="F146" i="8"/>
  <c r="H174" i="8"/>
  <c r="H171" i="8"/>
  <c r="H168" i="8"/>
  <c r="H165" i="8"/>
  <c r="O164" i="8"/>
  <c r="N164" i="8"/>
  <c r="L174" i="8"/>
  <c r="L171" i="8"/>
  <c r="L168" i="8"/>
  <c r="N168" i="8"/>
  <c r="L126" i="8"/>
  <c r="J82" i="10"/>
  <c r="J86" i="10"/>
  <c r="L86" i="10"/>
  <c r="M33" i="5"/>
  <c r="L33" i="5"/>
  <c r="K33" i="5"/>
  <c r="J33" i="5"/>
  <c r="I33" i="5"/>
  <c r="O58" i="8"/>
  <c r="N58" i="8"/>
  <c r="N54" i="8"/>
  <c r="O54" i="8"/>
  <c r="L51" i="5"/>
  <c r="K51" i="5"/>
  <c r="J51" i="5"/>
  <c r="I51" i="5"/>
  <c r="M51" i="5"/>
  <c r="J10" i="5"/>
  <c r="I10" i="5"/>
  <c r="M10" i="5"/>
  <c r="L10" i="5"/>
  <c r="K10" i="5"/>
  <c r="I18" i="5"/>
  <c r="M18" i="5"/>
  <c r="L18" i="5"/>
  <c r="K18" i="5"/>
  <c r="J18" i="5"/>
  <c r="M39" i="5"/>
  <c r="L39" i="5"/>
  <c r="J39" i="5"/>
  <c r="I39" i="5"/>
  <c r="K39" i="5"/>
  <c r="I52" i="5"/>
  <c r="K52" i="5"/>
  <c r="J43" i="6"/>
  <c r="L43" i="6"/>
  <c r="L21" i="6"/>
  <c r="J21" i="6"/>
  <c r="W19" i="6"/>
  <c r="V19" i="6"/>
  <c r="U19" i="6"/>
  <c r="T19" i="6"/>
  <c r="S19" i="6"/>
  <c r="U12" i="5"/>
  <c r="S12" i="5"/>
  <c r="S8" i="5"/>
  <c r="U8" i="5"/>
  <c r="U45" i="5"/>
  <c r="S45" i="5"/>
  <c r="O185" i="8"/>
  <c r="N185" i="8"/>
  <c r="H185" i="8"/>
  <c r="L194" i="8"/>
  <c r="J193" i="8"/>
  <c r="H197" i="8"/>
  <c r="H194" i="8"/>
  <c r="W16" i="6"/>
  <c r="V16" i="6"/>
  <c r="U16" i="6"/>
  <c r="T16" i="6"/>
  <c r="S16" i="6"/>
  <c r="W35" i="6"/>
  <c r="V35" i="6"/>
  <c r="U35" i="6"/>
  <c r="T35" i="6"/>
  <c r="S35" i="6"/>
  <c r="U10" i="6"/>
  <c r="T10" i="6"/>
  <c r="S10" i="6"/>
  <c r="W10" i="6"/>
  <c r="V10" i="6"/>
  <c r="U18" i="6"/>
  <c r="T18" i="6"/>
  <c r="S18" i="6"/>
  <c r="W18" i="6"/>
  <c r="V18" i="6"/>
  <c r="T39" i="6"/>
  <c r="S39" i="6"/>
  <c r="W39" i="6"/>
  <c r="U39" i="6"/>
  <c r="V39" i="6"/>
  <c r="W14" i="6"/>
  <c r="V14" i="6"/>
  <c r="U14" i="6"/>
  <c r="S14" i="6"/>
  <c r="T14" i="6"/>
  <c r="J24" i="2"/>
  <c r="N24" i="2"/>
  <c r="M24" i="2"/>
  <c r="K24" i="2"/>
  <c r="L24" i="2"/>
  <c r="K48" i="2"/>
  <c r="J48" i="2"/>
  <c r="L60" i="2"/>
  <c r="K60" i="2"/>
  <c r="J60" i="2"/>
  <c r="M60" i="2"/>
  <c r="N60" i="2"/>
  <c r="N62" i="2"/>
  <c r="L40" i="2"/>
  <c r="I43" i="2"/>
  <c r="K40" i="2"/>
  <c r="J40" i="2"/>
  <c r="M40" i="2"/>
  <c r="N40" i="2"/>
  <c r="L10" i="2"/>
  <c r="M10" i="2"/>
  <c r="N73" i="2"/>
  <c r="M73" i="2"/>
  <c r="L73" i="2"/>
  <c r="K73" i="2"/>
  <c r="J73" i="2"/>
  <c r="M48" i="2"/>
  <c r="L48" i="2"/>
  <c r="E42" i="2"/>
  <c r="M125" i="3"/>
  <c r="L125" i="3"/>
  <c r="K125" i="3"/>
  <c r="J125" i="3"/>
  <c r="M134" i="3"/>
  <c r="L134" i="3"/>
  <c r="J134" i="3"/>
  <c r="K134" i="3"/>
  <c r="G146" i="28"/>
  <c r="F78" i="25"/>
  <c r="O78" i="25"/>
  <c r="O81" i="25"/>
  <c r="F81" i="25"/>
  <c r="N33" i="25"/>
  <c r="O33" i="25"/>
  <c r="L257" i="24"/>
  <c r="N257" i="24"/>
  <c r="J233" i="24"/>
  <c r="L233" i="24"/>
  <c r="H191" i="24"/>
  <c r="J191" i="24"/>
  <c r="L129" i="24"/>
  <c r="N119" i="24"/>
  <c r="O119" i="24"/>
  <c r="F84" i="25"/>
  <c r="O36" i="25"/>
  <c r="N36" i="25"/>
  <c r="F101" i="25"/>
  <c r="O258" i="24"/>
  <c r="N258" i="24"/>
  <c r="O232" i="24"/>
  <c r="N232" i="24"/>
  <c r="O210" i="24"/>
  <c r="N210" i="24"/>
  <c r="O188" i="24"/>
  <c r="N188" i="24"/>
  <c r="O168" i="24"/>
  <c r="L146" i="24"/>
  <c r="N146" i="24"/>
  <c r="J126" i="24"/>
  <c r="L126" i="24"/>
  <c r="J85" i="24"/>
  <c r="L85" i="24"/>
  <c r="N54" i="24"/>
  <c r="O54" i="24"/>
  <c r="O58" i="25"/>
  <c r="N58" i="25"/>
  <c r="J265" i="24"/>
  <c r="F82" i="25"/>
  <c r="F36" i="25"/>
  <c r="J260" i="24"/>
  <c r="H236" i="24"/>
  <c r="J168" i="24"/>
  <c r="H148" i="24"/>
  <c r="E20" i="28"/>
  <c r="J12" i="28"/>
  <c r="L12" i="28"/>
  <c r="L60" i="28"/>
  <c r="J60" i="28"/>
  <c r="J47" i="28"/>
  <c r="L47" i="28"/>
  <c r="F103" i="25"/>
  <c r="F39" i="25"/>
  <c r="O99" i="25"/>
  <c r="N99" i="25"/>
  <c r="O259" i="24"/>
  <c r="N259" i="24"/>
  <c r="O233" i="24"/>
  <c r="N233" i="24"/>
  <c r="H195" i="24"/>
  <c r="L58" i="25"/>
  <c r="L33" i="25"/>
  <c r="L65" i="25"/>
  <c r="L81" i="25"/>
  <c r="N81" i="25"/>
  <c r="L108" i="25"/>
  <c r="F98" i="24"/>
  <c r="H98" i="24"/>
  <c r="F211" i="24"/>
  <c r="F207" i="24"/>
  <c r="H207" i="24"/>
  <c r="F10" i="24"/>
  <c r="H10" i="24"/>
  <c r="F131" i="24"/>
  <c r="H131" i="24"/>
  <c r="F127" i="24"/>
  <c r="H127" i="24"/>
  <c r="F236" i="24"/>
  <c r="F150" i="24"/>
  <c r="L81" i="24"/>
  <c r="J63" i="24"/>
  <c r="L63" i="24"/>
  <c r="F101" i="24"/>
  <c r="H101" i="24"/>
  <c r="F256" i="24"/>
  <c r="F260" i="24"/>
  <c r="H260" i="24"/>
  <c r="F174" i="24"/>
  <c r="H174" i="24"/>
  <c r="H77" i="24"/>
  <c r="F60" i="24"/>
  <c r="F195" i="24"/>
  <c r="F197" i="24"/>
  <c r="F193" i="24"/>
  <c r="H193" i="24"/>
  <c r="V21" i="22"/>
  <c r="AB12" i="22"/>
  <c r="AA12" i="22"/>
  <c r="Z12" i="22"/>
  <c r="Y12" i="22"/>
  <c r="X12" i="22"/>
  <c r="O77" i="24"/>
  <c r="O55" i="24"/>
  <c r="F55" i="24"/>
  <c r="O83" i="24"/>
  <c r="S12" i="21"/>
  <c r="R12" i="21"/>
  <c r="T12" i="21"/>
  <c r="S20" i="21"/>
  <c r="R20" i="21"/>
  <c r="T20" i="21"/>
  <c r="F84" i="24"/>
  <c r="G91" i="19"/>
  <c r="J88" i="19"/>
  <c r="W21" i="19"/>
  <c r="R129" i="19"/>
  <c r="R151" i="19"/>
  <c r="R39" i="19"/>
  <c r="R82" i="19"/>
  <c r="O35" i="19"/>
  <c r="R27" i="19"/>
  <c r="O23" i="19"/>
  <c r="O65" i="19"/>
  <c r="R66" i="19"/>
  <c r="R108" i="19"/>
  <c r="O107" i="19"/>
  <c r="R132" i="19"/>
  <c r="R154" i="19"/>
  <c r="R84" i="19"/>
  <c r="R18" i="19"/>
  <c r="R97" i="19"/>
  <c r="O105" i="19"/>
  <c r="W147" i="19"/>
  <c r="W105" i="19"/>
  <c r="W133" i="19"/>
  <c r="J38" i="19"/>
  <c r="G37" i="19"/>
  <c r="G51" i="19"/>
  <c r="G133" i="19"/>
  <c r="E119" i="17"/>
  <c r="E65" i="17"/>
  <c r="E135" i="17"/>
  <c r="D105" i="17"/>
  <c r="L67" i="17"/>
  <c r="J67" i="17"/>
  <c r="U21" i="16"/>
  <c r="U9" i="16"/>
  <c r="AA11" i="15"/>
  <c r="Z11" i="15"/>
  <c r="Y11" i="15"/>
  <c r="X11" i="15"/>
  <c r="W11" i="15"/>
  <c r="C63" i="17"/>
  <c r="C133" i="17"/>
  <c r="C93" i="17"/>
  <c r="Y12" i="17"/>
  <c r="X12" i="17"/>
  <c r="W12" i="17"/>
  <c r="Z12" i="17"/>
  <c r="W11" i="17"/>
  <c r="AA11" i="17"/>
  <c r="Z11" i="17"/>
  <c r="Y11" i="17"/>
  <c r="X11" i="17"/>
  <c r="Z19" i="16"/>
  <c r="Y19" i="16"/>
  <c r="X19" i="16"/>
  <c r="W19" i="16"/>
  <c r="AA19" i="16"/>
  <c r="T21" i="17"/>
  <c r="M113" i="17"/>
  <c r="L113" i="17"/>
  <c r="K113" i="17"/>
  <c r="J113" i="17"/>
  <c r="I113" i="17"/>
  <c r="M90" i="17"/>
  <c r="L90" i="17"/>
  <c r="K90" i="17"/>
  <c r="J90" i="17"/>
  <c r="I90" i="17"/>
  <c r="L59" i="17"/>
  <c r="K59" i="17"/>
  <c r="J59" i="17"/>
  <c r="I59" i="17"/>
  <c r="M59" i="17"/>
  <c r="L137" i="17"/>
  <c r="K137" i="17"/>
  <c r="J137" i="17"/>
  <c r="I137" i="17"/>
  <c r="M137" i="17"/>
  <c r="K97" i="17"/>
  <c r="J97" i="17"/>
  <c r="I97" i="17"/>
  <c r="H105" i="17"/>
  <c r="M97" i="17"/>
  <c r="L97" i="17"/>
  <c r="J74" i="17"/>
  <c r="I74" i="17"/>
  <c r="M74" i="17"/>
  <c r="L74" i="17"/>
  <c r="K74" i="17"/>
  <c r="J160" i="17"/>
  <c r="I160" i="17"/>
  <c r="M160" i="17"/>
  <c r="L160" i="17"/>
  <c r="K160" i="17"/>
  <c r="I129" i="17"/>
  <c r="M129" i="17"/>
  <c r="L129" i="17"/>
  <c r="K129" i="17"/>
  <c r="J129" i="17"/>
  <c r="M98" i="17"/>
  <c r="L98" i="17"/>
  <c r="K98" i="17"/>
  <c r="J98" i="17"/>
  <c r="I98" i="17"/>
  <c r="Z9" i="15"/>
  <c r="Y9" i="15"/>
  <c r="X9" i="15"/>
  <c r="W9" i="15"/>
  <c r="AA9" i="15"/>
  <c r="AA14" i="15"/>
  <c r="AA19" i="15"/>
  <c r="AA10" i="15"/>
  <c r="AA18" i="15"/>
  <c r="G77" i="17"/>
  <c r="K101" i="17"/>
  <c r="I101" i="17"/>
  <c r="K117" i="13"/>
  <c r="I117" i="13"/>
  <c r="D104" i="13"/>
  <c r="M83" i="13"/>
  <c r="L83" i="13"/>
  <c r="K83" i="13"/>
  <c r="J83" i="13"/>
  <c r="I83" i="13"/>
  <c r="K60" i="13"/>
  <c r="I60" i="13"/>
  <c r="M23" i="13"/>
  <c r="L23" i="13"/>
  <c r="K23" i="13"/>
  <c r="J23" i="13"/>
  <c r="I23" i="13"/>
  <c r="AA13" i="13"/>
  <c r="Z13" i="13"/>
  <c r="Y13" i="13"/>
  <c r="X13" i="13"/>
  <c r="W13" i="13"/>
  <c r="L115" i="13"/>
  <c r="K115" i="13"/>
  <c r="I115" i="13"/>
  <c r="M115" i="13"/>
  <c r="J115" i="13"/>
  <c r="K136" i="13"/>
  <c r="J136" i="13"/>
  <c r="L136" i="13"/>
  <c r="I136" i="13"/>
  <c r="M136" i="13"/>
  <c r="I151" i="13"/>
  <c r="M151" i="13"/>
  <c r="L151" i="13"/>
  <c r="K151" i="13"/>
  <c r="J151" i="13"/>
  <c r="M154" i="13"/>
  <c r="L154" i="13"/>
  <c r="K154" i="13"/>
  <c r="J154" i="13"/>
  <c r="I154" i="13"/>
  <c r="N33" i="12"/>
  <c r="M33" i="12"/>
  <c r="L33" i="12"/>
  <c r="K33" i="12"/>
  <c r="J33" i="12"/>
  <c r="I33" i="12"/>
  <c r="W26" i="12"/>
  <c r="X19" i="12"/>
  <c r="V19" i="12"/>
  <c r="U19" i="12"/>
  <c r="O55" i="10"/>
  <c r="N55" i="10"/>
  <c r="J13" i="10"/>
  <c r="L13" i="10"/>
  <c r="L277" i="8"/>
  <c r="N277" i="8"/>
  <c r="J257" i="8"/>
  <c r="L257" i="8"/>
  <c r="D160" i="13"/>
  <c r="I88" i="13"/>
  <c r="M88" i="13"/>
  <c r="L88" i="13"/>
  <c r="K88" i="13"/>
  <c r="J88" i="13"/>
  <c r="G48" i="13"/>
  <c r="U9" i="12"/>
  <c r="X9" i="12"/>
  <c r="V9" i="12"/>
  <c r="L106" i="10"/>
  <c r="N106" i="10"/>
  <c r="O98" i="10"/>
  <c r="F98" i="10"/>
  <c r="O79" i="10"/>
  <c r="F79" i="10"/>
  <c r="F58" i="10"/>
  <c r="L33" i="10"/>
  <c r="N33" i="10"/>
  <c r="H10" i="10"/>
  <c r="J10" i="10"/>
  <c r="H254" i="8"/>
  <c r="J254" i="8"/>
  <c r="N234" i="8"/>
  <c r="O234" i="8"/>
  <c r="J94" i="13"/>
  <c r="I94" i="13"/>
  <c r="M94" i="13"/>
  <c r="L94" i="13"/>
  <c r="K94" i="13"/>
  <c r="L69" i="13"/>
  <c r="J69" i="13"/>
  <c r="L43" i="13"/>
  <c r="J43" i="13"/>
  <c r="X18" i="13"/>
  <c r="W18" i="13"/>
  <c r="AA18" i="13"/>
  <c r="Z18" i="13"/>
  <c r="Y18" i="13"/>
  <c r="G20" i="13"/>
  <c r="J38" i="12"/>
  <c r="I38" i="12"/>
  <c r="N38" i="12"/>
  <c r="M38" i="12"/>
  <c r="L38" i="12"/>
  <c r="K38" i="12"/>
  <c r="W31" i="12"/>
  <c r="V24" i="12"/>
  <c r="U24" i="12"/>
  <c r="X24" i="12"/>
  <c r="E53" i="12"/>
  <c r="J103" i="10"/>
  <c r="L103" i="10"/>
  <c r="L82" i="10"/>
  <c r="F63" i="10"/>
  <c r="L36" i="10"/>
  <c r="L261" i="8"/>
  <c r="O251" i="8"/>
  <c r="N251" i="8"/>
  <c r="L231" i="8"/>
  <c r="M109" i="13"/>
  <c r="K109" i="13"/>
  <c r="J109" i="13"/>
  <c r="L109" i="13"/>
  <c r="I109" i="13"/>
  <c r="G76" i="13"/>
  <c r="Z17" i="13"/>
  <c r="X17" i="13"/>
  <c r="Q20" i="13"/>
  <c r="L36" i="12"/>
  <c r="K36" i="12"/>
  <c r="L20" i="12"/>
  <c r="K20" i="12"/>
  <c r="L104" i="10"/>
  <c r="L85" i="10"/>
  <c r="O75" i="10"/>
  <c r="N75" i="10"/>
  <c r="O56" i="10"/>
  <c r="N56" i="10"/>
  <c r="O37" i="10"/>
  <c r="N37" i="10"/>
  <c r="J14" i="10"/>
  <c r="L278" i="8"/>
  <c r="J258" i="8"/>
  <c r="L140" i="13"/>
  <c r="K140" i="13"/>
  <c r="M140" i="13"/>
  <c r="J140" i="13"/>
  <c r="I140" i="13"/>
  <c r="G90" i="13"/>
  <c r="C76" i="13"/>
  <c r="E20" i="13"/>
  <c r="X49" i="12"/>
  <c r="V49" i="12"/>
  <c r="U49" i="12"/>
  <c r="L31" i="12"/>
  <c r="K31" i="12"/>
  <c r="J31" i="12"/>
  <c r="I31" i="12"/>
  <c r="N31" i="12"/>
  <c r="M31" i="12"/>
  <c r="W24" i="12"/>
  <c r="X17" i="12"/>
  <c r="V17" i="12"/>
  <c r="U17" i="12"/>
  <c r="X11" i="12"/>
  <c r="V11" i="12"/>
  <c r="U11" i="12"/>
  <c r="X14" i="12"/>
  <c r="X13" i="12"/>
  <c r="J109" i="10"/>
  <c r="O97" i="10"/>
  <c r="N97" i="10"/>
  <c r="L42" i="10"/>
  <c r="M24" i="13"/>
  <c r="L24" i="13"/>
  <c r="K24" i="13"/>
  <c r="J24" i="13"/>
  <c r="I24" i="13"/>
  <c r="O100" i="10"/>
  <c r="N100" i="10"/>
  <c r="L64" i="10"/>
  <c r="F54" i="10"/>
  <c r="L10" i="10"/>
  <c r="L276" i="8"/>
  <c r="J256" i="8"/>
  <c r="F91" i="17"/>
  <c r="F51" i="17"/>
  <c r="F161" i="17"/>
  <c r="F121" i="17"/>
  <c r="M46" i="13"/>
  <c r="L46" i="13"/>
  <c r="K46" i="13"/>
  <c r="J46" i="13"/>
  <c r="I46" i="13"/>
  <c r="X54" i="12"/>
  <c r="V54" i="12"/>
  <c r="U54" i="12"/>
  <c r="N48" i="12"/>
  <c r="M48" i="12"/>
  <c r="L48" i="12"/>
  <c r="K48" i="12"/>
  <c r="J48" i="12"/>
  <c r="I48" i="12"/>
  <c r="N49" i="12"/>
  <c r="L213" i="8"/>
  <c r="N213" i="8"/>
  <c r="F144" i="8"/>
  <c r="M19" i="6"/>
  <c r="L19" i="6"/>
  <c r="K19" i="6"/>
  <c r="I19" i="6"/>
  <c r="J19" i="6"/>
  <c r="F55" i="12"/>
  <c r="F53" i="12"/>
  <c r="F57" i="12" s="1"/>
  <c r="H41" i="10"/>
  <c r="H34" i="10"/>
  <c r="J34" i="10"/>
  <c r="F103" i="8"/>
  <c r="H103" i="8"/>
  <c r="F194" i="8"/>
  <c r="F282" i="8"/>
  <c r="F262" i="8"/>
  <c r="F273" i="8"/>
  <c r="F217" i="8"/>
  <c r="H217" i="8"/>
  <c r="I43" i="6"/>
  <c r="K43" i="6"/>
  <c r="K35" i="6"/>
  <c r="I35" i="6"/>
  <c r="K27" i="6"/>
  <c r="I27" i="6"/>
  <c r="M11" i="6"/>
  <c r="L11" i="6"/>
  <c r="K11" i="6"/>
  <c r="J11" i="6"/>
  <c r="I11" i="6"/>
  <c r="W29" i="5"/>
  <c r="V29" i="5"/>
  <c r="U29" i="5"/>
  <c r="T29" i="5"/>
  <c r="S29" i="5"/>
  <c r="W31" i="5"/>
  <c r="I195" i="3"/>
  <c r="N184" i="3"/>
  <c r="M184" i="3"/>
  <c r="L184" i="3"/>
  <c r="K184" i="3"/>
  <c r="J184" i="3"/>
  <c r="F32" i="10"/>
  <c r="F36" i="10"/>
  <c r="O207" i="8"/>
  <c r="N207" i="8"/>
  <c r="L217" i="8"/>
  <c r="J216" i="8"/>
  <c r="F150" i="8"/>
  <c r="H85" i="8"/>
  <c r="J85" i="8"/>
  <c r="J75" i="8"/>
  <c r="L75" i="8"/>
  <c r="J56" i="8"/>
  <c r="S40" i="5"/>
  <c r="W40" i="5"/>
  <c r="V40" i="5"/>
  <c r="U40" i="5"/>
  <c r="T40" i="5"/>
  <c r="V28" i="5"/>
  <c r="T28" i="5"/>
  <c r="H191" i="3"/>
  <c r="J53" i="10"/>
  <c r="J62" i="10"/>
  <c r="L62" i="10"/>
  <c r="F167" i="8"/>
  <c r="F109" i="8"/>
  <c r="H109" i="8"/>
  <c r="H80" i="8"/>
  <c r="J80" i="8"/>
  <c r="F9" i="8"/>
  <c r="H9" i="8"/>
  <c r="T51" i="5"/>
  <c r="S51" i="5"/>
  <c r="W51" i="5"/>
  <c r="V51" i="5"/>
  <c r="U51" i="5"/>
  <c r="T39" i="5"/>
  <c r="V39" i="5"/>
  <c r="T19" i="5"/>
  <c r="S19" i="5"/>
  <c r="W19" i="5"/>
  <c r="V19" i="5"/>
  <c r="U19" i="5"/>
  <c r="K218" i="3"/>
  <c r="J218" i="3"/>
  <c r="N218" i="3"/>
  <c r="M218" i="3"/>
  <c r="L218" i="3"/>
  <c r="E196" i="3"/>
  <c r="M185" i="3"/>
  <c r="L185" i="3"/>
  <c r="K175" i="3"/>
  <c r="J175" i="3"/>
  <c r="I186" i="3"/>
  <c r="N175" i="3"/>
  <c r="M175" i="3"/>
  <c r="L175" i="3"/>
  <c r="N181" i="3"/>
  <c r="N177" i="3"/>
  <c r="N185" i="3"/>
  <c r="M135" i="3"/>
  <c r="L135" i="3"/>
  <c r="F170" i="8"/>
  <c r="H83" i="8"/>
  <c r="J83" i="8"/>
  <c r="L60" i="8"/>
  <c r="J52" i="5"/>
  <c r="L52" i="5"/>
  <c r="L20" i="5"/>
  <c r="J20" i="5"/>
  <c r="AA16" i="13"/>
  <c r="Z16" i="13"/>
  <c r="Y16" i="13"/>
  <c r="X16" i="13"/>
  <c r="W16" i="13"/>
  <c r="F173" i="8"/>
  <c r="H86" i="8"/>
  <c r="J86" i="8"/>
  <c r="M217" i="3"/>
  <c r="L217" i="3"/>
  <c r="K217" i="3"/>
  <c r="J217" i="3"/>
  <c r="N217" i="3"/>
  <c r="G194" i="3"/>
  <c r="M162" i="3"/>
  <c r="L162" i="3"/>
  <c r="K162" i="3"/>
  <c r="J162" i="3"/>
  <c r="N162" i="3"/>
  <c r="M144" i="3"/>
  <c r="L144" i="3"/>
  <c r="K144" i="3"/>
  <c r="J144" i="3"/>
  <c r="N144" i="3"/>
  <c r="Q23" i="14"/>
  <c r="F12" i="10"/>
  <c r="H12" i="10"/>
  <c r="H152" i="8"/>
  <c r="H149" i="8"/>
  <c r="H146" i="8"/>
  <c r="H143" i="8"/>
  <c r="O142" i="8"/>
  <c r="N142" i="8"/>
  <c r="L152" i="8"/>
  <c r="L149" i="8"/>
  <c r="L146" i="8"/>
  <c r="J83" i="10"/>
  <c r="J164" i="8"/>
  <c r="O167" i="8"/>
  <c r="N167" i="8"/>
  <c r="J173" i="8"/>
  <c r="J170" i="8"/>
  <c r="L170" i="8"/>
  <c r="F124" i="8"/>
  <c r="L121" i="8"/>
  <c r="L143" i="8"/>
  <c r="J79" i="10"/>
  <c r="H130" i="8"/>
  <c r="H127" i="8"/>
  <c r="H124" i="8"/>
  <c r="H121" i="8"/>
  <c r="O120" i="8"/>
  <c r="N120" i="8"/>
  <c r="L130" i="8"/>
  <c r="L127" i="8"/>
  <c r="L124" i="8"/>
  <c r="L165" i="8"/>
  <c r="O55" i="8"/>
  <c r="N55" i="8"/>
  <c r="J21" i="5"/>
  <c r="I21" i="5"/>
  <c r="M21" i="5"/>
  <c r="L21" i="5"/>
  <c r="K21" i="5"/>
  <c r="I26" i="5"/>
  <c r="M26" i="5"/>
  <c r="L26" i="5"/>
  <c r="J26" i="5"/>
  <c r="K26" i="5"/>
  <c r="M47" i="5"/>
  <c r="L47" i="5"/>
  <c r="K47" i="5"/>
  <c r="J47" i="5"/>
  <c r="I47" i="5"/>
  <c r="L51" i="6"/>
  <c r="J51" i="6"/>
  <c r="J29" i="6"/>
  <c r="L29" i="6"/>
  <c r="S7" i="5"/>
  <c r="U7" i="5"/>
  <c r="N190" i="8"/>
  <c r="O190" i="8"/>
  <c r="O187" i="8"/>
  <c r="N187" i="8"/>
  <c r="L186" i="8"/>
  <c r="H187" i="8"/>
  <c r="J190" i="8"/>
  <c r="H193" i="8"/>
  <c r="V21" i="6"/>
  <c r="U21" i="6"/>
  <c r="T21" i="6"/>
  <c r="S21" i="6"/>
  <c r="W21" i="6"/>
  <c r="U26" i="6"/>
  <c r="T26" i="6"/>
  <c r="S26" i="6"/>
  <c r="W26" i="6"/>
  <c r="V26" i="6"/>
  <c r="T47" i="6"/>
  <c r="S47" i="6"/>
  <c r="W47" i="6"/>
  <c r="V47" i="6"/>
  <c r="U47" i="6"/>
  <c r="W17" i="6"/>
  <c r="V17" i="6"/>
  <c r="U17" i="6"/>
  <c r="S17" i="6"/>
  <c r="T17" i="6"/>
  <c r="M30" i="5"/>
  <c r="L30" i="5"/>
  <c r="K30" i="5"/>
  <c r="J30" i="5"/>
  <c r="I30" i="5"/>
  <c r="J41" i="2"/>
  <c r="K41" i="2"/>
  <c r="M41" i="2"/>
  <c r="L41" i="2"/>
  <c r="E18" i="2"/>
  <c r="L74" i="2"/>
  <c r="K74" i="2"/>
  <c r="M74" i="2"/>
  <c r="J74" i="2"/>
  <c r="N74" i="2"/>
  <c r="E67" i="2"/>
  <c r="M58" i="2"/>
  <c r="L58" i="2"/>
  <c r="M38" i="2"/>
  <c r="L38" i="2"/>
  <c r="L23" i="2"/>
  <c r="K23" i="2"/>
  <c r="J23" i="2"/>
  <c r="M23" i="2"/>
  <c r="N23" i="2"/>
  <c r="G18" i="2"/>
  <c r="E68" i="2"/>
  <c r="M65" i="2"/>
  <c r="L65" i="2"/>
  <c r="F67" i="2"/>
  <c r="J124" i="3"/>
  <c r="M124" i="3"/>
  <c r="L124" i="3"/>
  <c r="K124" i="3"/>
  <c r="K203" i="3"/>
  <c r="J203" i="3"/>
  <c r="K207" i="3"/>
  <c r="J207" i="3"/>
  <c r="K65" i="28"/>
  <c r="I65" i="28"/>
  <c r="K155" i="28"/>
  <c r="I155" i="28"/>
  <c r="O76" i="25"/>
  <c r="N76" i="25"/>
  <c r="N79" i="25"/>
  <c r="O79" i="25"/>
  <c r="J267" i="24"/>
  <c r="L267" i="24"/>
  <c r="F257" i="24"/>
  <c r="O257" i="24"/>
  <c r="L231" i="24"/>
  <c r="N231" i="24"/>
  <c r="J211" i="24"/>
  <c r="L211" i="24"/>
  <c r="H169" i="24"/>
  <c r="J169" i="24"/>
  <c r="F129" i="24"/>
  <c r="O78" i="24"/>
  <c r="N78" i="24"/>
  <c r="F100" i="25"/>
  <c r="F109" i="25"/>
  <c r="H256" i="24"/>
  <c r="J256" i="24"/>
  <c r="H230" i="24"/>
  <c r="J230" i="24"/>
  <c r="H208" i="24"/>
  <c r="J208" i="24"/>
  <c r="H186" i="24"/>
  <c r="J186" i="24"/>
  <c r="O166" i="24"/>
  <c r="N166" i="24"/>
  <c r="O146" i="24"/>
  <c r="L124" i="24"/>
  <c r="N124" i="24"/>
  <c r="N81" i="24"/>
  <c r="O81" i="24"/>
  <c r="F41" i="25"/>
  <c r="L263" i="24"/>
  <c r="J239" i="24"/>
  <c r="J217" i="24"/>
  <c r="J195" i="24"/>
  <c r="J173" i="24"/>
  <c r="O80" i="25"/>
  <c r="N80" i="25"/>
  <c r="O34" i="25"/>
  <c r="N34" i="25"/>
  <c r="L258" i="24"/>
  <c r="L196" i="24"/>
  <c r="O186" i="24"/>
  <c r="N186" i="24"/>
  <c r="L166" i="24"/>
  <c r="J83" i="24"/>
  <c r="E48" i="28"/>
  <c r="E104" i="28"/>
  <c r="E146" i="28"/>
  <c r="F85" i="25"/>
  <c r="O37" i="25"/>
  <c r="N37" i="25"/>
  <c r="O107" i="25"/>
  <c r="N107" i="25"/>
  <c r="H257" i="24"/>
  <c r="J257" i="24"/>
  <c r="L77" i="25"/>
  <c r="L41" i="25"/>
  <c r="L76" i="25"/>
  <c r="L97" i="25"/>
  <c r="F106" i="24"/>
  <c r="H106" i="24"/>
  <c r="F219" i="24"/>
  <c r="F215" i="24"/>
  <c r="H215" i="24"/>
  <c r="L99" i="25"/>
  <c r="F120" i="24"/>
  <c r="F124" i="24"/>
  <c r="H124" i="24"/>
  <c r="F233" i="24"/>
  <c r="F229" i="24"/>
  <c r="H229" i="24"/>
  <c r="F147" i="24"/>
  <c r="L75" i="24"/>
  <c r="N75" i="24"/>
  <c r="F35" i="24"/>
  <c r="H35" i="24"/>
  <c r="F19" i="24"/>
  <c r="H19" i="24"/>
  <c r="F264" i="24"/>
  <c r="F170" i="24"/>
  <c r="H85" i="24"/>
  <c r="F87" i="24"/>
  <c r="Z17" i="22"/>
  <c r="X17" i="22"/>
  <c r="F186" i="24"/>
  <c r="F190" i="24"/>
  <c r="H190" i="24"/>
  <c r="T21" i="22"/>
  <c r="AA15" i="22"/>
  <c r="Z15" i="22"/>
  <c r="Y15" i="22"/>
  <c r="X15" i="22"/>
  <c r="AB15" i="22"/>
  <c r="Z14" i="22"/>
  <c r="Y14" i="22"/>
  <c r="X14" i="22"/>
  <c r="AA14" i="22"/>
  <c r="AB14" i="22"/>
  <c r="Y17" i="22"/>
  <c r="AA17" i="22"/>
  <c r="O76" i="24"/>
  <c r="O58" i="24"/>
  <c r="F58" i="24"/>
  <c r="S13" i="21"/>
  <c r="R13" i="21"/>
  <c r="T13" i="21"/>
  <c r="S21" i="21"/>
  <c r="R21" i="21"/>
  <c r="T21" i="21"/>
  <c r="F75" i="24"/>
  <c r="H75" i="24"/>
  <c r="F85" i="24"/>
  <c r="R81" i="19"/>
  <c r="R29" i="19"/>
  <c r="G23" i="19"/>
  <c r="R19" i="19"/>
  <c r="G21" i="19"/>
  <c r="R103" i="19"/>
  <c r="R131" i="19"/>
  <c r="R153" i="19"/>
  <c r="O161" i="19"/>
  <c r="R43" i="19"/>
  <c r="R86" i="19"/>
  <c r="R31" i="19"/>
  <c r="R70" i="19"/>
  <c r="R115" i="19"/>
  <c r="R137" i="19"/>
  <c r="R156" i="19"/>
  <c r="J108" i="19"/>
  <c r="G107" i="19"/>
  <c r="R55" i="19"/>
  <c r="O63" i="19"/>
  <c r="G35" i="19"/>
  <c r="J80" i="19"/>
  <c r="G79" i="19"/>
  <c r="W9" i="19"/>
  <c r="W121" i="19"/>
  <c r="W107" i="19"/>
  <c r="J154" i="19"/>
  <c r="J99" i="19"/>
  <c r="J127" i="19"/>
  <c r="E105" i="17"/>
  <c r="D91" i="17"/>
  <c r="D51" i="17"/>
  <c r="D161" i="17"/>
  <c r="D121" i="17"/>
  <c r="C149" i="17"/>
  <c r="X10" i="16"/>
  <c r="V9" i="16"/>
  <c r="AA10" i="16" s="1"/>
  <c r="W10" i="16"/>
  <c r="Z10" i="16"/>
  <c r="Y10" i="16"/>
  <c r="X20" i="15"/>
  <c r="W20" i="15"/>
  <c r="AA20" i="15"/>
  <c r="Z20" i="15"/>
  <c r="Y20" i="15"/>
  <c r="X10" i="15"/>
  <c r="Z10" i="15"/>
  <c r="X14" i="17"/>
  <c r="Z14" i="17"/>
  <c r="Q21" i="17"/>
  <c r="R21" i="17"/>
  <c r="S21" i="17"/>
  <c r="AA10" i="17"/>
  <c r="Z10" i="17"/>
  <c r="Y10" i="17"/>
  <c r="X10" i="17"/>
  <c r="W10" i="17"/>
  <c r="V9" i="17"/>
  <c r="M122" i="17"/>
  <c r="H121" i="17"/>
  <c r="L122" i="17"/>
  <c r="K122" i="17"/>
  <c r="J122" i="17"/>
  <c r="I122" i="17"/>
  <c r="M99" i="17"/>
  <c r="L99" i="17"/>
  <c r="K99" i="17"/>
  <c r="J99" i="17"/>
  <c r="I99" i="17"/>
  <c r="L68" i="17"/>
  <c r="K68" i="17"/>
  <c r="J68" i="17"/>
  <c r="I68" i="17"/>
  <c r="M68" i="17"/>
  <c r="L145" i="17"/>
  <c r="K145" i="17"/>
  <c r="J145" i="17"/>
  <c r="I145" i="17"/>
  <c r="M145" i="17"/>
  <c r="K114" i="17"/>
  <c r="J114" i="17"/>
  <c r="I114" i="17"/>
  <c r="M114" i="17"/>
  <c r="L114" i="17"/>
  <c r="J83" i="17"/>
  <c r="I83" i="17"/>
  <c r="H91" i="17"/>
  <c r="M83" i="17"/>
  <c r="L83" i="17"/>
  <c r="K83" i="17"/>
  <c r="I52" i="17"/>
  <c r="M52" i="17"/>
  <c r="H51" i="17"/>
  <c r="L52" i="17"/>
  <c r="K52" i="17"/>
  <c r="J52" i="17"/>
  <c r="I138" i="17"/>
  <c r="M138" i="17"/>
  <c r="L138" i="17"/>
  <c r="K138" i="17"/>
  <c r="J138" i="17"/>
  <c r="M115" i="17"/>
  <c r="L115" i="17"/>
  <c r="K115" i="17"/>
  <c r="J115" i="17"/>
  <c r="I115" i="17"/>
  <c r="X19" i="15"/>
  <c r="Z19" i="15"/>
  <c r="G133" i="17"/>
  <c r="G93" i="17"/>
  <c r="G63" i="17"/>
  <c r="I110" i="17"/>
  <c r="K110" i="17"/>
  <c r="F146" i="13"/>
  <c r="L114" i="13"/>
  <c r="K114" i="13"/>
  <c r="M114" i="13"/>
  <c r="J114" i="13"/>
  <c r="I114" i="13"/>
  <c r="I95" i="13"/>
  <c r="K95" i="13"/>
  <c r="C90" i="13"/>
  <c r="C20" i="13"/>
  <c r="L124" i="13"/>
  <c r="K124" i="13"/>
  <c r="I124" i="13"/>
  <c r="H132" i="13"/>
  <c r="M124" i="13"/>
  <c r="J124" i="13"/>
  <c r="K144" i="13"/>
  <c r="J144" i="13"/>
  <c r="M144" i="13"/>
  <c r="L144" i="13"/>
  <c r="I144" i="13"/>
  <c r="I159" i="13"/>
  <c r="M159" i="13"/>
  <c r="J159" i="13"/>
  <c r="L159" i="13"/>
  <c r="K159" i="13"/>
  <c r="N45" i="12"/>
  <c r="M45" i="12"/>
  <c r="L45" i="12"/>
  <c r="K45" i="12"/>
  <c r="J45" i="12"/>
  <c r="I45" i="12"/>
  <c r="W38" i="12"/>
  <c r="X31" i="12"/>
  <c r="V31" i="12"/>
  <c r="U31" i="12"/>
  <c r="N11" i="12"/>
  <c r="M11" i="12"/>
  <c r="L11" i="12"/>
  <c r="K11" i="12"/>
  <c r="J11" i="12"/>
  <c r="I11" i="12"/>
  <c r="H53" i="12"/>
  <c r="O103" i="10"/>
  <c r="F103" i="10"/>
  <c r="L76" i="10"/>
  <c r="N76" i="10"/>
  <c r="F55" i="10"/>
  <c r="H55" i="10"/>
  <c r="L11" i="10"/>
  <c r="N11" i="10"/>
  <c r="O277" i="8"/>
  <c r="F277" i="8"/>
  <c r="L255" i="8"/>
  <c r="N255" i="8"/>
  <c r="J235" i="8"/>
  <c r="L235" i="8"/>
  <c r="F34" i="13"/>
  <c r="D56" i="12"/>
  <c r="O106" i="10"/>
  <c r="F106" i="10"/>
  <c r="L87" i="10"/>
  <c r="N77" i="10"/>
  <c r="O77" i="10"/>
  <c r="F33" i="10"/>
  <c r="O33" i="10"/>
  <c r="H284" i="8"/>
  <c r="J284" i="8"/>
  <c r="J274" i="8"/>
  <c r="L274" i="8"/>
  <c r="H232" i="8"/>
  <c r="J232" i="8"/>
  <c r="M112" i="13"/>
  <c r="L112" i="13"/>
  <c r="J112" i="13"/>
  <c r="I112" i="13"/>
  <c r="K112" i="13"/>
  <c r="J68" i="13"/>
  <c r="I68" i="13"/>
  <c r="H76" i="13"/>
  <c r="M68" i="13"/>
  <c r="L68" i="13"/>
  <c r="K68" i="13"/>
  <c r="J42" i="13"/>
  <c r="I42" i="13"/>
  <c r="M42" i="13"/>
  <c r="L42" i="13"/>
  <c r="K42" i="13"/>
  <c r="L11" i="13"/>
  <c r="J11" i="13"/>
  <c r="F160" i="13"/>
  <c r="J50" i="12"/>
  <c r="I50" i="12"/>
  <c r="N50" i="12"/>
  <c r="M50" i="12"/>
  <c r="L50" i="12"/>
  <c r="K50" i="12"/>
  <c r="W43" i="12"/>
  <c r="V36" i="12"/>
  <c r="U36" i="12"/>
  <c r="X36" i="12"/>
  <c r="J18" i="12"/>
  <c r="I18" i="12"/>
  <c r="N18" i="12"/>
  <c r="M18" i="12"/>
  <c r="L18" i="12"/>
  <c r="K18" i="12"/>
  <c r="A12" i="12"/>
  <c r="L101" i="10"/>
  <c r="N101" i="10"/>
  <c r="F82" i="10"/>
  <c r="H279" i="8"/>
  <c r="J241" i="8"/>
  <c r="L241" i="8"/>
  <c r="F62" i="13"/>
  <c r="E48" i="13"/>
  <c r="K17" i="13"/>
  <c r="J17" i="13"/>
  <c r="I17" i="13"/>
  <c r="M17" i="13"/>
  <c r="L17" i="13"/>
  <c r="F20" i="13"/>
  <c r="J117" i="13"/>
  <c r="L117" i="13"/>
  <c r="K14" i="12"/>
  <c r="J14" i="12"/>
  <c r="I14" i="12"/>
  <c r="N14" i="12"/>
  <c r="M14" i="12"/>
  <c r="L14" i="12"/>
  <c r="K8" i="12"/>
  <c r="J8" i="12"/>
  <c r="I8" i="12"/>
  <c r="H55" i="12"/>
  <c r="N8" i="12"/>
  <c r="M8" i="12"/>
  <c r="L8" i="12"/>
  <c r="F75" i="10"/>
  <c r="F56" i="10"/>
  <c r="L12" i="10"/>
  <c r="L256" i="8"/>
  <c r="J236" i="8"/>
  <c r="F76" i="13"/>
  <c r="E62" i="13"/>
  <c r="Z11" i="13"/>
  <c r="Y11" i="13"/>
  <c r="X11" i="13"/>
  <c r="W11" i="13"/>
  <c r="AA11" i="13"/>
  <c r="D146" i="13"/>
  <c r="X57" i="12"/>
  <c r="V57" i="12"/>
  <c r="U57" i="12"/>
  <c r="L43" i="12"/>
  <c r="K43" i="12"/>
  <c r="J43" i="12"/>
  <c r="I43" i="12"/>
  <c r="N43" i="12"/>
  <c r="M43" i="12"/>
  <c r="W36" i="12"/>
  <c r="X29" i="12"/>
  <c r="V29" i="12"/>
  <c r="U29" i="12"/>
  <c r="L107" i="10"/>
  <c r="L34" i="10"/>
  <c r="N34" i="10"/>
  <c r="J113" i="13"/>
  <c r="I113" i="13"/>
  <c r="M113" i="13"/>
  <c r="L113" i="13"/>
  <c r="K113" i="13"/>
  <c r="M84" i="13"/>
  <c r="L84" i="13"/>
  <c r="K84" i="13"/>
  <c r="J84" i="13"/>
  <c r="I84" i="13"/>
  <c r="M58" i="13"/>
  <c r="L58" i="13"/>
  <c r="K58" i="13"/>
  <c r="J58" i="13"/>
  <c r="I58" i="13"/>
  <c r="M10" i="13"/>
  <c r="L10" i="13"/>
  <c r="K10" i="13"/>
  <c r="J10" i="13"/>
  <c r="I10" i="13"/>
  <c r="L49" i="12"/>
  <c r="K49" i="12"/>
  <c r="C54" i="12"/>
  <c r="C53" i="12"/>
  <c r="C57" i="12" s="1"/>
  <c r="O108" i="10"/>
  <c r="N108" i="10"/>
  <c r="F100" i="10"/>
  <c r="O81" i="10"/>
  <c r="N81" i="10"/>
  <c r="J31" i="10"/>
  <c r="L254" i="8"/>
  <c r="J234" i="8"/>
  <c r="F107" i="17"/>
  <c r="F118" i="13"/>
  <c r="F104" i="13"/>
  <c r="E90" i="13"/>
  <c r="W53" i="12"/>
  <c r="X46" i="12"/>
  <c r="V46" i="12"/>
  <c r="U46" i="12"/>
  <c r="O14" i="10"/>
  <c r="F14" i="10"/>
  <c r="H209" i="8"/>
  <c r="J209" i="8"/>
  <c r="F130" i="8"/>
  <c r="F56" i="12"/>
  <c r="H38" i="10"/>
  <c r="J38" i="10"/>
  <c r="H42" i="10"/>
  <c r="J42" i="10"/>
  <c r="L59" i="8"/>
  <c r="F208" i="8"/>
  <c r="F279" i="8"/>
  <c r="F276" i="8"/>
  <c r="F281" i="8"/>
  <c r="F231" i="8"/>
  <c r="H231" i="8"/>
  <c r="E193" i="3"/>
  <c r="N172" i="3"/>
  <c r="M172" i="3"/>
  <c r="L172" i="3"/>
  <c r="J172" i="3"/>
  <c r="K172" i="3"/>
  <c r="N138" i="3"/>
  <c r="M138" i="3"/>
  <c r="L138" i="3"/>
  <c r="K138" i="3"/>
  <c r="J138" i="3"/>
  <c r="F40" i="10"/>
  <c r="F257" i="8"/>
  <c r="O208" i="8"/>
  <c r="N208" i="8"/>
  <c r="L218" i="8"/>
  <c r="H216" i="8"/>
  <c r="J219" i="8"/>
  <c r="H215" i="8"/>
  <c r="J215" i="8"/>
  <c r="F142" i="8"/>
  <c r="L54" i="8"/>
  <c r="F188" i="3"/>
  <c r="F194" i="3"/>
  <c r="J58" i="10"/>
  <c r="F101" i="8"/>
  <c r="H101" i="8"/>
  <c r="J59" i="8"/>
  <c r="L49" i="5"/>
  <c r="J49" i="5"/>
  <c r="L17" i="5"/>
  <c r="J17" i="5"/>
  <c r="M216" i="3"/>
  <c r="L216" i="3"/>
  <c r="G195" i="3"/>
  <c r="M173" i="3"/>
  <c r="L173" i="3"/>
  <c r="G193" i="3"/>
  <c r="H58" i="10"/>
  <c r="H56" i="10"/>
  <c r="F148" i="8"/>
  <c r="T50" i="5"/>
  <c r="V50" i="5"/>
  <c r="U30" i="5"/>
  <c r="T30" i="5"/>
  <c r="S30" i="5"/>
  <c r="W30" i="5"/>
  <c r="V30" i="5"/>
  <c r="T18" i="5"/>
  <c r="V18" i="5"/>
  <c r="F165" i="8"/>
  <c r="J65" i="8"/>
  <c r="F53" i="8"/>
  <c r="H53" i="8"/>
  <c r="M50" i="6"/>
  <c r="L50" i="6"/>
  <c r="K50" i="6"/>
  <c r="J50" i="6"/>
  <c r="I50" i="6"/>
  <c r="M42" i="6"/>
  <c r="L42" i="6"/>
  <c r="K42" i="6"/>
  <c r="J42" i="6"/>
  <c r="I42" i="6"/>
  <c r="M34" i="6"/>
  <c r="L34" i="6"/>
  <c r="K34" i="6"/>
  <c r="J34" i="6"/>
  <c r="I34" i="6"/>
  <c r="M35" i="6"/>
  <c r="M26" i="6"/>
  <c r="L26" i="6"/>
  <c r="K26" i="6"/>
  <c r="J26" i="6"/>
  <c r="I26" i="6"/>
  <c r="M18" i="6"/>
  <c r="L18" i="6"/>
  <c r="K18" i="6"/>
  <c r="J18" i="6"/>
  <c r="I18" i="6"/>
  <c r="V45" i="5"/>
  <c r="T45" i="5"/>
  <c r="V25" i="5"/>
  <c r="U25" i="5"/>
  <c r="T25" i="5"/>
  <c r="S25" i="5"/>
  <c r="W25" i="5"/>
  <c r="W28" i="5"/>
  <c r="W26" i="5"/>
  <c r="V14" i="5"/>
  <c r="U14" i="5"/>
  <c r="T14" i="5"/>
  <c r="S14" i="5"/>
  <c r="W14" i="5"/>
  <c r="M215" i="3"/>
  <c r="L215" i="3"/>
  <c r="M182" i="3"/>
  <c r="L182" i="3"/>
  <c r="K182" i="3"/>
  <c r="J182" i="3"/>
  <c r="N182" i="3"/>
  <c r="I193" i="3"/>
  <c r="M142" i="3"/>
  <c r="L142" i="3"/>
  <c r="V22" i="14"/>
  <c r="T22" i="14"/>
  <c r="U22" i="14"/>
  <c r="F19" i="10"/>
  <c r="H19" i="10"/>
  <c r="F20" i="10"/>
  <c r="H20" i="10"/>
  <c r="J142" i="8"/>
  <c r="O145" i="8"/>
  <c r="N145" i="8"/>
  <c r="J151" i="8"/>
  <c r="J148" i="8"/>
  <c r="L148" i="8"/>
  <c r="J167" i="8"/>
  <c r="H163" i="8"/>
  <c r="L166" i="8"/>
  <c r="L163" i="8"/>
  <c r="H169" i="8"/>
  <c r="F119" i="8"/>
  <c r="F141" i="8"/>
  <c r="J87" i="10"/>
  <c r="J120" i="8"/>
  <c r="O123" i="8"/>
  <c r="N123" i="8"/>
  <c r="J129" i="8"/>
  <c r="J126" i="8"/>
  <c r="F163" i="8"/>
  <c r="M28" i="5"/>
  <c r="L28" i="5"/>
  <c r="K28" i="5"/>
  <c r="I28" i="5"/>
  <c r="J28" i="5"/>
  <c r="L8" i="5"/>
  <c r="K8" i="5"/>
  <c r="J8" i="5"/>
  <c r="I8" i="5"/>
  <c r="M8" i="5"/>
  <c r="K13" i="5"/>
  <c r="J13" i="5"/>
  <c r="I13" i="5"/>
  <c r="M13" i="5"/>
  <c r="L13" i="5"/>
  <c r="J29" i="5"/>
  <c r="I29" i="5"/>
  <c r="M29" i="5"/>
  <c r="K29" i="5"/>
  <c r="L29" i="5"/>
  <c r="I34" i="5"/>
  <c r="M34" i="5"/>
  <c r="J34" i="5"/>
  <c r="K34" i="5"/>
  <c r="L34" i="5"/>
  <c r="J186" i="8"/>
  <c r="M44" i="5"/>
  <c r="L44" i="5"/>
  <c r="K44" i="5"/>
  <c r="J44" i="5"/>
  <c r="I44" i="5"/>
  <c r="L46" i="6"/>
  <c r="J46" i="6"/>
  <c r="L13" i="6"/>
  <c r="J13" i="6"/>
  <c r="L37" i="6"/>
  <c r="J37" i="6"/>
  <c r="S11" i="5"/>
  <c r="U11" i="5"/>
  <c r="U15" i="5"/>
  <c r="S15" i="5"/>
  <c r="F185" i="8"/>
  <c r="J188" i="8"/>
  <c r="O189" i="8"/>
  <c r="N189" i="8"/>
  <c r="H186" i="8"/>
  <c r="W13" i="6"/>
  <c r="V13" i="6"/>
  <c r="U13" i="6"/>
  <c r="T13" i="6"/>
  <c r="S13" i="6"/>
  <c r="V29" i="6"/>
  <c r="U29" i="6"/>
  <c r="T29" i="6"/>
  <c r="S29" i="6"/>
  <c r="W29" i="6"/>
  <c r="U34" i="6"/>
  <c r="T34" i="6"/>
  <c r="S34" i="6"/>
  <c r="V34" i="6"/>
  <c r="W34" i="6"/>
  <c r="W9" i="6"/>
  <c r="V9" i="6"/>
  <c r="U9" i="6"/>
  <c r="S9" i="6"/>
  <c r="T9" i="6"/>
  <c r="W25" i="6"/>
  <c r="V25" i="6"/>
  <c r="U25" i="6"/>
  <c r="S25" i="6"/>
  <c r="T25" i="6"/>
  <c r="M25" i="5"/>
  <c r="L25" i="5"/>
  <c r="K25" i="5"/>
  <c r="J25" i="5"/>
  <c r="I25" i="5"/>
  <c r="G17" i="2"/>
  <c r="M72" i="2"/>
  <c r="L72" i="2"/>
  <c r="M20" i="2"/>
  <c r="L20" i="2"/>
  <c r="L8" i="2"/>
  <c r="K8" i="2"/>
  <c r="J8" i="2"/>
  <c r="M8" i="2"/>
  <c r="N8" i="2"/>
  <c r="I17" i="2"/>
  <c r="G67" i="2"/>
  <c r="N11" i="2"/>
  <c r="M11" i="2"/>
  <c r="L11" i="2"/>
  <c r="J11" i="2"/>
  <c r="K11" i="2"/>
  <c r="M133" i="3"/>
  <c r="J133" i="3"/>
  <c r="K133" i="3"/>
  <c r="L133" i="3"/>
  <c r="F59" i="25"/>
  <c r="O59" i="25"/>
  <c r="F62" i="25"/>
  <c r="L265" i="24"/>
  <c r="N255" i="24"/>
  <c r="O255" i="24"/>
  <c r="F231" i="24"/>
  <c r="O231" i="24"/>
  <c r="L209" i="24"/>
  <c r="N209" i="24"/>
  <c r="J189" i="24"/>
  <c r="L189" i="24"/>
  <c r="H147" i="24"/>
  <c r="J147" i="24"/>
  <c r="O59" i="24"/>
  <c r="N59" i="24"/>
  <c r="F76" i="25"/>
  <c r="F108" i="25"/>
  <c r="H164" i="24"/>
  <c r="J164" i="24"/>
  <c r="O144" i="24"/>
  <c r="N144" i="24"/>
  <c r="O124" i="24"/>
  <c r="J77" i="24"/>
  <c r="L77" i="24"/>
  <c r="L237" i="24"/>
  <c r="L215" i="24"/>
  <c r="L193" i="24"/>
  <c r="L171" i="24"/>
  <c r="F63" i="25"/>
  <c r="J234" i="24"/>
  <c r="H214" i="24"/>
  <c r="J146" i="24"/>
  <c r="H126" i="24"/>
  <c r="O79" i="24"/>
  <c r="N79" i="24"/>
  <c r="J14" i="28"/>
  <c r="L14" i="28"/>
  <c r="L65" i="28"/>
  <c r="J65" i="28"/>
  <c r="J155" i="28"/>
  <c r="L155" i="28"/>
  <c r="O106" i="25"/>
  <c r="N106" i="25"/>
  <c r="H217" i="24"/>
  <c r="J193" i="24"/>
  <c r="L85" i="25"/>
  <c r="L60" i="25"/>
  <c r="L84" i="25"/>
  <c r="L32" i="25"/>
  <c r="N32" i="25"/>
  <c r="L105" i="25"/>
  <c r="F100" i="24"/>
  <c r="H100" i="24"/>
  <c r="F208" i="24"/>
  <c r="F212" i="24"/>
  <c r="H212" i="24"/>
  <c r="L64" i="25"/>
  <c r="F128" i="24"/>
  <c r="F40" i="24"/>
  <c r="H40" i="24"/>
  <c r="F241" i="24"/>
  <c r="F237" i="24"/>
  <c r="H237" i="24"/>
  <c r="F144" i="24"/>
  <c r="H144" i="24"/>
  <c r="L83" i="24"/>
  <c r="N83" i="24"/>
  <c r="F16" i="24"/>
  <c r="H16" i="24"/>
  <c r="F11" i="24"/>
  <c r="H11" i="24"/>
  <c r="F261" i="24"/>
  <c r="F167" i="24"/>
  <c r="H167" i="24"/>
  <c r="F163" i="24"/>
  <c r="H163" i="24"/>
  <c r="H79" i="24"/>
  <c r="J79" i="24"/>
  <c r="F54" i="24"/>
  <c r="H54" i="24"/>
  <c r="Z16" i="22"/>
  <c r="X16" i="22"/>
  <c r="F194" i="24"/>
  <c r="AA16" i="22"/>
  <c r="Y16" i="22"/>
  <c r="O53" i="24"/>
  <c r="F53" i="24"/>
  <c r="S14" i="21"/>
  <c r="R14" i="21"/>
  <c r="Q22" i="21"/>
  <c r="T14" i="21"/>
  <c r="F76" i="24"/>
  <c r="F79" i="24"/>
  <c r="J75" i="19"/>
  <c r="R25" i="19"/>
  <c r="R71" i="19"/>
  <c r="R20" i="19"/>
  <c r="R76" i="19"/>
  <c r="R12" i="19"/>
  <c r="R112" i="19"/>
  <c r="R136" i="19"/>
  <c r="O135" i="19"/>
  <c r="R155" i="19"/>
  <c r="R47" i="19"/>
  <c r="R90" i="19"/>
  <c r="R40" i="19"/>
  <c r="R74" i="19"/>
  <c r="R117" i="19"/>
  <c r="R139" i="19"/>
  <c r="O147" i="19"/>
  <c r="R158" i="19"/>
  <c r="R67" i="19"/>
  <c r="J101" i="19"/>
  <c r="O79" i="19"/>
  <c r="R80" i="19"/>
  <c r="J19" i="19"/>
  <c r="J18" i="19"/>
  <c r="J10" i="19"/>
  <c r="G9" i="19"/>
  <c r="J11" i="19" s="1"/>
  <c r="W35" i="19"/>
  <c r="W65" i="19"/>
  <c r="W23" i="19"/>
  <c r="J115" i="19"/>
  <c r="J137" i="19"/>
  <c r="J156" i="19"/>
  <c r="J46" i="19"/>
  <c r="J89" i="19"/>
  <c r="J26" i="19"/>
  <c r="J60" i="19"/>
  <c r="J103" i="19"/>
  <c r="J129" i="19"/>
  <c r="J151" i="19"/>
  <c r="D79" i="17"/>
  <c r="E91" i="17"/>
  <c r="E51" i="17"/>
  <c r="E161" i="17"/>
  <c r="E121" i="17"/>
  <c r="AA17" i="16"/>
  <c r="Z17" i="16"/>
  <c r="Y17" i="16"/>
  <c r="X17" i="16"/>
  <c r="W17" i="16"/>
  <c r="L84" i="17"/>
  <c r="J84" i="17"/>
  <c r="D107" i="17"/>
  <c r="C119" i="17"/>
  <c r="C79" i="17"/>
  <c r="W19" i="15"/>
  <c r="Y19" i="15"/>
  <c r="AA17" i="17"/>
  <c r="Z17" i="17"/>
  <c r="Y17" i="17"/>
  <c r="X17" i="17"/>
  <c r="W17" i="17"/>
  <c r="Y14" i="17"/>
  <c r="W14" i="17"/>
  <c r="M144" i="17"/>
  <c r="L144" i="17"/>
  <c r="K144" i="17"/>
  <c r="J144" i="17"/>
  <c r="I144" i="17"/>
  <c r="M53" i="17"/>
  <c r="L53" i="17"/>
  <c r="K53" i="17"/>
  <c r="J53" i="17"/>
  <c r="I53" i="17"/>
  <c r="M130" i="17"/>
  <c r="L130" i="17"/>
  <c r="K130" i="17"/>
  <c r="J130" i="17"/>
  <c r="I130" i="17"/>
  <c r="M108" i="17"/>
  <c r="H107" i="17"/>
  <c r="L108" i="17"/>
  <c r="K108" i="17"/>
  <c r="J108" i="17"/>
  <c r="I108" i="17"/>
  <c r="L76" i="17"/>
  <c r="K76" i="17"/>
  <c r="J76" i="17"/>
  <c r="I76" i="17"/>
  <c r="M76" i="17"/>
  <c r="L154" i="17"/>
  <c r="K154" i="17"/>
  <c r="J154" i="17"/>
  <c r="I154" i="17"/>
  <c r="M154" i="17"/>
  <c r="K123" i="17"/>
  <c r="J123" i="17"/>
  <c r="I123" i="17"/>
  <c r="M123" i="17"/>
  <c r="L123" i="17"/>
  <c r="J100" i="17"/>
  <c r="I100" i="17"/>
  <c r="M100" i="17"/>
  <c r="L100" i="17"/>
  <c r="K100" i="17"/>
  <c r="I60" i="17"/>
  <c r="M60" i="17"/>
  <c r="L60" i="17"/>
  <c r="K60" i="17"/>
  <c r="J60" i="17"/>
  <c r="I146" i="17"/>
  <c r="M146" i="17"/>
  <c r="L146" i="17"/>
  <c r="K146" i="17"/>
  <c r="J146" i="17"/>
  <c r="M124" i="17"/>
  <c r="L124" i="17"/>
  <c r="K124" i="17"/>
  <c r="J124" i="17"/>
  <c r="I124" i="17"/>
  <c r="Z17" i="15"/>
  <c r="Y17" i="15"/>
  <c r="X17" i="15"/>
  <c r="W17" i="15"/>
  <c r="AA17" i="15"/>
  <c r="G149" i="17"/>
  <c r="K118" i="17"/>
  <c r="I118" i="17"/>
  <c r="AA16" i="16"/>
  <c r="Z16" i="16"/>
  <c r="Y16" i="16"/>
  <c r="X16" i="16"/>
  <c r="W16" i="16"/>
  <c r="K135" i="13"/>
  <c r="I135" i="13"/>
  <c r="K69" i="13"/>
  <c r="I69" i="13"/>
  <c r="M57" i="13"/>
  <c r="L57" i="13"/>
  <c r="K57" i="13"/>
  <c r="J57" i="13"/>
  <c r="I57" i="13"/>
  <c r="M31" i="13"/>
  <c r="L31" i="13"/>
  <c r="K31" i="13"/>
  <c r="J31" i="13"/>
  <c r="I31" i="13"/>
  <c r="K19" i="13"/>
  <c r="I19" i="13"/>
  <c r="L141" i="13"/>
  <c r="K141" i="13"/>
  <c r="I141" i="13"/>
  <c r="M141" i="13"/>
  <c r="J141" i="13"/>
  <c r="K153" i="13"/>
  <c r="J153" i="13"/>
  <c r="L153" i="13"/>
  <c r="I153" i="13"/>
  <c r="M153" i="13"/>
  <c r="H160" i="13"/>
  <c r="M102" i="13"/>
  <c r="L102" i="13"/>
  <c r="K102" i="13"/>
  <c r="J102" i="13"/>
  <c r="I102" i="13"/>
  <c r="X51" i="12"/>
  <c r="V51" i="12"/>
  <c r="U51" i="12"/>
  <c r="X43" i="12"/>
  <c r="V43" i="12"/>
  <c r="U43" i="12"/>
  <c r="N25" i="12"/>
  <c r="M25" i="12"/>
  <c r="L25" i="12"/>
  <c r="K25" i="12"/>
  <c r="J25" i="12"/>
  <c r="I25" i="12"/>
  <c r="W18" i="12"/>
  <c r="V8" i="12"/>
  <c r="U8" i="12"/>
  <c r="F101" i="10"/>
  <c r="H101" i="10"/>
  <c r="F76" i="10"/>
  <c r="O76" i="10"/>
  <c r="O9" i="10"/>
  <c r="N9" i="10"/>
  <c r="N275" i="8"/>
  <c r="O275" i="8"/>
  <c r="O255" i="8"/>
  <c r="L233" i="8"/>
  <c r="N233" i="8"/>
  <c r="J122" i="13"/>
  <c r="I122" i="13"/>
  <c r="K122" i="13"/>
  <c r="M122" i="13"/>
  <c r="L122" i="13"/>
  <c r="I97" i="13"/>
  <c r="M97" i="13"/>
  <c r="L97" i="13"/>
  <c r="K97" i="13"/>
  <c r="J97" i="13"/>
  <c r="I37" i="13"/>
  <c r="M37" i="13"/>
  <c r="L37" i="13"/>
  <c r="K37" i="13"/>
  <c r="J37" i="13"/>
  <c r="I8" i="13"/>
  <c r="M8" i="13"/>
  <c r="L8" i="13"/>
  <c r="K8" i="13"/>
  <c r="J8" i="13"/>
  <c r="M19" i="13"/>
  <c r="M135" i="13"/>
  <c r="M60" i="13"/>
  <c r="M117" i="13"/>
  <c r="M43" i="13"/>
  <c r="M152" i="13"/>
  <c r="M11" i="13"/>
  <c r="M78" i="13"/>
  <c r="M95" i="13"/>
  <c r="M86" i="13"/>
  <c r="M156" i="13"/>
  <c r="M26" i="13"/>
  <c r="M15" i="13"/>
  <c r="M52" i="13"/>
  <c r="M69" i="13"/>
  <c r="W14" i="12"/>
  <c r="W8" i="12"/>
  <c r="N104" i="10"/>
  <c r="O104" i="10"/>
  <c r="F87" i="10"/>
  <c r="F77" i="10"/>
  <c r="H77" i="10"/>
  <c r="J43" i="10"/>
  <c r="L43" i="10"/>
  <c r="N31" i="10"/>
  <c r="O31" i="10"/>
  <c r="H262" i="8"/>
  <c r="J262" i="8"/>
  <c r="J252" i="8"/>
  <c r="L252" i="8"/>
  <c r="G62" i="13"/>
  <c r="X10" i="13"/>
  <c r="W10" i="13"/>
  <c r="AA10" i="13"/>
  <c r="Z10" i="13"/>
  <c r="Y10" i="13"/>
  <c r="V56" i="12"/>
  <c r="U56" i="12"/>
  <c r="X56" i="12"/>
  <c r="V48" i="12"/>
  <c r="U48" i="12"/>
  <c r="X48" i="12"/>
  <c r="J30" i="12"/>
  <c r="I30" i="12"/>
  <c r="N30" i="12"/>
  <c r="M30" i="12"/>
  <c r="L30" i="12"/>
  <c r="K30" i="12"/>
  <c r="N32" i="12"/>
  <c r="W23" i="12"/>
  <c r="V16" i="12"/>
  <c r="U16" i="12"/>
  <c r="X16" i="12"/>
  <c r="X18" i="12"/>
  <c r="L109" i="10"/>
  <c r="O101" i="10"/>
  <c r="O80" i="10"/>
  <c r="N80" i="10"/>
  <c r="F61" i="10"/>
  <c r="J19" i="10"/>
  <c r="L19" i="10"/>
  <c r="L239" i="8"/>
  <c r="O229" i="8"/>
  <c r="N229" i="8"/>
  <c r="K65" i="13"/>
  <c r="J65" i="13"/>
  <c r="I65" i="13"/>
  <c r="M65" i="13"/>
  <c r="L65" i="13"/>
  <c r="K39" i="13"/>
  <c r="J39" i="13"/>
  <c r="I39" i="13"/>
  <c r="M39" i="13"/>
  <c r="L39" i="13"/>
  <c r="D34" i="13"/>
  <c r="E118" i="13"/>
  <c r="E146" i="13"/>
  <c r="L40" i="12"/>
  <c r="K40" i="12"/>
  <c r="L24" i="12"/>
  <c r="K24" i="12"/>
  <c r="V6" i="12"/>
  <c r="U6" i="12"/>
  <c r="X6" i="12"/>
  <c r="X8" i="12"/>
  <c r="O102" i="10"/>
  <c r="N102" i="10"/>
  <c r="J33" i="10"/>
  <c r="O10" i="10"/>
  <c r="N10" i="10"/>
  <c r="O276" i="8"/>
  <c r="N276" i="8"/>
  <c r="L234" i="8"/>
  <c r="L106" i="13"/>
  <c r="K106" i="13"/>
  <c r="M106" i="13"/>
  <c r="J106" i="13"/>
  <c r="I106" i="13"/>
  <c r="L79" i="13"/>
  <c r="K79" i="13"/>
  <c r="J79" i="13"/>
  <c r="I79" i="13"/>
  <c r="M79" i="13"/>
  <c r="L53" i="13"/>
  <c r="K53" i="13"/>
  <c r="J53" i="13"/>
  <c r="I53" i="13"/>
  <c r="M53" i="13"/>
  <c r="D48" i="13"/>
  <c r="L27" i="13"/>
  <c r="K27" i="13"/>
  <c r="J27" i="13"/>
  <c r="I27" i="13"/>
  <c r="M27" i="13"/>
  <c r="H34" i="13"/>
  <c r="W56" i="12"/>
  <c r="W48" i="12"/>
  <c r="X41" i="12"/>
  <c r="V41" i="12"/>
  <c r="U41" i="12"/>
  <c r="L23" i="12"/>
  <c r="K23" i="12"/>
  <c r="J23" i="12"/>
  <c r="I23" i="12"/>
  <c r="N23" i="12"/>
  <c r="M23" i="12"/>
  <c r="W16" i="12"/>
  <c r="L80" i="10"/>
  <c r="J17" i="10"/>
  <c r="L17" i="10"/>
  <c r="G104" i="13"/>
  <c r="M32" i="13"/>
  <c r="L32" i="13"/>
  <c r="K32" i="13"/>
  <c r="J32" i="13"/>
  <c r="I32" i="13"/>
  <c r="W10" i="12"/>
  <c r="F108" i="10"/>
  <c r="H98" i="10"/>
  <c r="F81" i="10"/>
  <c r="L284" i="8"/>
  <c r="O274" i="8"/>
  <c r="N274" i="8"/>
  <c r="L232" i="8"/>
  <c r="F77" i="17"/>
  <c r="F147" i="17"/>
  <c r="M155" i="13"/>
  <c r="L155" i="13"/>
  <c r="J155" i="13"/>
  <c r="I155" i="13"/>
  <c r="K155" i="13"/>
  <c r="M81" i="13"/>
  <c r="L81" i="13"/>
  <c r="K81" i="13"/>
  <c r="J81" i="13"/>
  <c r="I81" i="13"/>
  <c r="D76" i="13"/>
  <c r="M55" i="13"/>
  <c r="L55" i="13"/>
  <c r="K55" i="13"/>
  <c r="J55" i="13"/>
  <c r="I55" i="13"/>
  <c r="U20" i="13"/>
  <c r="F122" i="8"/>
  <c r="H35" i="10"/>
  <c r="F280" i="8"/>
  <c r="F59" i="8"/>
  <c r="F216" i="8"/>
  <c r="F196" i="8"/>
  <c r="F284" i="8"/>
  <c r="F212" i="8"/>
  <c r="H212" i="8"/>
  <c r="F239" i="8"/>
  <c r="H239" i="8"/>
  <c r="W37" i="5"/>
  <c r="V37" i="5"/>
  <c r="U37" i="5"/>
  <c r="T37" i="5"/>
  <c r="S37" i="5"/>
  <c r="G192" i="3"/>
  <c r="N160" i="3"/>
  <c r="M160" i="3"/>
  <c r="L160" i="3"/>
  <c r="K160" i="3"/>
  <c r="J160" i="3"/>
  <c r="F37" i="10"/>
  <c r="F236" i="8"/>
  <c r="J208" i="8"/>
  <c r="L208" i="8"/>
  <c r="H218" i="8"/>
  <c r="J218" i="8"/>
  <c r="F128" i="8"/>
  <c r="L81" i="8"/>
  <c r="N81" i="8"/>
  <c r="F54" i="8"/>
  <c r="S48" i="5"/>
  <c r="W48" i="5"/>
  <c r="V48" i="5"/>
  <c r="U48" i="5"/>
  <c r="T48" i="5"/>
  <c r="W52" i="5"/>
  <c r="W50" i="5"/>
  <c r="V36" i="5"/>
  <c r="T36" i="5"/>
  <c r="H187" i="3"/>
  <c r="H193" i="3"/>
  <c r="J55" i="10"/>
  <c r="J59" i="10"/>
  <c r="L59" i="10"/>
  <c r="F153" i="8"/>
  <c r="L76" i="8"/>
  <c r="L57" i="8"/>
  <c r="V47" i="5"/>
  <c r="T47" i="5"/>
  <c r="T27" i="5"/>
  <c r="S27" i="5"/>
  <c r="W27" i="5"/>
  <c r="V27" i="5"/>
  <c r="U27" i="5"/>
  <c r="T16" i="5"/>
  <c r="S16" i="5"/>
  <c r="W16" i="5"/>
  <c r="V16" i="5"/>
  <c r="U16" i="5"/>
  <c r="K183" i="3"/>
  <c r="J183" i="3"/>
  <c r="I194" i="3"/>
  <c r="N183" i="3"/>
  <c r="M183" i="3"/>
  <c r="L183" i="3"/>
  <c r="G189" i="3"/>
  <c r="H60" i="10"/>
  <c r="H64" i="10"/>
  <c r="F126" i="8"/>
  <c r="L79" i="8"/>
  <c r="F195" i="3"/>
  <c r="F151" i="8"/>
  <c r="L82" i="8"/>
  <c r="L63" i="8"/>
  <c r="E191" i="3"/>
  <c r="M170" i="3"/>
  <c r="L170" i="3"/>
  <c r="K170" i="3"/>
  <c r="J170" i="3"/>
  <c r="N170" i="3"/>
  <c r="M140" i="3"/>
  <c r="L140" i="3"/>
  <c r="K140" i="3"/>
  <c r="J140" i="3"/>
  <c r="N140" i="3"/>
  <c r="U16" i="14"/>
  <c r="T16" i="14"/>
  <c r="V16" i="14"/>
  <c r="V11" i="14"/>
  <c r="T11" i="14"/>
  <c r="U11" i="14"/>
  <c r="P23" i="14"/>
  <c r="F16" i="10"/>
  <c r="H141" i="8"/>
  <c r="L144" i="8"/>
  <c r="L141" i="8"/>
  <c r="O165" i="8"/>
  <c r="N165" i="8"/>
  <c r="L175" i="8"/>
  <c r="L172" i="8"/>
  <c r="L169" i="8"/>
  <c r="J168" i="8"/>
  <c r="J165" i="8"/>
  <c r="H175" i="8"/>
  <c r="H172" i="8"/>
  <c r="L151" i="8"/>
  <c r="L173" i="8"/>
  <c r="J123" i="8"/>
  <c r="J76" i="10"/>
  <c r="H119" i="8"/>
  <c r="L122" i="8"/>
  <c r="L119" i="8"/>
  <c r="J145" i="8"/>
  <c r="M46" i="5"/>
  <c r="L46" i="5"/>
  <c r="K46" i="5"/>
  <c r="J46" i="5"/>
  <c r="I46" i="5"/>
  <c r="L16" i="5"/>
  <c r="K16" i="5"/>
  <c r="J16" i="5"/>
  <c r="I16" i="5"/>
  <c r="M16" i="5"/>
  <c r="K24" i="5"/>
  <c r="J24" i="5"/>
  <c r="I24" i="5"/>
  <c r="M24" i="5"/>
  <c r="L24" i="5"/>
  <c r="J37" i="5"/>
  <c r="I37" i="5"/>
  <c r="K37" i="5"/>
  <c r="L37" i="5"/>
  <c r="M37" i="5"/>
  <c r="I42" i="5"/>
  <c r="M42" i="5"/>
  <c r="K42" i="5"/>
  <c r="J42" i="5"/>
  <c r="L42" i="5"/>
  <c r="K9" i="5"/>
  <c r="I9" i="5"/>
  <c r="L8" i="6"/>
  <c r="J8" i="6"/>
  <c r="L24" i="6"/>
  <c r="J24" i="6"/>
  <c r="L45" i="6"/>
  <c r="J45" i="6"/>
  <c r="L12" i="6"/>
  <c r="J12" i="6"/>
  <c r="U28" i="5"/>
  <c r="S28" i="5"/>
  <c r="U18" i="5"/>
  <c r="S18" i="5"/>
  <c r="H188" i="8"/>
  <c r="L187" i="8"/>
  <c r="L189" i="8"/>
  <c r="L195" i="8"/>
  <c r="L185" i="8"/>
  <c r="N188" i="8"/>
  <c r="O188" i="8"/>
  <c r="H192" i="8"/>
  <c r="L192" i="8"/>
  <c r="U36" i="5"/>
  <c r="S36" i="5"/>
  <c r="W24" i="6"/>
  <c r="V24" i="6"/>
  <c r="U24" i="6"/>
  <c r="T24" i="6"/>
  <c r="S24" i="6"/>
  <c r="V37" i="6"/>
  <c r="U37" i="6"/>
  <c r="T37" i="6"/>
  <c r="S37" i="6"/>
  <c r="W37" i="6"/>
  <c r="U42" i="6"/>
  <c r="T42" i="6"/>
  <c r="S42" i="6"/>
  <c r="V42" i="6"/>
  <c r="W42" i="6"/>
  <c r="S20" i="6"/>
  <c r="W20" i="6"/>
  <c r="V20" i="6"/>
  <c r="T20" i="6"/>
  <c r="U20" i="6"/>
  <c r="W33" i="6"/>
  <c r="V33" i="6"/>
  <c r="U33" i="6"/>
  <c r="S33" i="6"/>
  <c r="T33" i="6"/>
  <c r="J37" i="2"/>
  <c r="K37" i="2"/>
  <c r="N37" i="2"/>
  <c r="M37" i="2"/>
  <c r="L37" i="2"/>
  <c r="J13" i="2"/>
  <c r="K13" i="2"/>
  <c r="N13" i="2"/>
  <c r="M13" i="2"/>
  <c r="L13" i="2"/>
  <c r="N14" i="2"/>
  <c r="F17" i="2"/>
  <c r="L66" i="2"/>
  <c r="M66" i="2"/>
  <c r="L36" i="2"/>
  <c r="K36" i="2"/>
  <c r="J36" i="2"/>
  <c r="M36" i="2"/>
  <c r="N36" i="2"/>
  <c r="H43" i="2"/>
  <c r="N63" i="2"/>
  <c r="M63" i="2"/>
  <c r="L63" i="2"/>
  <c r="K63" i="2"/>
  <c r="J63" i="2"/>
  <c r="N65" i="2"/>
  <c r="G43" i="2"/>
  <c r="J132" i="3"/>
  <c r="M132" i="3"/>
  <c r="L132" i="3"/>
  <c r="K132" i="3"/>
  <c r="M126" i="3"/>
  <c r="L126" i="3"/>
  <c r="J126" i="3"/>
  <c r="K126" i="3"/>
  <c r="L40" i="25"/>
  <c r="L102" i="25"/>
  <c r="F108" i="24"/>
  <c r="H108" i="24"/>
  <c r="F216" i="24"/>
  <c r="F125" i="24"/>
  <c r="F32" i="24"/>
  <c r="H32" i="24"/>
  <c r="F230" i="24"/>
  <c r="F234" i="24"/>
  <c r="H234" i="24"/>
  <c r="F152" i="24"/>
  <c r="H152" i="24"/>
  <c r="L80" i="24"/>
  <c r="N80" i="24"/>
  <c r="L56" i="25"/>
  <c r="L53" i="25"/>
  <c r="F258" i="24"/>
  <c r="H258" i="24"/>
  <c r="F175" i="24"/>
  <c r="F171" i="24"/>
  <c r="H171" i="24"/>
  <c r="H76" i="24"/>
  <c r="J76" i="24"/>
  <c r="F62" i="24"/>
  <c r="H62" i="24"/>
  <c r="F191" i="24"/>
  <c r="S21" i="22"/>
  <c r="Y18" i="22"/>
  <c r="AA18" i="22"/>
  <c r="Z18" i="22"/>
  <c r="X18" i="22"/>
  <c r="O84" i="24"/>
  <c r="F63" i="24"/>
  <c r="O63" i="24"/>
  <c r="F56" i="24"/>
  <c r="O56" i="24"/>
  <c r="S15" i="21"/>
  <c r="R15" i="21"/>
  <c r="T15" i="21"/>
  <c r="F77" i="24"/>
  <c r="F81" i="24"/>
  <c r="W77" i="19"/>
  <c r="G65" i="19"/>
  <c r="J66" i="19"/>
  <c r="J71" i="19"/>
  <c r="J17" i="19"/>
  <c r="R116" i="19"/>
  <c r="R138" i="19"/>
  <c r="R157" i="19"/>
  <c r="R52" i="19"/>
  <c r="O51" i="19"/>
  <c r="R95" i="19"/>
  <c r="R44" i="19"/>
  <c r="O91" i="19"/>
  <c r="R83" i="19"/>
  <c r="R122" i="19"/>
  <c r="O121" i="19"/>
  <c r="R141" i="19"/>
  <c r="R160" i="19"/>
  <c r="J61" i="19"/>
  <c r="R38" i="19"/>
  <c r="O37" i="19"/>
  <c r="J74" i="19"/>
  <c r="J62" i="19"/>
  <c r="W161" i="19"/>
  <c r="J117" i="19"/>
  <c r="J139" i="19"/>
  <c r="G147" i="19"/>
  <c r="J158" i="19"/>
  <c r="J55" i="19"/>
  <c r="G63" i="19"/>
  <c r="J94" i="19"/>
  <c r="G93" i="19"/>
  <c r="J30" i="19"/>
  <c r="G77" i="19"/>
  <c r="J69" i="19"/>
  <c r="J112" i="19"/>
  <c r="J131" i="19"/>
  <c r="J153" i="19"/>
  <c r="G161" i="19"/>
  <c r="E107" i="17"/>
  <c r="D77" i="17"/>
  <c r="J101" i="17"/>
  <c r="L101" i="17"/>
  <c r="D147" i="17"/>
  <c r="C135" i="17"/>
  <c r="X18" i="16"/>
  <c r="W18" i="16"/>
  <c r="AA18" i="16"/>
  <c r="Z18" i="16"/>
  <c r="Y18" i="16"/>
  <c r="X18" i="15"/>
  <c r="Z18" i="15"/>
  <c r="Y16" i="17"/>
  <c r="X16" i="17"/>
  <c r="W16" i="17"/>
  <c r="AA16" i="17"/>
  <c r="Z16" i="17"/>
  <c r="W15" i="17"/>
  <c r="AA15" i="17"/>
  <c r="Z15" i="17"/>
  <c r="Y15" i="17"/>
  <c r="X15" i="17"/>
  <c r="Z15" i="16"/>
  <c r="Y15" i="16"/>
  <c r="X15" i="16"/>
  <c r="W15" i="16"/>
  <c r="AA15" i="16"/>
  <c r="M61" i="17"/>
  <c r="L61" i="17"/>
  <c r="K61" i="17"/>
  <c r="J61" i="17"/>
  <c r="I61" i="17"/>
  <c r="M139" i="17"/>
  <c r="L139" i="17"/>
  <c r="K139" i="17"/>
  <c r="J139" i="17"/>
  <c r="I139" i="17"/>
  <c r="H147" i="17"/>
  <c r="H135" i="17"/>
  <c r="M116" i="17"/>
  <c r="L116" i="17"/>
  <c r="K116" i="17"/>
  <c r="J116" i="17"/>
  <c r="I116" i="17"/>
  <c r="L85" i="17"/>
  <c r="K85" i="17"/>
  <c r="J85" i="17"/>
  <c r="I85" i="17"/>
  <c r="M85" i="17"/>
  <c r="K54" i="17"/>
  <c r="J54" i="17"/>
  <c r="I54" i="17"/>
  <c r="M54" i="17"/>
  <c r="L54" i="17"/>
  <c r="K131" i="17"/>
  <c r="J131" i="17"/>
  <c r="I131" i="17"/>
  <c r="M131" i="17"/>
  <c r="L131" i="17"/>
  <c r="J109" i="17"/>
  <c r="I109" i="17"/>
  <c r="M109" i="17"/>
  <c r="L109" i="17"/>
  <c r="K109" i="17"/>
  <c r="I69" i="17"/>
  <c r="H77" i="17"/>
  <c r="M69" i="17"/>
  <c r="L69" i="17"/>
  <c r="K69" i="17"/>
  <c r="J69" i="17"/>
  <c r="I155" i="17"/>
  <c r="M155" i="17"/>
  <c r="L155" i="17"/>
  <c r="K155" i="17"/>
  <c r="J155" i="17"/>
  <c r="M132" i="17"/>
  <c r="L132" i="17"/>
  <c r="K132" i="17"/>
  <c r="J132" i="17"/>
  <c r="I132" i="17"/>
  <c r="S21" i="16"/>
  <c r="G119" i="17"/>
  <c r="G79" i="17"/>
  <c r="K127" i="17"/>
  <c r="I127" i="17"/>
  <c r="L131" i="13"/>
  <c r="K131" i="13"/>
  <c r="M131" i="13"/>
  <c r="J131" i="13"/>
  <c r="I131" i="13"/>
  <c r="D118" i="13"/>
  <c r="M92" i="13"/>
  <c r="L92" i="13"/>
  <c r="K92" i="13"/>
  <c r="J92" i="13"/>
  <c r="I92" i="13"/>
  <c r="K43" i="13"/>
  <c r="I43" i="13"/>
  <c r="K11" i="13"/>
  <c r="I11" i="13"/>
  <c r="L150" i="13"/>
  <c r="K150" i="13"/>
  <c r="I150" i="13"/>
  <c r="M150" i="13"/>
  <c r="J150" i="13"/>
  <c r="I108" i="13"/>
  <c r="M108" i="13"/>
  <c r="J108" i="13"/>
  <c r="L108" i="13"/>
  <c r="K108" i="13"/>
  <c r="M111" i="13"/>
  <c r="L111" i="13"/>
  <c r="I111" i="13"/>
  <c r="K111" i="13"/>
  <c r="J111" i="13"/>
  <c r="W50" i="12"/>
  <c r="N37" i="12"/>
  <c r="M37" i="12"/>
  <c r="L37" i="12"/>
  <c r="K37" i="12"/>
  <c r="J37" i="12"/>
  <c r="I37" i="12"/>
  <c r="W30" i="12"/>
  <c r="X23" i="12"/>
  <c r="V23" i="12"/>
  <c r="U23" i="12"/>
  <c r="C55" i="12"/>
  <c r="L65" i="10"/>
  <c r="L38" i="10"/>
  <c r="H273" i="8"/>
  <c r="J273" i="8"/>
  <c r="O253" i="8"/>
  <c r="N253" i="8"/>
  <c r="O233" i="8"/>
  <c r="C104" i="13"/>
  <c r="S20" i="13"/>
  <c r="E56" i="12"/>
  <c r="F104" i="10"/>
  <c r="H104" i="10"/>
  <c r="H75" i="10"/>
  <c r="L41" i="10"/>
  <c r="J282" i="8"/>
  <c r="L282" i="8"/>
  <c r="H240" i="8"/>
  <c r="J240" i="8"/>
  <c r="J230" i="8"/>
  <c r="L230" i="8"/>
  <c r="L78" i="13"/>
  <c r="J78" i="13"/>
  <c r="L52" i="13"/>
  <c r="J52" i="13"/>
  <c r="F48" i="13"/>
  <c r="E34" i="13"/>
  <c r="J26" i="13"/>
  <c r="L26" i="13"/>
  <c r="W55" i="12"/>
  <c r="J42" i="12"/>
  <c r="I42" i="12"/>
  <c r="N42" i="12"/>
  <c r="M42" i="12"/>
  <c r="L42" i="12"/>
  <c r="K42" i="12"/>
  <c r="W35" i="12"/>
  <c r="V28" i="12"/>
  <c r="U28" i="12"/>
  <c r="X28" i="12"/>
  <c r="F109" i="10"/>
  <c r="O99" i="10"/>
  <c r="N99" i="10"/>
  <c r="F80" i="10"/>
  <c r="H80" i="10"/>
  <c r="O15" i="10"/>
  <c r="N15" i="10"/>
  <c r="J277" i="8"/>
  <c r="H257" i="8"/>
  <c r="M126" i="13"/>
  <c r="K126" i="13"/>
  <c r="J126" i="13"/>
  <c r="L126" i="13"/>
  <c r="I126" i="13"/>
  <c r="J135" i="13"/>
  <c r="L135" i="13"/>
  <c r="A13" i="12"/>
  <c r="D53" i="12"/>
  <c r="D57" i="12" s="1"/>
  <c r="F102" i="10"/>
  <c r="F83" i="10"/>
  <c r="L31" i="10"/>
  <c r="H274" i="8"/>
  <c r="O254" i="8"/>
  <c r="N254" i="8"/>
  <c r="C34" i="13"/>
  <c r="L35" i="12"/>
  <c r="K35" i="12"/>
  <c r="J35" i="12"/>
  <c r="I35" i="12"/>
  <c r="N35" i="12"/>
  <c r="M35" i="12"/>
  <c r="N36" i="12"/>
  <c r="W28" i="12"/>
  <c r="X21" i="12"/>
  <c r="V21" i="12"/>
  <c r="U21" i="12"/>
  <c r="X22" i="12"/>
  <c r="L10" i="12"/>
  <c r="K10" i="12"/>
  <c r="O105" i="10"/>
  <c r="N105" i="10"/>
  <c r="J9" i="10"/>
  <c r="L9" i="10"/>
  <c r="J130" i="13"/>
  <c r="I130" i="13"/>
  <c r="M130" i="13"/>
  <c r="L130" i="13"/>
  <c r="K130" i="13"/>
  <c r="F90" i="13"/>
  <c r="E76" i="13"/>
  <c r="M14" i="13"/>
  <c r="L14" i="13"/>
  <c r="K14" i="13"/>
  <c r="J14" i="13"/>
  <c r="I14" i="13"/>
  <c r="C160" i="13"/>
  <c r="C118" i="13"/>
  <c r="H106" i="10"/>
  <c r="H79" i="10"/>
  <c r="F62" i="10"/>
  <c r="J20" i="10"/>
  <c r="L262" i="8"/>
  <c r="O252" i="8"/>
  <c r="N252" i="8"/>
  <c r="F93" i="17"/>
  <c r="F63" i="17"/>
  <c r="M103" i="13"/>
  <c r="L103" i="13"/>
  <c r="J103" i="13"/>
  <c r="I103" i="13"/>
  <c r="K103" i="13"/>
  <c r="C62" i="13"/>
  <c r="N52" i="12"/>
  <c r="M52" i="12"/>
  <c r="L52" i="12"/>
  <c r="K52" i="12"/>
  <c r="J52" i="12"/>
  <c r="I52" i="12"/>
  <c r="W45" i="12"/>
  <c r="Y17" i="13"/>
  <c r="W17" i="13"/>
  <c r="O11" i="10"/>
  <c r="F11" i="10"/>
  <c r="F108" i="8"/>
  <c r="H108" i="8"/>
  <c r="H43" i="10"/>
  <c r="F241" i="8"/>
  <c r="H241" i="8"/>
  <c r="L78" i="8"/>
  <c r="N78" i="8"/>
  <c r="F230" i="8"/>
  <c r="F210" i="8"/>
  <c r="F215" i="8"/>
  <c r="F234" i="8"/>
  <c r="H234" i="8"/>
  <c r="F253" i="8"/>
  <c r="H253" i="8"/>
  <c r="K16" i="6"/>
  <c r="I16" i="6"/>
  <c r="K8" i="6"/>
  <c r="I8" i="6"/>
  <c r="N180" i="3"/>
  <c r="M180" i="3"/>
  <c r="K180" i="3"/>
  <c r="J180" i="3"/>
  <c r="I191" i="3"/>
  <c r="L180" i="3"/>
  <c r="F34" i="10"/>
  <c r="L210" i="8"/>
  <c r="H208" i="8"/>
  <c r="J211" i="8"/>
  <c r="H207" i="8"/>
  <c r="J207" i="8"/>
  <c r="F120" i="8"/>
  <c r="F81" i="8"/>
  <c r="O81" i="8"/>
  <c r="J64" i="8"/>
  <c r="L64" i="8"/>
  <c r="J49" i="6"/>
  <c r="I49" i="6"/>
  <c r="M49" i="6"/>
  <c r="L49" i="6"/>
  <c r="K49" i="6"/>
  <c r="J41" i="6"/>
  <c r="I41" i="6"/>
  <c r="M41" i="6"/>
  <c r="K41" i="6"/>
  <c r="L41" i="6"/>
  <c r="J33" i="6"/>
  <c r="I33" i="6"/>
  <c r="M33" i="6"/>
  <c r="K33" i="6"/>
  <c r="L33" i="6"/>
  <c r="J25" i="6"/>
  <c r="I25" i="6"/>
  <c r="M25" i="6"/>
  <c r="K25" i="6"/>
  <c r="L25" i="6"/>
  <c r="M27" i="6"/>
  <c r="J17" i="6"/>
  <c r="I17" i="6"/>
  <c r="M17" i="6"/>
  <c r="L17" i="6"/>
  <c r="K17" i="6"/>
  <c r="M21" i="6"/>
  <c r="F190" i="3"/>
  <c r="J63" i="10"/>
  <c r="F193" i="8"/>
  <c r="F145" i="8"/>
  <c r="F57" i="8"/>
  <c r="K52" i="6"/>
  <c r="J52" i="6"/>
  <c r="I52" i="6"/>
  <c r="M52" i="6"/>
  <c r="L52" i="6"/>
  <c r="K44" i="6"/>
  <c r="J44" i="6"/>
  <c r="I44" i="6"/>
  <c r="L44" i="6"/>
  <c r="M44" i="6"/>
  <c r="K36" i="6"/>
  <c r="J36" i="6"/>
  <c r="I36" i="6"/>
  <c r="L36" i="6"/>
  <c r="M36" i="6"/>
  <c r="M37" i="6"/>
  <c r="K28" i="6"/>
  <c r="J28" i="6"/>
  <c r="I28" i="6"/>
  <c r="M28" i="6"/>
  <c r="L28" i="6"/>
  <c r="K20" i="6"/>
  <c r="J20" i="6"/>
  <c r="I20" i="6"/>
  <c r="M20" i="6"/>
  <c r="L20" i="6"/>
  <c r="L14" i="5"/>
  <c r="J14" i="5"/>
  <c r="K214" i="3"/>
  <c r="J214" i="3"/>
  <c r="M214" i="3"/>
  <c r="L214" i="3"/>
  <c r="N214" i="3"/>
  <c r="E192" i="3"/>
  <c r="M181" i="3"/>
  <c r="L181" i="3"/>
  <c r="K171" i="3"/>
  <c r="J171" i="3"/>
  <c r="N171" i="3"/>
  <c r="M171" i="3"/>
  <c r="L171" i="3"/>
  <c r="K145" i="3"/>
  <c r="J145" i="3"/>
  <c r="N145" i="3"/>
  <c r="M145" i="3"/>
  <c r="L145" i="3"/>
  <c r="H57" i="10"/>
  <c r="H53" i="10"/>
  <c r="F104" i="8"/>
  <c r="H104" i="8"/>
  <c r="J54" i="8"/>
  <c r="U38" i="5"/>
  <c r="T38" i="5"/>
  <c r="S38" i="5"/>
  <c r="W38" i="5"/>
  <c r="V38" i="5"/>
  <c r="T26" i="5"/>
  <c r="V26" i="5"/>
  <c r="H194" i="3"/>
  <c r="F193" i="3"/>
  <c r="F263" i="8"/>
  <c r="H263" i="8"/>
  <c r="F143" i="8"/>
  <c r="F42" i="8"/>
  <c r="H42" i="8"/>
  <c r="L7" i="6"/>
  <c r="K7" i="6"/>
  <c r="J7" i="6"/>
  <c r="I7" i="6"/>
  <c r="M7" i="6"/>
  <c r="M10" i="6"/>
  <c r="M8" i="6"/>
  <c r="V33" i="5"/>
  <c r="U33" i="5"/>
  <c r="T33" i="5"/>
  <c r="S33" i="5"/>
  <c r="W33" i="5"/>
  <c r="M213" i="3"/>
  <c r="L213" i="3"/>
  <c r="K213" i="3"/>
  <c r="J213" i="3"/>
  <c r="N213" i="3"/>
  <c r="G190" i="3"/>
  <c r="M158" i="3"/>
  <c r="L158" i="3"/>
  <c r="K158" i="3"/>
  <c r="J158" i="3"/>
  <c r="N158" i="3"/>
  <c r="V20" i="14"/>
  <c r="U20" i="14"/>
  <c r="T20" i="14"/>
  <c r="V15" i="14"/>
  <c r="U15" i="14"/>
  <c r="S23" i="14"/>
  <c r="T15" i="14"/>
  <c r="T17" i="14"/>
  <c r="V17" i="14"/>
  <c r="U17" i="14"/>
  <c r="F13" i="10"/>
  <c r="H13" i="10"/>
  <c r="F9" i="10"/>
  <c r="H9" i="10"/>
  <c r="O143" i="8"/>
  <c r="N143" i="8"/>
  <c r="L153" i="8"/>
  <c r="L150" i="8"/>
  <c r="L147" i="8"/>
  <c r="J146" i="8"/>
  <c r="J143" i="8"/>
  <c r="H153" i="8"/>
  <c r="H150" i="8"/>
  <c r="J150" i="8"/>
  <c r="H147" i="8"/>
  <c r="J174" i="8"/>
  <c r="J171" i="8"/>
  <c r="F149" i="8"/>
  <c r="F171" i="8"/>
  <c r="J84" i="10"/>
  <c r="O121" i="8"/>
  <c r="N121" i="8"/>
  <c r="L131" i="8"/>
  <c r="L128" i="8"/>
  <c r="L125" i="8"/>
  <c r="J124" i="8"/>
  <c r="J121" i="8"/>
  <c r="H131" i="8"/>
  <c r="H128" i="8"/>
  <c r="J128" i="8"/>
  <c r="W11" i="6"/>
  <c r="V11" i="6"/>
  <c r="U11" i="6"/>
  <c r="T11" i="6"/>
  <c r="S11" i="6"/>
  <c r="I14" i="5"/>
  <c r="K14" i="5"/>
  <c r="L19" i="5"/>
  <c r="K19" i="5"/>
  <c r="J19" i="5"/>
  <c r="I19" i="5"/>
  <c r="M19" i="5"/>
  <c r="K32" i="5"/>
  <c r="J32" i="5"/>
  <c r="I32" i="5"/>
  <c r="L32" i="5"/>
  <c r="M32" i="5"/>
  <c r="J45" i="5"/>
  <c r="I45" i="5"/>
  <c r="L45" i="5"/>
  <c r="K45" i="5"/>
  <c r="M45" i="5"/>
  <c r="I50" i="5"/>
  <c r="M50" i="5"/>
  <c r="L50" i="5"/>
  <c r="K50" i="5"/>
  <c r="J50" i="5"/>
  <c r="K20" i="5"/>
  <c r="I20" i="5"/>
  <c r="J16" i="6"/>
  <c r="L16" i="6"/>
  <c r="J32" i="6"/>
  <c r="L32" i="6"/>
  <c r="S26" i="5"/>
  <c r="U26" i="5"/>
  <c r="L191" i="8"/>
  <c r="H190" i="8"/>
  <c r="O186" i="8"/>
  <c r="N186" i="8"/>
  <c r="J187" i="8"/>
  <c r="J194" i="8"/>
  <c r="L197" i="8"/>
  <c r="W27" i="6"/>
  <c r="V27" i="6"/>
  <c r="U27" i="6"/>
  <c r="T27" i="6"/>
  <c r="S27" i="6"/>
  <c r="W32" i="6"/>
  <c r="V32" i="6"/>
  <c r="U32" i="6"/>
  <c r="T32" i="6"/>
  <c r="S32" i="6"/>
  <c r="V45" i="6"/>
  <c r="U45" i="6"/>
  <c r="T45" i="6"/>
  <c r="S45" i="6"/>
  <c r="W45" i="6"/>
  <c r="U50" i="6"/>
  <c r="T50" i="6"/>
  <c r="S50" i="6"/>
  <c r="W50" i="6"/>
  <c r="V50" i="6"/>
  <c r="S28" i="6"/>
  <c r="W28" i="6"/>
  <c r="V28" i="6"/>
  <c r="T28" i="6"/>
  <c r="U28" i="6"/>
  <c r="W41" i="6"/>
  <c r="V41" i="6"/>
  <c r="U41" i="6"/>
  <c r="T41" i="6"/>
  <c r="S41" i="6"/>
  <c r="J61" i="2"/>
  <c r="N61" i="2"/>
  <c r="M61" i="2"/>
  <c r="K61" i="2"/>
  <c r="L61" i="2"/>
  <c r="G68" i="2"/>
  <c r="M49" i="2"/>
  <c r="L49" i="2"/>
  <c r="M34" i="2"/>
  <c r="L34" i="2"/>
  <c r="E43" i="2"/>
  <c r="L16" i="2"/>
  <c r="K16" i="2"/>
  <c r="M16" i="2"/>
  <c r="J16" i="2"/>
  <c r="I42" i="2"/>
  <c r="N39" i="2"/>
  <c r="M39" i="2"/>
  <c r="L39" i="2"/>
  <c r="K39" i="2"/>
  <c r="J39" i="2"/>
  <c r="H68" i="2"/>
  <c r="M129" i="3"/>
  <c r="L129" i="3"/>
  <c r="K129" i="3"/>
  <c r="J129" i="3"/>
  <c r="M128" i="3"/>
  <c r="L128" i="3"/>
  <c r="K128" i="3"/>
  <c r="J128" i="3"/>
  <c r="J23" i="17"/>
  <c r="I23" i="17"/>
  <c r="M23" i="17"/>
  <c r="L23" i="17"/>
  <c r="K23" i="17"/>
  <c r="M34" i="26"/>
  <c r="L34" i="26"/>
  <c r="K34" i="26"/>
  <c r="J34" i="26"/>
  <c r="I34" i="26"/>
  <c r="AB132" i="18"/>
  <c r="AA132" i="18"/>
  <c r="Z132" i="18"/>
  <c r="AA106" i="18"/>
  <c r="Z106" i="18"/>
  <c r="AB106" i="18"/>
  <c r="T76" i="18"/>
  <c r="S76" i="18"/>
  <c r="R76" i="18"/>
  <c r="S50" i="18"/>
  <c r="R50" i="18"/>
  <c r="T50" i="18"/>
  <c r="AB20" i="18"/>
  <c r="AA20" i="18"/>
  <c r="Z20" i="18"/>
  <c r="K48" i="18"/>
  <c r="J48" i="18"/>
  <c r="I48" i="18"/>
  <c r="M132" i="26"/>
  <c r="L132" i="26"/>
  <c r="K132" i="26"/>
  <c r="I132" i="26"/>
  <c r="J132" i="26"/>
  <c r="AB90" i="18"/>
  <c r="AA90" i="18"/>
  <c r="Z90" i="18"/>
  <c r="K135" i="14"/>
  <c r="J135" i="14"/>
  <c r="I135" i="14"/>
  <c r="M132" i="27"/>
  <c r="L132" i="27"/>
  <c r="K132" i="27"/>
  <c r="J132" i="27"/>
  <c r="I132" i="27"/>
  <c r="T146" i="18"/>
  <c r="S146" i="18"/>
  <c r="R146" i="18"/>
  <c r="T34" i="18"/>
  <c r="S34" i="18"/>
  <c r="R34" i="18"/>
  <c r="M161" i="15"/>
  <c r="L161" i="15"/>
  <c r="K161" i="15"/>
  <c r="J161" i="15"/>
  <c r="I161" i="15"/>
  <c r="M21" i="15"/>
  <c r="L21" i="15"/>
  <c r="K21" i="15"/>
  <c r="J21" i="15"/>
  <c r="I21" i="15"/>
  <c r="K196" i="3"/>
  <c r="J196" i="3"/>
  <c r="L196" i="3"/>
  <c r="M196" i="3"/>
  <c r="K49" i="22"/>
  <c r="J49" i="22"/>
  <c r="M49" i="22"/>
  <c r="N49" i="22"/>
  <c r="L49" i="22"/>
  <c r="M192" i="3"/>
  <c r="L192" i="3"/>
  <c r="K192" i="3"/>
  <c r="J192" i="3"/>
  <c r="AB148" i="18"/>
  <c r="AA148" i="18"/>
  <c r="Z148" i="18"/>
  <c r="S118" i="18"/>
  <c r="R118" i="18"/>
  <c r="T118" i="18"/>
  <c r="T92" i="18"/>
  <c r="S92" i="18"/>
  <c r="R92" i="18"/>
  <c r="AA62" i="18"/>
  <c r="Z62" i="18"/>
  <c r="AB62" i="18"/>
  <c r="AB36" i="18"/>
  <c r="AA36" i="18"/>
  <c r="Z36" i="18"/>
  <c r="I64" i="21"/>
  <c r="H64" i="21"/>
  <c r="J64" i="21"/>
  <c r="K21" i="16"/>
  <c r="J21" i="16"/>
  <c r="I21" i="16"/>
  <c r="M21" i="16"/>
  <c r="L21" i="16"/>
  <c r="M133" i="15"/>
  <c r="L133" i="15"/>
  <c r="K133" i="15"/>
  <c r="J133" i="15"/>
  <c r="I133" i="15"/>
  <c r="I8" i="18"/>
  <c r="K8" i="18"/>
  <c r="J8" i="18"/>
  <c r="K9" i="18"/>
  <c r="K73" i="18"/>
  <c r="K142" i="18"/>
  <c r="K26" i="18"/>
  <c r="K151" i="18"/>
  <c r="K125" i="18"/>
  <c r="K158" i="18"/>
  <c r="K61" i="18"/>
  <c r="K70" i="18"/>
  <c r="K109" i="18"/>
  <c r="K143" i="18"/>
  <c r="K37" i="18"/>
  <c r="K71" i="18"/>
  <c r="K110" i="18"/>
  <c r="K153" i="18"/>
  <c r="K155" i="18"/>
  <c r="K16" i="18"/>
  <c r="K145" i="18"/>
  <c r="K154" i="18"/>
  <c r="K43" i="18"/>
  <c r="K95" i="18"/>
  <c r="K103" i="18"/>
  <c r="K117" i="18"/>
  <c r="K126" i="18"/>
  <c r="K11" i="18"/>
  <c r="K45" i="18"/>
  <c r="K93" i="18"/>
  <c r="K127" i="18"/>
  <c r="K38" i="18"/>
  <c r="K46" i="18"/>
  <c r="K72" i="18"/>
  <c r="K65" i="18"/>
  <c r="K10" i="18"/>
  <c r="K18" i="18"/>
  <c r="K44" i="18"/>
  <c r="K19" i="18"/>
  <c r="K28" i="18"/>
  <c r="K67" i="18"/>
  <c r="K101" i="18"/>
  <c r="K149" i="18"/>
  <c r="K55" i="18"/>
  <c r="K94" i="18"/>
  <c r="K102" i="18"/>
  <c r="K128" i="18"/>
  <c r="K112" i="18"/>
  <c r="K52" i="18"/>
  <c r="K47" i="18"/>
  <c r="K56" i="18"/>
  <c r="K27" i="18"/>
  <c r="K66" i="18"/>
  <c r="K74" i="18"/>
  <c r="K100" i="18"/>
  <c r="K75" i="18"/>
  <c r="K84" i="18"/>
  <c r="K123" i="18"/>
  <c r="K157" i="18"/>
  <c r="K12" i="18"/>
  <c r="K29" i="18"/>
  <c r="K111" i="18"/>
  <c r="K150" i="18"/>
  <c r="K121" i="18"/>
  <c r="K39" i="18"/>
  <c r="K108" i="18"/>
  <c r="K116" i="18"/>
  <c r="K69" i="18"/>
  <c r="K40" i="18"/>
  <c r="K83" i="18"/>
  <c r="K122" i="18"/>
  <c r="K130" i="18"/>
  <c r="K131" i="18"/>
  <c r="K140" i="18"/>
  <c r="K68" i="18"/>
  <c r="K85" i="18"/>
  <c r="K159" i="18"/>
  <c r="K30" i="18"/>
  <c r="K60" i="18"/>
  <c r="K129" i="18"/>
  <c r="K138" i="18"/>
  <c r="K23" i="18"/>
  <c r="K57" i="18"/>
  <c r="K96" i="18"/>
  <c r="K139" i="18"/>
  <c r="K24" i="18"/>
  <c r="K32" i="18"/>
  <c r="K58" i="18"/>
  <c r="K25" i="18"/>
  <c r="K51" i="18"/>
  <c r="K59" i="18"/>
  <c r="K124" i="18"/>
  <c r="K141" i="18"/>
  <c r="K156" i="18"/>
  <c r="K99" i="18"/>
  <c r="K13" i="18"/>
  <c r="K31" i="18"/>
  <c r="K79" i="18"/>
  <c r="K113" i="18"/>
  <c r="K152" i="18"/>
  <c r="K41" i="18"/>
  <c r="K80" i="18"/>
  <c r="K88" i="18"/>
  <c r="K114" i="18"/>
  <c r="K33" i="18"/>
  <c r="K42" i="18"/>
  <c r="K81" i="18"/>
  <c r="K107" i="18"/>
  <c r="K115" i="18"/>
  <c r="T134" i="18"/>
  <c r="S134" i="18"/>
  <c r="R134" i="18"/>
  <c r="AB104" i="18"/>
  <c r="AA104" i="18"/>
  <c r="Z104" i="18"/>
  <c r="AB78" i="18"/>
  <c r="AA78" i="18"/>
  <c r="Z78" i="18"/>
  <c r="T48" i="18"/>
  <c r="S48" i="18"/>
  <c r="R48" i="18"/>
  <c r="T22" i="18"/>
  <c r="S22" i="18"/>
  <c r="R22" i="18"/>
  <c r="M23" i="16"/>
  <c r="L23" i="16"/>
  <c r="K23" i="16"/>
  <c r="J23" i="16"/>
  <c r="I23" i="16"/>
  <c r="M35" i="15"/>
  <c r="L35" i="15"/>
  <c r="K35" i="15"/>
  <c r="J35" i="15"/>
  <c r="I35" i="15"/>
  <c r="K138" i="42"/>
  <c r="K143" i="41"/>
  <c r="L77" i="22"/>
  <c r="K77" i="22"/>
  <c r="J77" i="22"/>
  <c r="N77" i="22"/>
  <c r="M77" i="22"/>
  <c r="I106" i="21"/>
  <c r="H106" i="21"/>
  <c r="J106" i="21"/>
  <c r="N35" i="22"/>
  <c r="M35" i="22"/>
  <c r="L35" i="22"/>
  <c r="K35" i="22"/>
  <c r="J35" i="22"/>
  <c r="N91" i="22"/>
  <c r="M91" i="22"/>
  <c r="L91" i="22"/>
  <c r="K91" i="22"/>
  <c r="J91" i="22"/>
  <c r="M28" i="17"/>
  <c r="M33" i="17"/>
  <c r="M15" i="17"/>
  <c r="AB129" i="18"/>
  <c r="AB52" i="18"/>
  <c r="AB17" i="18"/>
  <c r="M35" i="17"/>
  <c r="L35" i="17"/>
  <c r="K35" i="17"/>
  <c r="J35" i="17"/>
  <c r="I35" i="17"/>
  <c r="I51" i="14"/>
  <c r="J51" i="14"/>
  <c r="K51" i="14"/>
  <c r="M24" i="17"/>
  <c r="M149" i="16"/>
  <c r="L149" i="16"/>
  <c r="K149" i="16"/>
  <c r="J149" i="16"/>
  <c r="I149" i="16"/>
  <c r="K63" i="16"/>
  <c r="J63" i="16"/>
  <c r="I63" i="16"/>
  <c r="M63" i="16"/>
  <c r="L63" i="16"/>
  <c r="M101" i="17"/>
  <c r="M51" i="16"/>
  <c r="L51" i="16"/>
  <c r="K51" i="16"/>
  <c r="J51" i="16"/>
  <c r="I51" i="16"/>
  <c r="L119" i="15"/>
  <c r="K119" i="15"/>
  <c r="J119" i="15"/>
  <c r="I119" i="15"/>
  <c r="M119" i="15"/>
  <c r="K65" i="14"/>
  <c r="J65" i="14"/>
  <c r="I65" i="14"/>
  <c r="M140" i="16"/>
  <c r="M97" i="16"/>
  <c r="M62" i="16"/>
  <c r="M102" i="16"/>
  <c r="M76" i="16"/>
  <c r="M63" i="15"/>
  <c r="L63" i="15"/>
  <c r="K63" i="15"/>
  <c r="J63" i="15"/>
  <c r="I63" i="15"/>
  <c r="M11" i="16"/>
  <c r="M85" i="16"/>
  <c r="M59" i="16"/>
  <c r="M7" i="19"/>
  <c r="L16" i="42"/>
  <c r="N16" i="42"/>
  <c r="M16" i="42"/>
  <c r="M146" i="26"/>
  <c r="L146" i="26"/>
  <c r="J146" i="26"/>
  <c r="I146" i="26"/>
  <c r="K146" i="26"/>
  <c r="M20" i="27"/>
  <c r="L20" i="27"/>
  <c r="K20" i="27"/>
  <c r="J20" i="27"/>
  <c r="I20" i="27"/>
  <c r="I36" i="21"/>
  <c r="H36" i="21"/>
  <c r="J36" i="21"/>
  <c r="K37" i="17"/>
  <c r="J37" i="17"/>
  <c r="I37" i="17"/>
  <c r="M37" i="17"/>
  <c r="L37" i="17"/>
  <c r="K106" i="18"/>
  <c r="J106" i="18"/>
  <c r="I106" i="18"/>
  <c r="M18" i="17"/>
  <c r="K148" i="18"/>
  <c r="J148" i="18"/>
  <c r="I148" i="18"/>
  <c r="M45" i="17"/>
  <c r="M42" i="17"/>
  <c r="M47" i="17"/>
  <c r="AB99" i="18"/>
  <c r="AB65" i="18"/>
  <c r="AB60" i="18"/>
  <c r="M110" i="17"/>
  <c r="J161" i="16"/>
  <c r="I161" i="16"/>
  <c r="M161" i="16"/>
  <c r="L161" i="16"/>
  <c r="K161" i="16"/>
  <c r="M58" i="17"/>
  <c r="K107" i="14"/>
  <c r="J107" i="14"/>
  <c r="I107" i="14"/>
  <c r="M118" i="3"/>
  <c r="L118" i="3"/>
  <c r="K118" i="3"/>
  <c r="J118" i="3"/>
  <c r="L114" i="3"/>
  <c r="K114" i="3"/>
  <c r="J114" i="3"/>
  <c r="M114" i="3"/>
  <c r="M117" i="3"/>
  <c r="L117" i="3"/>
  <c r="K117" i="3"/>
  <c r="J117" i="3"/>
  <c r="M113" i="3"/>
  <c r="L113" i="3"/>
  <c r="K113" i="3"/>
  <c r="J113" i="3"/>
  <c r="K115" i="3"/>
  <c r="J115" i="3"/>
  <c r="L115" i="3"/>
  <c r="M115" i="3"/>
  <c r="E7" i="19"/>
  <c r="J16" i="43"/>
  <c r="I16" i="43"/>
  <c r="H16" i="43"/>
  <c r="I11" i="37"/>
  <c r="H11" i="37"/>
  <c r="G11" i="37"/>
  <c r="I62" i="26"/>
  <c r="M62" i="26"/>
  <c r="L62" i="26"/>
  <c r="K62" i="26"/>
  <c r="J62" i="26"/>
  <c r="M146" i="27"/>
  <c r="L146" i="27"/>
  <c r="K146" i="27"/>
  <c r="I146" i="27"/>
  <c r="J146" i="27"/>
  <c r="L105" i="22"/>
  <c r="K105" i="22"/>
  <c r="J105" i="22"/>
  <c r="N105" i="22"/>
  <c r="M105" i="22"/>
  <c r="N119" i="22"/>
  <c r="M119" i="22"/>
  <c r="L119" i="22"/>
  <c r="K119" i="22"/>
  <c r="J119" i="22"/>
  <c r="N63" i="22"/>
  <c r="M63" i="22"/>
  <c r="L63" i="22"/>
  <c r="K63" i="22"/>
  <c r="J63" i="22"/>
  <c r="I78" i="21"/>
  <c r="H78" i="21"/>
  <c r="J78" i="21"/>
  <c r="N21" i="22"/>
  <c r="M21" i="22"/>
  <c r="L21" i="22"/>
  <c r="K21" i="22"/>
  <c r="J21" i="22"/>
  <c r="H162" i="21"/>
  <c r="J162" i="21"/>
  <c r="I162" i="21"/>
  <c r="I132" i="18"/>
  <c r="K132" i="18"/>
  <c r="J132" i="18"/>
  <c r="K50" i="18"/>
  <c r="J50" i="18"/>
  <c r="I50" i="18"/>
  <c r="M31" i="17"/>
  <c r="K92" i="18"/>
  <c r="J92" i="18"/>
  <c r="I92" i="18"/>
  <c r="S160" i="18"/>
  <c r="T160" i="18"/>
  <c r="R160" i="18"/>
  <c r="T120" i="18"/>
  <c r="S120" i="18"/>
  <c r="R120" i="18"/>
  <c r="AB95" i="18"/>
  <c r="AB82" i="18"/>
  <c r="AB69" i="18"/>
  <c r="AB64" i="18"/>
  <c r="AA64" i="18"/>
  <c r="Z64" i="18"/>
  <c r="T8" i="18"/>
  <c r="S8" i="18"/>
  <c r="R8" i="18"/>
  <c r="M136" i="17"/>
  <c r="M49" i="17"/>
  <c r="L49" i="17"/>
  <c r="K49" i="17"/>
  <c r="J49" i="17"/>
  <c r="I49" i="17"/>
  <c r="I147" i="16"/>
  <c r="M147" i="16"/>
  <c r="L147" i="16"/>
  <c r="K147" i="16"/>
  <c r="J147" i="16"/>
  <c r="J91" i="15"/>
  <c r="I91" i="15"/>
  <c r="M91" i="15"/>
  <c r="L91" i="15"/>
  <c r="K91" i="15"/>
  <c r="AB155" i="18"/>
  <c r="K23" i="14"/>
  <c r="J23" i="14"/>
  <c r="I23" i="14"/>
  <c r="M114" i="16"/>
  <c r="M145" i="16"/>
  <c r="M119" i="16"/>
  <c r="L119" i="16"/>
  <c r="K119" i="16"/>
  <c r="J119" i="16"/>
  <c r="I119" i="16"/>
  <c r="M49" i="15"/>
  <c r="L49" i="15"/>
  <c r="K49" i="15"/>
  <c r="J49" i="15"/>
  <c r="I49" i="15"/>
  <c r="P7" i="19"/>
  <c r="L16" i="43"/>
  <c r="N16" i="43"/>
  <c r="M16" i="43"/>
  <c r="M160" i="27"/>
  <c r="L160" i="27"/>
  <c r="J160" i="27"/>
  <c r="K160" i="27"/>
  <c r="I160" i="27"/>
  <c r="I62" i="27"/>
  <c r="M62" i="27"/>
  <c r="K62" i="27"/>
  <c r="L62" i="27"/>
  <c r="J62" i="27"/>
  <c r="J76" i="27"/>
  <c r="I76" i="27"/>
  <c r="L76" i="27"/>
  <c r="M76" i="27"/>
  <c r="K76" i="27"/>
  <c r="K90" i="27"/>
  <c r="J90" i="27"/>
  <c r="I90" i="27"/>
  <c r="M90" i="27"/>
  <c r="L90" i="27"/>
  <c r="M104" i="26"/>
  <c r="L104" i="26"/>
  <c r="K104" i="26"/>
  <c r="J104" i="26"/>
  <c r="I104" i="26"/>
  <c r="M118" i="27"/>
  <c r="L118" i="27"/>
  <c r="K118" i="27"/>
  <c r="J118" i="27"/>
  <c r="I118" i="27"/>
  <c r="M20" i="26"/>
  <c r="L20" i="26"/>
  <c r="K20" i="26"/>
  <c r="J20" i="26"/>
  <c r="I20" i="26"/>
  <c r="H148" i="21"/>
  <c r="J148" i="21"/>
  <c r="I148" i="21"/>
  <c r="I120" i="21"/>
  <c r="H120" i="21"/>
  <c r="J120" i="21"/>
  <c r="T132" i="18"/>
  <c r="S132" i="18"/>
  <c r="R132" i="18"/>
  <c r="S106" i="18"/>
  <c r="R106" i="18"/>
  <c r="T106" i="18"/>
  <c r="AB76" i="18"/>
  <c r="AA76" i="18"/>
  <c r="Z76" i="18"/>
  <c r="AA50" i="18"/>
  <c r="Z50" i="18"/>
  <c r="AB50" i="18"/>
  <c r="T20" i="18"/>
  <c r="S20" i="18"/>
  <c r="R20" i="18"/>
  <c r="I76" i="18"/>
  <c r="K76" i="18"/>
  <c r="J76" i="18"/>
  <c r="T148" i="18"/>
  <c r="S148" i="18"/>
  <c r="R148" i="18"/>
  <c r="AA118" i="18"/>
  <c r="Z118" i="18"/>
  <c r="AB118" i="18"/>
  <c r="AB92" i="18"/>
  <c r="AA92" i="18"/>
  <c r="Z92" i="18"/>
  <c r="S62" i="18"/>
  <c r="R62" i="18"/>
  <c r="T62" i="18"/>
  <c r="T36" i="18"/>
  <c r="S36" i="18"/>
  <c r="R36" i="18"/>
  <c r="M9" i="17"/>
  <c r="L9" i="17"/>
  <c r="K9" i="17"/>
  <c r="J9" i="17"/>
  <c r="I9" i="17"/>
  <c r="K118" i="18"/>
  <c r="J118" i="18"/>
  <c r="I118" i="18"/>
  <c r="K36" i="18"/>
  <c r="J36" i="18"/>
  <c r="I36" i="18"/>
  <c r="AB134" i="18"/>
  <c r="AA134" i="18"/>
  <c r="Z134" i="18"/>
  <c r="T104" i="18"/>
  <c r="S104" i="18"/>
  <c r="R104" i="18"/>
  <c r="T78" i="18"/>
  <c r="S78" i="18"/>
  <c r="R78" i="18"/>
  <c r="AB48" i="18"/>
  <c r="AA48" i="18"/>
  <c r="Z48" i="18"/>
  <c r="AB22" i="18"/>
  <c r="AA22" i="18"/>
  <c r="Z22" i="18"/>
  <c r="M19" i="17"/>
  <c r="AB146" i="18"/>
  <c r="AA146" i="18"/>
  <c r="Z146" i="18"/>
  <c r="AB112" i="18"/>
  <c r="AB103" i="18"/>
  <c r="AB86" i="18"/>
  <c r="T90" i="18"/>
  <c r="S90" i="18"/>
  <c r="R90" i="18"/>
  <c r="AB34" i="18"/>
  <c r="AA34" i="18"/>
  <c r="Z34" i="18"/>
  <c r="M133" i="16"/>
  <c r="L133" i="16"/>
  <c r="K133" i="16"/>
  <c r="J133" i="16"/>
  <c r="I133" i="16"/>
  <c r="K34" i="18"/>
  <c r="J34" i="18"/>
  <c r="I34" i="18"/>
  <c r="M37" i="16"/>
  <c r="L37" i="16"/>
  <c r="K37" i="16"/>
  <c r="J37" i="16"/>
  <c r="I37" i="16"/>
  <c r="I120" i="18"/>
  <c r="K120" i="18"/>
  <c r="J120" i="18"/>
  <c r="M91" i="16"/>
  <c r="L91" i="16"/>
  <c r="K91" i="16"/>
  <c r="J91" i="16"/>
  <c r="I91" i="16"/>
  <c r="M65" i="16"/>
  <c r="L65" i="16"/>
  <c r="K65" i="16"/>
  <c r="J65" i="16"/>
  <c r="I65" i="16"/>
  <c r="K9" i="16"/>
  <c r="J9" i="16"/>
  <c r="I9" i="16"/>
  <c r="M9" i="16"/>
  <c r="L9" i="16"/>
  <c r="M105" i="16"/>
  <c r="L105" i="16"/>
  <c r="K105" i="16"/>
  <c r="J105" i="16"/>
  <c r="I105" i="16"/>
  <c r="I79" i="16"/>
  <c r="M79" i="16"/>
  <c r="L79" i="16"/>
  <c r="K79" i="16"/>
  <c r="J79" i="16"/>
  <c r="M28" i="16"/>
  <c r="M68" i="16"/>
  <c r="K37" i="14"/>
  <c r="J37" i="14"/>
  <c r="I37" i="14"/>
  <c r="L122" i="3"/>
  <c r="K122" i="3"/>
  <c r="J122" i="3"/>
  <c r="M122" i="3"/>
  <c r="M121" i="3"/>
  <c r="L121" i="3"/>
  <c r="K121" i="3"/>
  <c r="J121" i="3"/>
  <c r="M119" i="3"/>
  <c r="L119" i="3"/>
  <c r="K119" i="3"/>
  <c r="J119" i="3"/>
  <c r="K137" i="42"/>
  <c r="S11" i="37"/>
  <c r="R11" i="37"/>
  <c r="Q11" i="37"/>
  <c r="P11" i="37"/>
  <c r="O11" i="37"/>
  <c r="T11" i="37"/>
  <c r="M118" i="26"/>
  <c r="L118" i="26"/>
  <c r="K118" i="26"/>
  <c r="J118" i="26"/>
  <c r="I118" i="26"/>
  <c r="M48" i="26"/>
  <c r="L48" i="26"/>
  <c r="K48" i="26"/>
  <c r="J48" i="26"/>
  <c r="I48" i="26"/>
  <c r="L133" i="22"/>
  <c r="K133" i="22"/>
  <c r="J133" i="22"/>
  <c r="N133" i="22"/>
  <c r="M133" i="22"/>
  <c r="I50" i="21"/>
  <c r="H50" i="21"/>
  <c r="J50" i="21"/>
  <c r="N147" i="22"/>
  <c r="M147" i="22"/>
  <c r="L147" i="22"/>
  <c r="K147" i="22"/>
  <c r="J147" i="22"/>
  <c r="M21" i="17"/>
  <c r="L21" i="17"/>
  <c r="K21" i="17"/>
  <c r="J21" i="17"/>
  <c r="I21" i="17"/>
  <c r="I20" i="18"/>
  <c r="K20" i="18"/>
  <c r="J20" i="18"/>
  <c r="K62" i="18"/>
  <c r="J62" i="18"/>
  <c r="I62" i="18"/>
  <c r="K134" i="18"/>
  <c r="J134" i="18"/>
  <c r="I134" i="18"/>
  <c r="M30" i="17"/>
  <c r="AB108" i="18"/>
  <c r="AB73" i="18"/>
  <c r="M20" i="17"/>
  <c r="K121" i="14"/>
  <c r="J121" i="14"/>
  <c r="I121" i="14"/>
  <c r="K90" i="18"/>
  <c r="J90" i="18"/>
  <c r="I90" i="18"/>
  <c r="M135" i="16"/>
  <c r="L135" i="16"/>
  <c r="K135" i="16"/>
  <c r="J135" i="16"/>
  <c r="I135" i="16"/>
  <c r="J49" i="16"/>
  <c r="I49" i="16"/>
  <c r="M49" i="16"/>
  <c r="L49" i="16"/>
  <c r="K49" i="16"/>
  <c r="M127" i="17"/>
  <c r="M16" i="17"/>
  <c r="M123" i="16"/>
  <c r="M80" i="16"/>
  <c r="M45" i="16"/>
  <c r="J93" i="16"/>
  <c r="I93" i="16"/>
  <c r="M93" i="16"/>
  <c r="L93" i="16"/>
  <c r="K93" i="16"/>
  <c r="M25" i="16"/>
  <c r="K149" i="14"/>
  <c r="J149" i="14"/>
  <c r="I149" i="14"/>
  <c r="M120" i="3"/>
  <c r="L120" i="3"/>
  <c r="K120" i="3"/>
  <c r="J120" i="3"/>
  <c r="J116" i="3"/>
  <c r="L116" i="3"/>
  <c r="K116" i="3"/>
  <c r="M116" i="3"/>
  <c r="K188" i="3"/>
  <c r="J188" i="3"/>
  <c r="M188" i="3"/>
  <c r="L188" i="3"/>
  <c r="T16" i="43"/>
  <c r="S16" i="43"/>
  <c r="R16" i="43"/>
  <c r="Q16" i="43"/>
  <c r="P16" i="43"/>
  <c r="K141" i="42"/>
  <c r="M48" i="27"/>
  <c r="L48" i="27"/>
  <c r="J48" i="27"/>
  <c r="K48" i="27"/>
  <c r="I48" i="27"/>
  <c r="I160" i="26"/>
  <c r="M160" i="26"/>
  <c r="K160" i="26"/>
  <c r="L160" i="26"/>
  <c r="J160" i="26"/>
  <c r="K76" i="26"/>
  <c r="J76" i="26"/>
  <c r="I76" i="26"/>
  <c r="M76" i="26"/>
  <c r="L76" i="26"/>
  <c r="I92" i="21"/>
  <c r="H92" i="21"/>
  <c r="J92" i="21"/>
  <c r="M25" i="17"/>
  <c r="K78" i="18"/>
  <c r="J78" i="18"/>
  <c r="I78" i="18"/>
  <c r="AB121" i="18"/>
  <c r="AB116" i="18"/>
  <c r="AB43" i="18"/>
  <c r="M27" i="17"/>
  <c r="L121" i="16"/>
  <c r="K121" i="16"/>
  <c r="J121" i="16"/>
  <c r="I121" i="16"/>
  <c r="M121" i="16"/>
  <c r="I35" i="16"/>
  <c r="M35" i="16"/>
  <c r="L35" i="16"/>
  <c r="K35" i="16"/>
  <c r="J35" i="16"/>
  <c r="M77" i="15"/>
  <c r="L77" i="15"/>
  <c r="K77" i="15"/>
  <c r="I77" i="15"/>
  <c r="J77" i="15"/>
  <c r="M84" i="17"/>
  <c r="J93" i="14"/>
  <c r="I93" i="14"/>
  <c r="K93" i="14"/>
  <c r="M32" i="17"/>
  <c r="L77" i="16"/>
  <c r="K77" i="16"/>
  <c r="J77" i="16"/>
  <c r="I77" i="16"/>
  <c r="M77" i="16"/>
  <c r="I64" i="18"/>
  <c r="K64" i="18"/>
  <c r="J64" i="18"/>
  <c r="M88" i="16"/>
  <c r="M147" i="15"/>
  <c r="L147" i="15"/>
  <c r="K147" i="15"/>
  <c r="J147" i="15"/>
  <c r="I147" i="15"/>
  <c r="M33" i="16"/>
  <c r="K79" i="14"/>
  <c r="J79" i="14"/>
  <c r="I79" i="14"/>
  <c r="M94" i="16"/>
  <c r="M19" i="16"/>
  <c r="M128" i="16"/>
  <c r="U7" i="19"/>
  <c r="H16" i="42"/>
  <c r="J16" i="42"/>
  <c r="I16" i="42"/>
  <c r="P16" i="42"/>
  <c r="T16" i="42"/>
  <c r="R16" i="42"/>
  <c r="Q16" i="42"/>
  <c r="S16" i="42"/>
  <c r="K11" i="37"/>
  <c r="M11" i="37"/>
  <c r="L11" i="37"/>
  <c r="L104" i="27"/>
  <c r="K104" i="27"/>
  <c r="J104" i="27"/>
  <c r="I104" i="27"/>
  <c r="M104" i="27"/>
  <c r="L90" i="26"/>
  <c r="K90" i="26"/>
  <c r="J90" i="26"/>
  <c r="I90" i="26"/>
  <c r="M90" i="26"/>
  <c r="M34" i="27"/>
  <c r="L34" i="27"/>
  <c r="K34" i="27"/>
  <c r="I34" i="27"/>
  <c r="J34" i="27"/>
  <c r="L161" i="22"/>
  <c r="K161" i="22"/>
  <c r="J161" i="22"/>
  <c r="N161" i="22"/>
  <c r="M161" i="22"/>
  <c r="I134" i="21"/>
  <c r="H134" i="21"/>
  <c r="J134" i="21"/>
  <c r="I22" i="21"/>
  <c r="H22" i="21"/>
  <c r="J22" i="21"/>
  <c r="AA160" i="18"/>
  <c r="AB160" i="18"/>
  <c r="Z160" i="18"/>
  <c r="K160" i="18"/>
  <c r="I160" i="18"/>
  <c r="J160" i="18"/>
  <c r="K104" i="18"/>
  <c r="J104" i="18"/>
  <c r="I104" i="18"/>
  <c r="K22" i="18"/>
  <c r="J22" i="18"/>
  <c r="I22" i="18"/>
  <c r="M39" i="17"/>
  <c r="AB120" i="18"/>
  <c r="AA120" i="18"/>
  <c r="Z120" i="18"/>
  <c r="T64" i="18"/>
  <c r="S64" i="18"/>
  <c r="R64" i="18"/>
  <c r="AB8" i="18"/>
  <c r="AA8" i="18"/>
  <c r="Z8" i="18"/>
  <c r="K107" i="16"/>
  <c r="J107" i="16"/>
  <c r="I107" i="16"/>
  <c r="M107" i="16"/>
  <c r="L107" i="16"/>
  <c r="K146" i="18"/>
  <c r="J146" i="18"/>
  <c r="I146" i="18"/>
  <c r="I163" i="14"/>
  <c r="K163" i="14"/>
  <c r="J163" i="14"/>
  <c r="K105" i="15"/>
  <c r="J105" i="15"/>
  <c r="I105" i="15"/>
  <c r="M105" i="15"/>
  <c r="L105" i="15"/>
  <c r="M15" i="16"/>
  <c r="M137" i="16"/>
  <c r="M42" i="16"/>
  <c r="K123" i="3"/>
  <c r="J123" i="3"/>
  <c r="M123" i="3"/>
  <c r="L123" i="3"/>
  <c r="X19" i="19" l="1"/>
  <c r="X54" i="19"/>
  <c r="H109" i="19"/>
  <c r="H157" i="19"/>
  <c r="P46" i="19"/>
  <c r="P132" i="19"/>
  <c r="X26" i="19"/>
  <c r="V107" i="19"/>
  <c r="X107" i="19" s="1"/>
  <c r="X108" i="19"/>
  <c r="X81" i="19"/>
  <c r="H130" i="19"/>
  <c r="H31" i="19"/>
  <c r="P140" i="19"/>
  <c r="P43" i="19"/>
  <c r="N147" i="19"/>
  <c r="P147" i="19" s="1"/>
  <c r="P139" i="19"/>
  <c r="V121" i="19"/>
  <c r="X122" i="19"/>
  <c r="X117" i="19"/>
  <c r="X141" i="19"/>
  <c r="X15" i="19"/>
  <c r="X34" i="19"/>
  <c r="X73" i="19"/>
  <c r="X31" i="19"/>
  <c r="X70" i="19"/>
  <c r="X28" i="19"/>
  <c r="X71" i="19"/>
  <c r="X104" i="19"/>
  <c r="X131" i="19"/>
  <c r="V161" i="19"/>
  <c r="X153" i="19"/>
  <c r="X46" i="19"/>
  <c r="X89" i="19"/>
  <c r="H154" i="19"/>
  <c r="H132" i="19"/>
  <c r="H156" i="19"/>
  <c r="H17" i="19"/>
  <c r="H45" i="19"/>
  <c r="H84" i="19"/>
  <c r="F37" i="19"/>
  <c r="H38" i="19"/>
  <c r="H81" i="19"/>
  <c r="H113" i="19"/>
  <c r="H56" i="19"/>
  <c r="H99" i="19"/>
  <c r="H127" i="19"/>
  <c r="H146" i="19"/>
  <c r="H44" i="19"/>
  <c r="F91" i="19"/>
  <c r="H83" i="19"/>
  <c r="P151" i="19"/>
  <c r="P127" i="19"/>
  <c r="P14" i="19"/>
  <c r="P29" i="19"/>
  <c r="P72" i="19"/>
  <c r="P104" i="19"/>
  <c r="N51" i="19"/>
  <c r="P52" i="19"/>
  <c r="P95" i="19"/>
  <c r="P48" i="19"/>
  <c r="P87" i="19"/>
  <c r="P124" i="19"/>
  <c r="P143" i="19"/>
  <c r="P28" i="19"/>
  <c r="P71" i="19"/>
  <c r="M203" i="3"/>
  <c r="L203" i="3"/>
  <c r="K204" i="3"/>
  <c r="J204" i="3"/>
  <c r="M204" i="3"/>
  <c r="L204" i="3"/>
  <c r="X96" i="19"/>
  <c r="H67" i="19"/>
  <c r="H39" i="19"/>
  <c r="P146" i="19"/>
  <c r="N65" i="19"/>
  <c r="P66" i="19"/>
  <c r="X124" i="19"/>
  <c r="X62" i="19"/>
  <c r="H32" i="19"/>
  <c r="H70" i="19"/>
  <c r="P12" i="19"/>
  <c r="P86" i="19"/>
  <c r="P158" i="19"/>
  <c r="X130" i="19"/>
  <c r="X126" i="19"/>
  <c r="V149" i="19"/>
  <c r="X150" i="19"/>
  <c r="X16" i="19"/>
  <c r="X39" i="19"/>
  <c r="X82" i="19"/>
  <c r="X40" i="19"/>
  <c r="X74" i="19"/>
  <c r="X32" i="19"/>
  <c r="X75" i="19"/>
  <c r="X113" i="19"/>
  <c r="V135" i="19"/>
  <c r="X136" i="19"/>
  <c r="X155" i="19"/>
  <c r="V63" i="19"/>
  <c r="X55" i="19"/>
  <c r="V93" i="19"/>
  <c r="X94" i="19"/>
  <c r="H117" i="19"/>
  <c r="H141" i="19"/>
  <c r="F9" i="19"/>
  <c r="H10" i="19"/>
  <c r="H18" i="19"/>
  <c r="H54" i="19"/>
  <c r="H88" i="19"/>
  <c r="H42" i="19"/>
  <c r="H85" i="19"/>
  <c r="H26" i="19"/>
  <c r="H60" i="19"/>
  <c r="H103" i="19"/>
  <c r="H129" i="19"/>
  <c r="H151" i="19"/>
  <c r="H48" i="19"/>
  <c r="H87" i="19"/>
  <c r="P159" i="19"/>
  <c r="P103" i="19"/>
  <c r="N135" i="19"/>
  <c r="P136" i="19"/>
  <c r="P15" i="19"/>
  <c r="P33" i="19"/>
  <c r="P76" i="19"/>
  <c r="P113" i="19"/>
  <c r="P56" i="19"/>
  <c r="P99" i="19"/>
  <c r="P53" i="19"/>
  <c r="P96" i="19"/>
  <c r="P126" i="19"/>
  <c r="P145" i="19"/>
  <c r="P32" i="19"/>
  <c r="P75" i="19"/>
  <c r="L71" i="2"/>
  <c r="M71" i="2"/>
  <c r="J197" i="3"/>
  <c r="M197" i="3"/>
  <c r="L197" i="3"/>
  <c r="K197" i="3"/>
  <c r="M199" i="3"/>
  <c r="L199" i="3"/>
  <c r="M198" i="3"/>
  <c r="L198" i="3"/>
  <c r="K198" i="3"/>
  <c r="J198" i="3"/>
  <c r="K44" i="2"/>
  <c r="J44" i="2"/>
  <c r="M200" i="3"/>
  <c r="L200" i="3"/>
  <c r="K200" i="3"/>
  <c r="J200" i="3"/>
  <c r="X95" i="19"/>
  <c r="X72" i="19"/>
  <c r="F35" i="19"/>
  <c r="H27" i="19"/>
  <c r="H98" i="19"/>
  <c r="H61" i="19"/>
  <c r="P123" i="19"/>
  <c r="P34" i="19"/>
  <c r="P154" i="19"/>
  <c r="V21" i="19"/>
  <c r="X13" i="19"/>
  <c r="X61" i="19"/>
  <c r="V37" i="19"/>
  <c r="X38" i="19"/>
  <c r="H115" i="19"/>
  <c r="H142" i="19"/>
  <c r="N133" i="19"/>
  <c r="P125" i="19"/>
  <c r="P74" i="19"/>
  <c r="V147" i="19"/>
  <c r="X139" i="19"/>
  <c r="X143" i="19"/>
  <c r="X158" i="19"/>
  <c r="X17" i="19"/>
  <c r="X43" i="19"/>
  <c r="X86" i="19"/>
  <c r="X44" i="19"/>
  <c r="V91" i="19"/>
  <c r="X83" i="19"/>
  <c r="V49" i="19"/>
  <c r="X41" i="19"/>
  <c r="V79" i="19"/>
  <c r="X80" i="19"/>
  <c r="X116" i="19"/>
  <c r="X138" i="19"/>
  <c r="X157" i="19"/>
  <c r="X59" i="19"/>
  <c r="X98" i="19"/>
  <c r="H126" i="19"/>
  <c r="F149" i="19"/>
  <c r="H150" i="19"/>
  <c r="H11" i="19"/>
  <c r="H19" i="19"/>
  <c r="H58" i="19"/>
  <c r="F105" i="19"/>
  <c r="H97" i="19"/>
  <c r="H46" i="19"/>
  <c r="H89" i="19"/>
  <c r="H30" i="19"/>
  <c r="F77" i="19"/>
  <c r="H69" i="19"/>
  <c r="H112" i="19"/>
  <c r="H131" i="19"/>
  <c r="F161" i="19"/>
  <c r="H161" i="19" s="1"/>
  <c r="H153" i="19"/>
  <c r="H53" i="19"/>
  <c r="H96" i="19"/>
  <c r="P114" i="19"/>
  <c r="P129" i="19"/>
  <c r="P144" i="19"/>
  <c r="P16" i="19"/>
  <c r="N37" i="19"/>
  <c r="P37" i="19" s="1"/>
  <c r="P38" i="19"/>
  <c r="P81" i="19"/>
  <c r="P26" i="19"/>
  <c r="P60" i="19"/>
  <c r="N119" i="19"/>
  <c r="P111" i="19"/>
  <c r="P57" i="19"/>
  <c r="P100" i="19"/>
  <c r="P128" i="19"/>
  <c r="N149" i="19"/>
  <c r="P150" i="19"/>
  <c r="N49" i="19"/>
  <c r="P41" i="19"/>
  <c r="N79" i="19"/>
  <c r="P80" i="19"/>
  <c r="J205" i="3"/>
  <c r="M205" i="3"/>
  <c r="L205" i="3"/>
  <c r="K205" i="3"/>
  <c r="X88" i="19"/>
  <c r="F107" i="19"/>
  <c r="H108" i="19"/>
  <c r="H138" i="19"/>
  <c r="P18" i="19"/>
  <c r="N107" i="19"/>
  <c r="P107" i="19" s="1"/>
  <c r="P108" i="19"/>
  <c r="L69" i="2"/>
  <c r="K69" i="2"/>
  <c r="J69" i="2"/>
  <c r="M69" i="2"/>
  <c r="N71" i="2"/>
  <c r="X145" i="19"/>
  <c r="X110" i="19"/>
  <c r="X146" i="19"/>
  <c r="H137" i="19"/>
  <c r="H15" i="19"/>
  <c r="H29" i="19"/>
  <c r="H72" i="19"/>
  <c r="H114" i="19"/>
  <c r="H47" i="19"/>
  <c r="H90" i="19"/>
  <c r="H123" i="19"/>
  <c r="N23" i="19"/>
  <c r="P24" i="19"/>
  <c r="P98" i="19"/>
  <c r="P117" i="19"/>
  <c r="P101" i="19"/>
  <c r="X156" i="19"/>
  <c r="X152" i="19"/>
  <c r="V9" i="19"/>
  <c r="X10" i="19"/>
  <c r="X18" i="19"/>
  <c r="X47" i="19"/>
  <c r="X90" i="19"/>
  <c r="X48" i="19"/>
  <c r="X87" i="19"/>
  <c r="X45" i="19"/>
  <c r="X84" i="19"/>
  <c r="X118" i="19"/>
  <c r="X140" i="19"/>
  <c r="X159" i="19"/>
  <c r="X68" i="19"/>
  <c r="X102" i="19"/>
  <c r="H143" i="19"/>
  <c r="H158" i="19"/>
  <c r="H12" i="19"/>
  <c r="H20" i="19"/>
  <c r="H62" i="19"/>
  <c r="H101" i="19"/>
  <c r="F63" i="19"/>
  <c r="H55" i="19"/>
  <c r="F93" i="19"/>
  <c r="H93" i="19" s="1"/>
  <c r="H94" i="19"/>
  <c r="H34" i="19"/>
  <c r="H73" i="19"/>
  <c r="F119" i="19"/>
  <c r="H111" i="19"/>
  <c r="F135" i="19"/>
  <c r="H136" i="19"/>
  <c r="H155" i="19"/>
  <c r="H57" i="19"/>
  <c r="H100" i="19"/>
  <c r="P112" i="19"/>
  <c r="P138" i="19"/>
  <c r="N161" i="19"/>
  <c r="P153" i="19"/>
  <c r="P17" i="19"/>
  <c r="P42" i="19"/>
  <c r="P85" i="19"/>
  <c r="P30" i="19"/>
  <c r="N77" i="19"/>
  <c r="P69" i="19"/>
  <c r="P110" i="19"/>
  <c r="P61" i="19"/>
  <c r="P109" i="19"/>
  <c r="P130" i="19"/>
  <c r="P152" i="19"/>
  <c r="P45" i="19"/>
  <c r="P84" i="19"/>
  <c r="M44" i="2"/>
  <c r="L44" i="2"/>
  <c r="K70" i="2"/>
  <c r="J70" i="2"/>
  <c r="L70" i="2"/>
  <c r="M70" i="2"/>
  <c r="X160" i="19"/>
  <c r="X123" i="19"/>
  <c r="F21" i="19"/>
  <c r="H13" i="19"/>
  <c r="H116" i="19"/>
  <c r="N9" i="19"/>
  <c r="P10" i="19"/>
  <c r="N35" i="19"/>
  <c r="P35" i="19" s="1"/>
  <c r="P27" i="19"/>
  <c r="P54" i="19"/>
  <c r="X128" i="19"/>
  <c r="X53" i="19"/>
  <c r="X29" i="19"/>
  <c r="F23" i="19"/>
  <c r="H24" i="19"/>
  <c r="H82" i="19"/>
  <c r="P89" i="19"/>
  <c r="P88" i="19"/>
  <c r="M201" i="3"/>
  <c r="L201" i="3"/>
  <c r="K201" i="3"/>
  <c r="J201" i="3"/>
  <c r="V119" i="19"/>
  <c r="X119" i="19" s="1"/>
  <c r="X111" i="19"/>
  <c r="X137" i="19"/>
  <c r="X115" i="19"/>
  <c r="X12" i="19"/>
  <c r="X20" i="19"/>
  <c r="X56" i="19"/>
  <c r="X99" i="19"/>
  <c r="X57" i="19"/>
  <c r="X100" i="19"/>
  <c r="X58" i="19"/>
  <c r="V105" i="19"/>
  <c r="X97" i="19"/>
  <c r="V133" i="19"/>
  <c r="X125" i="19"/>
  <c r="X144" i="19"/>
  <c r="X33" i="19"/>
  <c r="X76" i="19"/>
  <c r="X112" i="19"/>
  <c r="H128" i="19"/>
  <c r="H160" i="19"/>
  <c r="F121" i="19"/>
  <c r="H122" i="19"/>
  <c r="H14" i="19"/>
  <c r="H28" i="19"/>
  <c r="H71" i="19"/>
  <c r="H25" i="19"/>
  <c r="H68" i="19"/>
  <c r="H102" i="19"/>
  <c r="H43" i="19"/>
  <c r="H86" i="19"/>
  <c r="H118" i="19"/>
  <c r="H140" i="19"/>
  <c r="H159" i="19"/>
  <c r="F65" i="19"/>
  <c r="H66" i="19"/>
  <c r="P116" i="19"/>
  <c r="P131" i="19"/>
  <c r="P155" i="19"/>
  <c r="P11" i="19"/>
  <c r="P19" i="19"/>
  <c r="N63" i="19"/>
  <c r="P55" i="19"/>
  <c r="N93" i="19"/>
  <c r="P94" i="19"/>
  <c r="P39" i="19"/>
  <c r="P82" i="19"/>
  <c r="P31" i="19"/>
  <c r="P70" i="19"/>
  <c r="P115" i="19"/>
  <c r="P137" i="19"/>
  <c r="P156" i="19"/>
  <c r="P58" i="19"/>
  <c r="N105" i="19"/>
  <c r="P97" i="19"/>
  <c r="M45" i="2"/>
  <c r="L45" i="2"/>
  <c r="K45" i="2"/>
  <c r="J45" i="2"/>
  <c r="M202" i="3"/>
  <c r="L202" i="3"/>
  <c r="K202" i="3"/>
  <c r="J202" i="3"/>
  <c r="M206" i="3"/>
  <c r="L206" i="3"/>
  <c r="J206" i="3"/>
  <c r="K206" i="3"/>
  <c r="V51" i="19"/>
  <c r="X52" i="19"/>
  <c r="X103" i="19"/>
  <c r="M46" i="2"/>
  <c r="L46" i="2"/>
  <c r="K46" i="2"/>
  <c r="J46" i="2"/>
  <c r="X25" i="19"/>
  <c r="X60" i="19"/>
  <c r="X127" i="19"/>
  <c r="H75" i="19"/>
  <c r="P20" i="19"/>
  <c r="P40" i="19"/>
  <c r="P62" i="19"/>
  <c r="L207" i="3"/>
  <c r="M207" i="3"/>
  <c r="X11" i="19"/>
  <c r="X142" i="19"/>
  <c r="H152" i="19"/>
  <c r="H59" i="19"/>
  <c r="H110" i="19"/>
  <c r="P73" i="19"/>
  <c r="X101" i="19"/>
  <c r="P59" i="19"/>
  <c r="X109" i="19"/>
  <c r="X154" i="19"/>
  <c r="X132" i="19"/>
  <c r="X14" i="19"/>
  <c r="X30" i="19"/>
  <c r="V77" i="19"/>
  <c r="X77" i="19" s="1"/>
  <c r="X69" i="19"/>
  <c r="V35" i="19"/>
  <c r="X27" i="19"/>
  <c r="V65" i="19"/>
  <c r="X66" i="19"/>
  <c r="V23" i="19"/>
  <c r="X24" i="19"/>
  <c r="X67" i="19"/>
  <c r="X114" i="19"/>
  <c r="X129" i="19"/>
  <c r="X151" i="19"/>
  <c r="X42" i="19"/>
  <c r="X85" i="19"/>
  <c r="H145" i="19"/>
  <c r="H124" i="19"/>
  <c r="F147" i="19"/>
  <c r="H147" i="19" s="1"/>
  <c r="H139" i="19"/>
  <c r="H16" i="19"/>
  <c r="F49" i="19"/>
  <c r="H41" i="19"/>
  <c r="F79" i="19"/>
  <c r="H80" i="19"/>
  <c r="H33" i="19"/>
  <c r="H76" i="19"/>
  <c r="H104" i="19"/>
  <c r="F51" i="19"/>
  <c r="H52" i="19"/>
  <c r="H95" i="19"/>
  <c r="F133" i="19"/>
  <c r="H125" i="19"/>
  <c r="H144" i="19"/>
  <c r="H40" i="19"/>
  <c r="H74" i="19"/>
  <c r="P142" i="19"/>
  <c r="P157" i="19"/>
  <c r="P118" i="19"/>
  <c r="N21" i="19"/>
  <c r="P13" i="19"/>
  <c r="P25" i="19"/>
  <c r="P68" i="19"/>
  <c r="P102" i="19"/>
  <c r="P47" i="19"/>
  <c r="P90" i="19"/>
  <c r="P44" i="19"/>
  <c r="N91" i="19"/>
  <c r="P83" i="19"/>
  <c r="N121" i="19"/>
  <c r="P122" i="19"/>
  <c r="P141" i="19"/>
  <c r="P160" i="19"/>
  <c r="P67" i="19"/>
  <c r="M147" i="17"/>
  <c r="L147" i="17"/>
  <c r="K147" i="17"/>
  <c r="J147" i="17"/>
  <c r="I147" i="17"/>
  <c r="J93" i="19"/>
  <c r="X121" i="19"/>
  <c r="J149" i="19"/>
  <c r="H149" i="19"/>
  <c r="L7" i="19"/>
  <c r="I77" i="17"/>
  <c r="M77" i="17"/>
  <c r="L77" i="17"/>
  <c r="K77" i="17"/>
  <c r="J77" i="17"/>
  <c r="J63" i="19"/>
  <c r="H63" i="19"/>
  <c r="M194" i="3"/>
  <c r="L194" i="3"/>
  <c r="K194" i="3"/>
  <c r="J194" i="3"/>
  <c r="R135" i="19"/>
  <c r="P135" i="19"/>
  <c r="J85" i="19"/>
  <c r="J52" i="19"/>
  <c r="J81" i="19"/>
  <c r="I62" i="13"/>
  <c r="M62" i="13"/>
  <c r="L62" i="13"/>
  <c r="K62" i="13"/>
  <c r="J62" i="13"/>
  <c r="AA21" i="17"/>
  <c r="Z21" i="17"/>
  <c r="Y21" i="17"/>
  <c r="X21" i="17"/>
  <c r="W21" i="17"/>
  <c r="J90" i="19"/>
  <c r="J28" i="19"/>
  <c r="R21" i="19"/>
  <c r="P21" i="19"/>
  <c r="R93" i="19"/>
  <c r="P93" i="19"/>
  <c r="Y21" i="22"/>
  <c r="X21" i="22"/>
  <c r="AB21" i="22"/>
  <c r="AA21" i="22"/>
  <c r="Z21" i="22"/>
  <c r="L187" i="3"/>
  <c r="K187" i="3"/>
  <c r="J187" i="3"/>
  <c r="M187" i="3"/>
  <c r="J29" i="19"/>
  <c r="J110" i="19"/>
  <c r="J44" i="19"/>
  <c r="R126" i="19"/>
  <c r="X51" i="19"/>
  <c r="X63" i="19"/>
  <c r="I146" i="41"/>
  <c r="H146" i="41"/>
  <c r="K146" i="41" s="1"/>
  <c r="G146" i="41"/>
  <c r="L129" i="37"/>
  <c r="K129" i="37"/>
  <c r="O129" i="37"/>
  <c r="N129" i="37"/>
  <c r="M129" i="37"/>
  <c r="J160" i="19"/>
  <c r="R143" i="19"/>
  <c r="J141" i="19"/>
  <c r="M67" i="2"/>
  <c r="L67" i="2"/>
  <c r="K67" i="2"/>
  <c r="J67" i="2"/>
  <c r="L132" i="28"/>
  <c r="K132" i="28"/>
  <c r="J132" i="28"/>
  <c r="M132" i="28"/>
  <c r="I132" i="28"/>
  <c r="M160" i="28"/>
  <c r="L160" i="28"/>
  <c r="J160" i="28"/>
  <c r="I160" i="28"/>
  <c r="K160" i="28"/>
  <c r="J161" i="19"/>
  <c r="L132" i="13"/>
  <c r="K132" i="13"/>
  <c r="I132" i="13"/>
  <c r="M132" i="13"/>
  <c r="J132" i="13"/>
  <c r="L195" i="3"/>
  <c r="K195" i="3"/>
  <c r="J195" i="3"/>
  <c r="M195" i="3"/>
  <c r="R49" i="19"/>
  <c r="P49" i="19"/>
  <c r="M191" i="3"/>
  <c r="L191" i="3"/>
  <c r="K191" i="3"/>
  <c r="J191" i="3"/>
  <c r="R37" i="19"/>
  <c r="R121" i="19"/>
  <c r="P121" i="19"/>
  <c r="M34" i="13"/>
  <c r="L34" i="13"/>
  <c r="K34" i="13"/>
  <c r="J34" i="13"/>
  <c r="I34" i="13"/>
  <c r="K17" i="2"/>
  <c r="L17" i="2"/>
  <c r="J17" i="2"/>
  <c r="M17" i="2"/>
  <c r="L55" i="12"/>
  <c r="K55" i="12"/>
  <c r="J55" i="12"/>
  <c r="I55" i="12"/>
  <c r="N55" i="12"/>
  <c r="M55" i="12"/>
  <c r="AA9" i="17"/>
  <c r="Z9" i="17"/>
  <c r="Y9" i="17"/>
  <c r="X9" i="17"/>
  <c r="W9" i="17"/>
  <c r="AA14" i="17"/>
  <c r="J146" i="19"/>
  <c r="J56" i="19"/>
  <c r="J132" i="19"/>
  <c r="J107" i="19"/>
  <c r="H107" i="19"/>
  <c r="J13" i="19"/>
  <c r="AA12" i="17"/>
  <c r="J133" i="19"/>
  <c r="H133" i="19"/>
  <c r="J51" i="19"/>
  <c r="H51" i="19"/>
  <c r="J37" i="19"/>
  <c r="H37" i="19"/>
  <c r="X133" i="19"/>
  <c r="J31" i="19"/>
  <c r="J104" i="13"/>
  <c r="I104" i="13"/>
  <c r="K104" i="13"/>
  <c r="M104" i="13"/>
  <c r="L104" i="13"/>
  <c r="K90" i="13"/>
  <c r="J90" i="13"/>
  <c r="I90" i="13"/>
  <c r="M90" i="13"/>
  <c r="L90" i="13"/>
  <c r="J128" i="19"/>
  <c r="J49" i="19"/>
  <c r="H49" i="19"/>
  <c r="L119" i="17"/>
  <c r="K119" i="17"/>
  <c r="J119" i="17"/>
  <c r="I119" i="17"/>
  <c r="M119" i="17"/>
  <c r="J118" i="19"/>
  <c r="J96" i="19"/>
  <c r="R133" i="19"/>
  <c r="P133" i="19"/>
  <c r="X93" i="19"/>
  <c r="N68" i="2"/>
  <c r="M68" i="2"/>
  <c r="L68" i="2"/>
  <c r="K68" i="2"/>
  <c r="J68" i="2"/>
  <c r="J45" i="19"/>
  <c r="R119" i="19"/>
  <c r="P119" i="19"/>
  <c r="N56" i="12"/>
  <c r="M56" i="12"/>
  <c r="L56" i="12"/>
  <c r="K56" i="12"/>
  <c r="J56" i="12"/>
  <c r="I56" i="12"/>
  <c r="M93" i="17"/>
  <c r="L93" i="17"/>
  <c r="K93" i="17"/>
  <c r="J93" i="17"/>
  <c r="I93" i="17"/>
  <c r="J98" i="19"/>
  <c r="I146" i="43"/>
  <c r="H146" i="43"/>
  <c r="K146" i="43" s="1"/>
  <c r="G146" i="43"/>
  <c r="R159" i="19"/>
  <c r="N16" i="41"/>
  <c r="L16" i="41"/>
  <c r="M16" i="41"/>
  <c r="M76" i="28"/>
  <c r="L76" i="28"/>
  <c r="J76" i="28"/>
  <c r="K76" i="28"/>
  <c r="I76" i="28"/>
  <c r="J119" i="19"/>
  <c r="H119" i="19"/>
  <c r="I129" i="37"/>
  <c r="H129" i="37"/>
  <c r="G129" i="37"/>
  <c r="T16" i="41"/>
  <c r="S16" i="41"/>
  <c r="R16" i="41"/>
  <c r="Q16" i="41"/>
  <c r="P16" i="41"/>
  <c r="AA18" i="17"/>
  <c r="V23" i="14"/>
  <c r="U23" i="14"/>
  <c r="T23" i="14"/>
  <c r="M107" i="17"/>
  <c r="L107" i="17"/>
  <c r="K107" i="17"/>
  <c r="J107" i="17"/>
  <c r="I107" i="17"/>
  <c r="X23" i="19"/>
  <c r="R147" i="19"/>
  <c r="J76" i="13"/>
  <c r="I76" i="13"/>
  <c r="M76" i="13"/>
  <c r="L76" i="13"/>
  <c r="K76" i="13"/>
  <c r="J27" i="19"/>
  <c r="J24" i="19"/>
  <c r="J130" i="19"/>
  <c r="R35" i="19"/>
  <c r="J91" i="19"/>
  <c r="H91" i="19"/>
  <c r="AA20" i="16"/>
  <c r="J33" i="19"/>
  <c r="G57" i="12"/>
  <c r="K118" i="13"/>
  <c r="J118" i="13"/>
  <c r="L118" i="13"/>
  <c r="I118" i="13"/>
  <c r="M118" i="13"/>
  <c r="AA11" i="16"/>
  <c r="AA19" i="17"/>
  <c r="J114" i="19"/>
  <c r="M190" i="3"/>
  <c r="L190" i="3"/>
  <c r="K190" i="3"/>
  <c r="J190" i="3"/>
  <c r="J116" i="19"/>
  <c r="X49" i="19"/>
  <c r="J20" i="19"/>
  <c r="M118" i="28"/>
  <c r="K118" i="28"/>
  <c r="J118" i="28"/>
  <c r="I118" i="28"/>
  <c r="L118" i="28"/>
  <c r="J54" i="12"/>
  <c r="I54" i="12"/>
  <c r="N54" i="12"/>
  <c r="M54" i="12"/>
  <c r="L54" i="12"/>
  <c r="K54" i="12"/>
  <c r="R118" i="19"/>
  <c r="J111" i="19"/>
  <c r="R87" i="19"/>
  <c r="R48" i="19"/>
  <c r="Z7" i="19"/>
  <c r="T7" i="19"/>
  <c r="X65" i="19"/>
  <c r="R65" i="19"/>
  <c r="P65" i="19"/>
  <c r="R51" i="19"/>
  <c r="P51" i="19"/>
  <c r="D7" i="19"/>
  <c r="M42" i="2"/>
  <c r="J42" i="2"/>
  <c r="L42" i="2"/>
  <c r="K42" i="2"/>
  <c r="J135" i="17"/>
  <c r="I135" i="17"/>
  <c r="M135" i="17"/>
  <c r="L135" i="17"/>
  <c r="K135" i="17"/>
  <c r="M160" i="13"/>
  <c r="K160" i="13"/>
  <c r="J160" i="13"/>
  <c r="L160" i="13"/>
  <c r="I160" i="13"/>
  <c r="J42" i="19"/>
  <c r="J79" i="19"/>
  <c r="H79" i="19"/>
  <c r="J125" i="19"/>
  <c r="J142" i="19"/>
  <c r="J47" i="19"/>
  <c r="J105" i="19"/>
  <c r="H105" i="19"/>
  <c r="AA20" i="13"/>
  <c r="Z20" i="13"/>
  <c r="Y20" i="13"/>
  <c r="X20" i="13"/>
  <c r="W20" i="13"/>
  <c r="M79" i="17"/>
  <c r="L79" i="17"/>
  <c r="K79" i="17"/>
  <c r="J79" i="17"/>
  <c r="I79" i="17"/>
  <c r="J159" i="19"/>
  <c r="J86" i="19"/>
  <c r="J145" i="19"/>
  <c r="R149" i="19"/>
  <c r="P149" i="19"/>
  <c r="J102" i="19"/>
  <c r="I20" i="13"/>
  <c r="M20" i="13"/>
  <c r="L20" i="13"/>
  <c r="K20" i="13"/>
  <c r="J20" i="13"/>
  <c r="X135" i="19"/>
  <c r="J109" i="33"/>
  <c r="R140" i="19"/>
  <c r="J135" i="19"/>
  <c r="H135" i="19"/>
  <c r="L48" i="28"/>
  <c r="K48" i="28"/>
  <c r="J48" i="28"/>
  <c r="M48" i="28"/>
  <c r="I48" i="28"/>
  <c r="K139" i="42"/>
  <c r="O146" i="42"/>
  <c r="N146" i="42"/>
  <c r="L146" i="42"/>
  <c r="M146" i="42"/>
  <c r="J73" i="19"/>
  <c r="M20" i="28"/>
  <c r="L20" i="28"/>
  <c r="K20" i="28"/>
  <c r="J20" i="28"/>
  <c r="I20" i="28"/>
  <c r="K145" i="42"/>
  <c r="J32" i="19"/>
  <c r="Z21" i="15"/>
  <c r="Y21" i="15"/>
  <c r="X21" i="15"/>
  <c r="W21" i="15"/>
  <c r="AA21" i="15"/>
  <c r="X91" i="19"/>
  <c r="K34" i="28"/>
  <c r="J34" i="28"/>
  <c r="I34" i="28"/>
  <c r="M34" i="28"/>
  <c r="L34" i="28"/>
  <c r="M146" i="41"/>
  <c r="N146" i="41"/>
  <c r="L146" i="41"/>
  <c r="O146" i="41"/>
  <c r="M146" i="28"/>
  <c r="L146" i="28"/>
  <c r="K146" i="28"/>
  <c r="I146" i="28"/>
  <c r="J146" i="28"/>
  <c r="M63" i="17"/>
  <c r="L63" i="17"/>
  <c r="K63" i="17"/>
  <c r="J63" i="17"/>
  <c r="I63" i="17"/>
  <c r="R59" i="19"/>
  <c r="J121" i="19"/>
  <c r="H121" i="19"/>
  <c r="K142" i="41"/>
  <c r="J34" i="19"/>
  <c r="K140" i="42"/>
  <c r="J91" i="17"/>
  <c r="I91" i="17"/>
  <c r="M91" i="17"/>
  <c r="L91" i="17"/>
  <c r="K91" i="17"/>
  <c r="P79" i="19"/>
  <c r="R79" i="19"/>
  <c r="S22" i="21"/>
  <c r="R22" i="21"/>
  <c r="T22" i="21"/>
  <c r="J113" i="19"/>
  <c r="R63" i="19"/>
  <c r="P63" i="19"/>
  <c r="K105" i="17"/>
  <c r="J105" i="17"/>
  <c r="I105" i="17"/>
  <c r="M105" i="17"/>
  <c r="L105" i="17"/>
  <c r="J95" i="19"/>
  <c r="J104" i="19"/>
  <c r="J109" i="19"/>
  <c r="J12" i="19"/>
  <c r="J83" i="19"/>
  <c r="AA13" i="17"/>
  <c r="J18" i="2"/>
  <c r="K18" i="2"/>
  <c r="M18" i="2"/>
  <c r="L18" i="2"/>
  <c r="AA20" i="17"/>
  <c r="J72" i="19"/>
  <c r="J14" i="19"/>
  <c r="J57" i="19"/>
  <c r="M48" i="13"/>
  <c r="L48" i="13"/>
  <c r="K48" i="13"/>
  <c r="J48" i="13"/>
  <c r="I48" i="13"/>
  <c r="K149" i="17"/>
  <c r="J149" i="17"/>
  <c r="I149" i="17"/>
  <c r="M149" i="17"/>
  <c r="L149" i="17"/>
  <c r="J84" i="19"/>
  <c r="R56" i="19"/>
  <c r="L104" i="28"/>
  <c r="J104" i="28"/>
  <c r="I104" i="28"/>
  <c r="K104" i="28"/>
  <c r="M104" i="28"/>
  <c r="J189" i="3"/>
  <c r="K189" i="3"/>
  <c r="L189" i="3"/>
  <c r="M189" i="3"/>
  <c r="J155" i="19"/>
  <c r="J16" i="19"/>
  <c r="J136" i="19"/>
  <c r="K142" i="42"/>
  <c r="L109" i="33"/>
  <c r="M193" i="3"/>
  <c r="L193" i="3"/>
  <c r="K193" i="3"/>
  <c r="J193" i="3"/>
  <c r="R161" i="19"/>
  <c r="P161" i="19"/>
  <c r="P91" i="19"/>
  <c r="R91" i="19"/>
  <c r="L51" i="17"/>
  <c r="K51" i="17"/>
  <c r="J51" i="17"/>
  <c r="I51" i="17"/>
  <c r="M51" i="17"/>
  <c r="J21" i="19"/>
  <c r="H21" i="19"/>
  <c r="E57" i="12"/>
  <c r="X147" i="19"/>
  <c r="R105" i="19"/>
  <c r="P105" i="19"/>
  <c r="R107" i="19"/>
  <c r="R23" i="19"/>
  <c r="P23" i="19"/>
  <c r="X37" i="19"/>
  <c r="J68" i="19"/>
  <c r="M133" i="17"/>
  <c r="L133" i="17"/>
  <c r="K133" i="17"/>
  <c r="J133" i="17"/>
  <c r="I133" i="17"/>
  <c r="J16" i="41"/>
  <c r="I16" i="41"/>
  <c r="H16" i="41"/>
  <c r="O146" i="43"/>
  <c r="N146" i="43"/>
  <c r="M146" i="43"/>
  <c r="L146" i="43"/>
  <c r="J122" i="19"/>
  <c r="J58" i="19"/>
  <c r="R89" i="19"/>
  <c r="M62" i="28"/>
  <c r="L62" i="28"/>
  <c r="K62" i="28"/>
  <c r="I62" i="28"/>
  <c r="J62" i="28"/>
  <c r="X105" i="19"/>
  <c r="H65" i="19"/>
  <c r="J65" i="19"/>
  <c r="H77" i="19"/>
  <c r="J77" i="19"/>
  <c r="J147" i="19"/>
  <c r="X161" i="19"/>
  <c r="X35" i="19"/>
  <c r="J9" i="19"/>
  <c r="H9" i="19"/>
  <c r="J70" i="19"/>
  <c r="J87" i="19"/>
  <c r="J53" i="19"/>
  <c r="H57" i="12"/>
  <c r="N53" i="12"/>
  <c r="M53" i="12"/>
  <c r="L53" i="12"/>
  <c r="K53" i="12"/>
  <c r="J53" i="12"/>
  <c r="I53" i="12"/>
  <c r="I121" i="17"/>
  <c r="M121" i="17"/>
  <c r="L121" i="17"/>
  <c r="K121" i="17"/>
  <c r="J121" i="17"/>
  <c r="AA9" i="16"/>
  <c r="Z9" i="16"/>
  <c r="Y9" i="16"/>
  <c r="X9" i="16"/>
  <c r="W9" i="16"/>
  <c r="X9" i="19"/>
  <c r="J35" i="19"/>
  <c r="H35" i="19"/>
  <c r="J23" i="19"/>
  <c r="H23" i="19"/>
  <c r="M186" i="3"/>
  <c r="L186" i="3"/>
  <c r="K186" i="3"/>
  <c r="J186" i="3"/>
  <c r="J144" i="19"/>
  <c r="J152" i="19"/>
  <c r="X21" i="19"/>
  <c r="M43" i="2"/>
  <c r="L43" i="2"/>
  <c r="K43" i="2"/>
  <c r="J43" i="2"/>
  <c r="M146" i="13"/>
  <c r="L146" i="13"/>
  <c r="J146" i="13"/>
  <c r="I146" i="13"/>
  <c r="K146" i="13"/>
  <c r="M65" i="17"/>
  <c r="L65" i="17"/>
  <c r="K65" i="17"/>
  <c r="J65" i="17"/>
  <c r="I65" i="17"/>
  <c r="J76" i="19"/>
  <c r="J40" i="19"/>
  <c r="AA14" i="16"/>
  <c r="R77" i="19"/>
  <c r="P77" i="19"/>
  <c r="J15" i="19"/>
  <c r="AA12" i="16"/>
  <c r="AA21" i="16"/>
  <c r="Z21" i="16"/>
  <c r="Y21" i="16"/>
  <c r="X21" i="16"/>
  <c r="W21" i="16"/>
  <c r="J138" i="19"/>
  <c r="J39" i="19"/>
  <c r="J25" i="19"/>
  <c r="J124" i="19"/>
  <c r="X79" i="19"/>
  <c r="R9" i="19"/>
  <c r="P9" i="19"/>
  <c r="R15" i="19"/>
  <c r="R58" i="19"/>
  <c r="R11" i="19"/>
  <c r="R68" i="19"/>
  <c r="R41" i="19"/>
  <c r="R45" i="19"/>
  <c r="R24" i="19"/>
  <c r="R17" i="19"/>
  <c r="R13" i="19"/>
  <c r="R85" i="19"/>
  <c r="R101" i="19"/>
  <c r="R33" i="19"/>
  <c r="R75" i="19"/>
  <c r="R28" i="19"/>
  <c r="J54" i="19"/>
  <c r="J100" i="19"/>
  <c r="M161" i="17"/>
  <c r="L161" i="17"/>
  <c r="K161" i="17"/>
  <c r="J161" i="17"/>
  <c r="I161" i="17"/>
  <c r="J90" i="28"/>
  <c r="I90" i="28"/>
  <c r="L90" i="28"/>
  <c r="M90" i="28"/>
  <c r="K90" i="28"/>
  <c r="K143" i="42"/>
  <c r="R124" i="19"/>
  <c r="G146" i="42"/>
  <c r="I146" i="42"/>
  <c r="H146" i="42"/>
  <c r="K146" i="42" s="1"/>
  <c r="X149" i="19"/>
  <c r="Z138" i="19" l="1"/>
  <c r="Z156" i="19"/>
  <c r="E93" i="19"/>
  <c r="E121" i="19"/>
  <c r="E35" i="19"/>
  <c r="E65" i="19"/>
  <c r="Z12" i="19"/>
  <c r="Z17" i="19"/>
  <c r="U147" i="19"/>
  <c r="Z147" i="19" s="1"/>
  <c r="Z58" i="19"/>
  <c r="U105" i="19"/>
  <c r="Z97" i="19"/>
  <c r="Z68" i="19"/>
  <c r="M77" i="19"/>
  <c r="M149" i="19"/>
  <c r="Z132" i="19"/>
  <c r="U63" i="19"/>
  <c r="Z88" i="19"/>
  <c r="E23" i="19"/>
  <c r="E51" i="19"/>
  <c r="E133" i="19"/>
  <c r="Z30" i="19"/>
  <c r="U107" i="19"/>
  <c r="Z107" i="19" s="1"/>
  <c r="Z122" i="19"/>
  <c r="U121" i="19"/>
  <c r="Z62" i="19"/>
  <c r="Z125" i="19"/>
  <c r="U133" i="19"/>
  <c r="Z144" i="19"/>
  <c r="M37" i="19"/>
  <c r="M49" i="19"/>
  <c r="M79" i="19"/>
  <c r="U77" i="19"/>
  <c r="Z77" i="19" s="1"/>
  <c r="M135" i="19"/>
  <c r="M23" i="19"/>
  <c r="E37" i="19"/>
  <c r="E21" i="19"/>
  <c r="Z90" i="19"/>
  <c r="Z18" i="19"/>
  <c r="Z124" i="19"/>
  <c r="Z24" i="19"/>
  <c r="U23" i="19"/>
  <c r="Z127" i="19"/>
  <c r="Z33" i="19"/>
  <c r="Z112" i="19"/>
  <c r="M63" i="19"/>
  <c r="M133" i="19"/>
  <c r="M35" i="19"/>
  <c r="M65" i="19"/>
  <c r="M107" i="19"/>
  <c r="E105" i="19"/>
  <c r="E49" i="19"/>
  <c r="Z13" i="19"/>
  <c r="U21" i="19"/>
  <c r="U93" i="19"/>
  <c r="Z94" i="19"/>
  <c r="Z137" i="19"/>
  <c r="E9" i="19"/>
  <c r="E63" i="19"/>
  <c r="E149" i="19"/>
  <c r="E91" i="19"/>
  <c r="Z14" i="19"/>
  <c r="Z70" i="19"/>
  <c r="Z27" i="19"/>
  <c r="U35" i="19"/>
  <c r="Z145" i="19"/>
  <c r="Z71" i="19"/>
  <c r="Z151" i="19"/>
  <c r="U37" i="19"/>
  <c r="Z111" i="19"/>
  <c r="U119" i="19"/>
  <c r="M9" i="19"/>
  <c r="M93" i="19"/>
  <c r="Z100" i="19"/>
  <c r="E147" i="19"/>
  <c r="Z140" i="19"/>
  <c r="E79" i="19"/>
  <c r="E107" i="19"/>
  <c r="E77" i="19"/>
  <c r="E161" i="19"/>
  <c r="U65" i="19"/>
  <c r="Z87" i="19"/>
  <c r="Z34" i="19"/>
  <c r="Z128" i="19"/>
  <c r="U149" i="19"/>
  <c r="Z75" i="19"/>
  <c r="Z131" i="19"/>
  <c r="U161" i="19"/>
  <c r="Z161" i="19" s="1"/>
  <c r="M119" i="19"/>
  <c r="M147" i="19"/>
  <c r="M105" i="19"/>
  <c r="Z16" i="19"/>
  <c r="Z116" i="19"/>
  <c r="M21" i="19"/>
  <c r="Z118" i="19"/>
  <c r="M51" i="19"/>
  <c r="E119" i="19"/>
  <c r="E135" i="19"/>
  <c r="Z10" i="19"/>
  <c r="U9" i="19"/>
  <c r="Z9" i="19" s="1"/>
  <c r="Z83" i="19"/>
  <c r="U91" i="19"/>
  <c r="Z11" i="19"/>
  <c r="Z110" i="19"/>
  <c r="U51" i="19"/>
  <c r="Z51" i="19" s="1"/>
  <c r="Z96" i="19"/>
  <c r="Z130" i="19"/>
  <c r="Z152" i="19"/>
  <c r="U49" i="19"/>
  <c r="Z41" i="19"/>
  <c r="Z80" i="19"/>
  <c r="U79" i="19"/>
  <c r="Z79" i="19" s="1"/>
  <c r="Z136" i="19"/>
  <c r="U135" i="19"/>
  <c r="Z135" i="19" s="1"/>
  <c r="Z155" i="19"/>
  <c r="Z89" i="19"/>
  <c r="M161" i="19"/>
  <c r="M91" i="19"/>
  <c r="M121" i="19"/>
  <c r="S7" i="19"/>
  <c r="C7" i="19"/>
  <c r="N57" i="12"/>
  <c r="M57" i="12"/>
  <c r="L57" i="12"/>
  <c r="K57" i="12"/>
  <c r="J57" i="12"/>
  <c r="I57" i="12"/>
  <c r="K7" i="19"/>
  <c r="L35" i="19" l="1"/>
  <c r="D147" i="19"/>
  <c r="T63" i="19"/>
  <c r="L21" i="19"/>
  <c r="L77" i="19"/>
  <c r="L79" i="19"/>
  <c r="D77" i="19"/>
  <c r="D79" i="19"/>
  <c r="T9" i="19"/>
  <c r="T105" i="19"/>
  <c r="T107" i="19"/>
  <c r="L37" i="19"/>
  <c r="D9" i="19"/>
  <c r="T65" i="19"/>
  <c r="L9" i="19"/>
  <c r="L119" i="19"/>
  <c r="L121" i="19"/>
  <c r="D119" i="19"/>
  <c r="D121" i="19"/>
  <c r="T35" i="19"/>
  <c r="T37" i="19"/>
  <c r="T147" i="19"/>
  <c r="T149" i="19"/>
  <c r="D149" i="19"/>
  <c r="L49" i="19"/>
  <c r="L51" i="19"/>
  <c r="L161" i="19"/>
  <c r="D49" i="19"/>
  <c r="D51" i="19"/>
  <c r="D161" i="19"/>
  <c r="T77" i="19"/>
  <c r="T79" i="19"/>
  <c r="L147" i="19"/>
  <c r="L93" i="19"/>
  <c r="D21" i="19"/>
  <c r="D91" i="19"/>
  <c r="D93" i="19"/>
  <c r="T21" i="19"/>
  <c r="T119" i="19"/>
  <c r="T121" i="19"/>
  <c r="L149" i="19"/>
  <c r="L91" i="19"/>
  <c r="L23" i="19"/>
  <c r="L133" i="19"/>
  <c r="L135" i="19"/>
  <c r="D133" i="19"/>
  <c r="D135" i="19"/>
  <c r="T49" i="19"/>
  <c r="T51" i="19"/>
  <c r="T161" i="19"/>
  <c r="D37" i="19"/>
  <c r="L65" i="19"/>
  <c r="D63" i="19"/>
  <c r="D65" i="19"/>
  <c r="T91" i="19"/>
  <c r="T93" i="19"/>
  <c r="D35" i="19"/>
  <c r="L63" i="19"/>
  <c r="L105" i="19"/>
  <c r="L107" i="19"/>
  <c r="D23" i="19"/>
  <c r="D105" i="19"/>
  <c r="D107" i="19"/>
  <c r="T23" i="19"/>
  <c r="T133" i="19"/>
  <c r="T135" i="19"/>
  <c r="Z46" i="19"/>
  <c r="Z49" i="19"/>
  <c r="Z91" i="19"/>
  <c r="Z115" i="19"/>
  <c r="Z32" i="19"/>
  <c r="Z65" i="19"/>
  <c r="Z86" i="19"/>
  <c r="Z81" i="19"/>
  <c r="Z126" i="19"/>
  <c r="Z93" i="19"/>
  <c r="Z114" i="19"/>
  <c r="Z47" i="19"/>
  <c r="Z103" i="19"/>
  <c r="Z160" i="19"/>
  <c r="Z95" i="19"/>
  <c r="Z57" i="19"/>
  <c r="Z25" i="19"/>
  <c r="Z139" i="19"/>
  <c r="Z43" i="19"/>
  <c r="Z85" i="19"/>
  <c r="Z149" i="19"/>
  <c r="Z66" i="19"/>
  <c r="Z38" i="19"/>
  <c r="Z44" i="19"/>
  <c r="Z154" i="19"/>
  <c r="Z67" i="19"/>
  <c r="Z53" i="19"/>
  <c r="Z157" i="19"/>
  <c r="Z72" i="19"/>
  <c r="Z141" i="19"/>
  <c r="Z56" i="19"/>
  <c r="Z55" i="19"/>
  <c r="Z142" i="19"/>
  <c r="Z117" i="19"/>
  <c r="Z42" i="19"/>
  <c r="Z150" i="19"/>
  <c r="Z20" i="19"/>
  <c r="Z45" i="19"/>
  <c r="Z37" i="19"/>
  <c r="Z35" i="19"/>
  <c r="Z21" i="19"/>
  <c r="Z23" i="19"/>
  <c r="Z31" i="19"/>
  <c r="Z84" i="19"/>
  <c r="Z29" i="19"/>
  <c r="Z121" i="19"/>
  <c r="Z73" i="19"/>
  <c r="Z63" i="19"/>
  <c r="Z123" i="19"/>
  <c r="Z74" i="19"/>
  <c r="Z59" i="19"/>
  <c r="Q7" i="19"/>
  <c r="I7" i="19"/>
  <c r="Z113" i="19"/>
  <c r="Z52" i="19"/>
  <c r="Z109" i="19"/>
  <c r="Z153" i="19"/>
  <c r="Z61" i="19"/>
  <c r="Z129" i="19"/>
  <c r="Z82" i="19"/>
  <c r="Z159" i="19"/>
  <c r="Z76" i="19"/>
  <c r="Z143" i="19"/>
  <c r="Z69" i="19"/>
  <c r="Z133" i="19"/>
  <c r="Z19" i="19"/>
  <c r="Z105" i="19"/>
  <c r="Z60" i="19"/>
  <c r="Z15" i="19"/>
  <c r="Y7" i="19"/>
  <c r="Z104" i="19"/>
  <c r="Z99" i="19"/>
  <c r="Z119" i="19"/>
  <c r="Z28" i="19"/>
  <c r="Z48" i="19"/>
  <c r="Z39" i="19"/>
  <c r="Z146" i="19"/>
  <c r="Z26" i="19"/>
  <c r="Z54" i="19"/>
  <c r="Z101" i="19"/>
  <c r="Z108" i="19"/>
  <c r="Z98" i="19"/>
  <c r="Z102" i="19"/>
  <c r="Z158" i="19"/>
  <c r="Z40" i="19"/>
  <c r="Y20" i="19" l="1"/>
  <c r="S93" i="19"/>
  <c r="Y93" i="19" s="1"/>
  <c r="Y94" i="19"/>
  <c r="C9" i="19"/>
  <c r="I9" i="19" s="1"/>
  <c r="I10" i="19"/>
  <c r="I100" i="19"/>
  <c r="Q16" i="19"/>
  <c r="Q76" i="19"/>
  <c r="Q158" i="19"/>
  <c r="S21" i="19"/>
  <c r="Y21" i="19" s="1"/>
  <c r="Y13" i="19"/>
  <c r="S23" i="19"/>
  <c r="Y23" i="19" s="1"/>
  <c r="Y24" i="19"/>
  <c r="Y32" i="19"/>
  <c r="Y43" i="19"/>
  <c r="Y54" i="19"/>
  <c r="Y62" i="19"/>
  <c r="Y73" i="19"/>
  <c r="Y84" i="19"/>
  <c r="Y95" i="19"/>
  <c r="Y103" i="19"/>
  <c r="Y114" i="19"/>
  <c r="S133" i="19"/>
  <c r="Y133" i="19" s="1"/>
  <c r="Y125" i="19"/>
  <c r="S135" i="19"/>
  <c r="Y135" i="19" s="1"/>
  <c r="Y136" i="19"/>
  <c r="Y144" i="19"/>
  <c r="Y155" i="19"/>
  <c r="I11" i="19"/>
  <c r="I19" i="19"/>
  <c r="I30" i="19"/>
  <c r="C49" i="19"/>
  <c r="I49" i="19" s="1"/>
  <c r="I41" i="19"/>
  <c r="C51" i="19"/>
  <c r="I51" i="19" s="1"/>
  <c r="I52" i="19"/>
  <c r="I60" i="19"/>
  <c r="I71" i="19"/>
  <c r="I82" i="19"/>
  <c r="I90" i="19"/>
  <c r="I101" i="19"/>
  <c r="I112" i="19"/>
  <c r="I123" i="19"/>
  <c r="I131" i="19"/>
  <c r="I142" i="19"/>
  <c r="C161" i="19"/>
  <c r="I161" i="19" s="1"/>
  <c r="I153" i="19"/>
  <c r="Q17" i="19"/>
  <c r="Q28" i="19"/>
  <c r="Q39" i="19"/>
  <c r="Q47" i="19"/>
  <c r="Q58" i="19"/>
  <c r="K77" i="19"/>
  <c r="Q77" i="19" s="1"/>
  <c r="Q69" i="19"/>
  <c r="K79" i="19"/>
  <c r="Q79" i="19" s="1"/>
  <c r="Q80" i="19"/>
  <c r="Q88" i="19"/>
  <c r="Q99" i="19"/>
  <c r="Q110" i="19"/>
  <c r="Q118" i="19"/>
  <c r="Q129" i="19"/>
  <c r="Q140" i="19"/>
  <c r="Q151" i="19"/>
  <c r="Q159" i="19"/>
  <c r="Y42" i="19"/>
  <c r="Y113" i="19"/>
  <c r="I29" i="19"/>
  <c r="I89" i="19"/>
  <c r="I141" i="19"/>
  <c r="Q57" i="19"/>
  <c r="Q128" i="19"/>
  <c r="Y33" i="19"/>
  <c r="Y44" i="19"/>
  <c r="S63" i="19"/>
  <c r="Y63" i="19" s="1"/>
  <c r="Y55" i="19"/>
  <c r="S65" i="19"/>
  <c r="Y65" i="19" s="1"/>
  <c r="Y66" i="19"/>
  <c r="Y74" i="19"/>
  <c r="Y85" i="19"/>
  <c r="Y96" i="19"/>
  <c r="Y104" i="19"/>
  <c r="Y115" i="19"/>
  <c r="Y126" i="19"/>
  <c r="Y137" i="19"/>
  <c r="Y145" i="19"/>
  <c r="Y156" i="19"/>
  <c r="I12" i="19"/>
  <c r="I20" i="19"/>
  <c r="I31" i="19"/>
  <c r="I42" i="19"/>
  <c r="I53" i="19"/>
  <c r="I61" i="19"/>
  <c r="I72" i="19"/>
  <c r="C91" i="19"/>
  <c r="I91" i="19" s="1"/>
  <c r="I83" i="19"/>
  <c r="C93" i="19"/>
  <c r="I93" i="19" s="1"/>
  <c r="I94" i="19"/>
  <c r="I102" i="19"/>
  <c r="I113" i="19"/>
  <c r="I124" i="19"/>
  <c r="I132" i="19"/>
  <c r="I143" i="19"/>
  <c r="I154" i="19"/>
  <c r="K9" i="19"/>
  <c r="Q9" i="19" s="1"/>
  <c r="Q10" i="19"/>
  <c r="Q18" i="19"/>
  <c r="Q29" i="19"/>
  <c r="Q40" i="19"/>
  <c r="Q48" i="19"/>
  <c r="Q59" i="19"/>
  <c r="Q70" i="19"/>
  <c r="Q81" i="19"/>
  <c r="Q89" i="19"/>
  <c r="Q100" i="19"/>
  <c r="K119" i="19"/>
  <c r="Q119" i="19" s="1"/>
  <c r="Q111" i="19"/>
  <c r="K121" i="19"/>
  <c r="Q121" i="19" s="1"/>
  <c r="Q122" i="19"/>
  <c r="Q130" i="19"/>
  <c r="Q141" i="19"/>
  <c r="Q152" i="19"/>
  <c r="Q160" i="19"/>
  <c r="Y12" i="19"/>
  <c r="S91" i="19"/>
  <c r="Y91" i="19" s="1"/>
  <c r="Y83" i="19"/>
  <c r="Y143" i="19"/>
  <c r="I70" i="19"/>
  <c r="I152" i="19"/>
  <c r="Q68" i="19"/>
  <c r="K149" i="19"/>
  <c r="Q149" i="19" s="1"/>
  <c r="Q150" i="19"/>
  <c r="Y15" i="19"/>
  <c r="Y34" i="19"/>
  <c r="Y45" i="19"/>
  <c r="Y56" i="19"/>
  <c r="Y67" i="19"/>
  <c r="Y75" i="19"/>
  <c r="Y86" i="19"/>
  <c r="S105" i="19"/>
  <c r="Y105" i="19" s="1"/>
  <c r="Y97" i="19"/>
  <c r="S107" i="19"/>
  <c r="Y107" i="19" s="1"/>
  <c r="Y108" i="19"/>
  <c r="Y116" i="19"/>
  <c r="Y127" i="19"/>
  <c r="Y138" i="19"/>
  <c r="Y146" i="19"/>
  <c r="Y157" i="19"/>
  <c r="C21" i="19"/>
  <c r="I21" i="19" s="1"/>
  <c r="I13" i="19"/>
  <c r="C23" i="19"/>
  <c r="I23" i="19" s="1"/>
  <c r="I24" i="19"/>
  <c r="I32" i="19"/>
  <c r="I43" i="19"/>
  <c r="I54" i="19"/>
  <c r="I62" i="19"/>
  <c r="I73" i="19"/>
  <c r="I84" i="19"/>
  <c r="I95" i="19"/>
  <c r="I103" i="19"/>
  <c r="I114" i="19"/>
  <c r="C133" i="19"/>
  <c r="I133" i="19" s="1"/>
  <c r="I125" i="19"/>
  <c r="C135" i="19"/>
  <c r="I135" i="19" s="1"/>
  <c r="I136" i="19"/>
  <c r="I144" i="19"/>
  <c r="I155" i="19"/>
  <c r="Q11" i="19"/>
  <c r="Q19" i="19"/>
  <c r="Q30" i="19"/>
  <c r="K49" i="19"/>
  <c r="Q49" i="19" s="1"/>
  <c r="Q41" i="19"/>
  <c r="K51" i="19"/>
  <c r="Q51" i="19" s="1"/>
  <c r="Q52" i="19"/>
  <c r="Q60" i="19"/>
  <c r="Q71" i="19"/>
  <c r="Q82" i="19"/>
  <c r="Q90" i="19"/>
  <c r="Q101" i="19"/>
  <c r="Q112" i="19"/>
  <c r="Q123" i="19"/>
  <c r="Q131" i="19"/>
  <c r="Q142" i="19"/>
  <c r="K161" i="19"/>
  <c r="Q161" i="19" s="1"/>
  <c r="Q153" i="19"/>
  <c r="Y61" i="19"/>
  <c r="Y132" i="19"/>
  <c r="I48" i="19"/>
  <c r="C121" i="19"/>
  <c r="I121" i="19" s="1"/>
  <c r="I122" i="19"/>
  <c r="Q46" i="19"/>
  <c r="Q117" i="19"/>
  <c r="Y25" i="19"/>
  <c r="S35" i="19"/>
  <c r="Y35" i="19" s="1"/>
  <c r="Y27" i="19"/>
  <c r="S37" i="19"/>
  <c r="Y37" i="19" s="1"/>
  <c r="Y38" i="19"/>
  <c r="Y46" i="19"/>
  <c r="Y57" i="19"/>
  <c r="Y68" i="19"/>
  <c r="Y76" i="19"/>
  <c r="Y87" i="19"/>
  <c r="Y98" i="19"/>
  <c r="Y109" i="19"/>
  <c r="Y117" i="19"/>
  <c r="Y128" i="19"/>
  <c r="S147" i="19"/>
  <c r="Y147" i="19" s="1"/>
  <c r="Y139" i="19"/>
  <c r="S149" i="19"/>
  <c r="Y149" i="19" s="1"/>
  <c r="Y150" i="19"/>
  <c r="Y158" i="19"/>
  <c r="I14" i="19"/>
  <c r="I25" i="19"/>
  <c r="I33" i="19"/>
  <c r="I44" i="19"/>
  <c r="C63" i="19"/>
  <c r="I63" i="19" s="1"/>
  <c r="I55" i="19"/>
  <c r="C65" i="19"/>
  <c r="I65" i="19" s="1"/>
  <c r="I66" i="19"/>
  <c r="I74" i="19"/>
  <c r="I85" i="19"/>
  <c r="I96" i="19"/>
  <c r="I104" i="19"/>
  <c r="I115" i="19"/>
  <c r="I126" i="19"/>
  <c r="I137" i="19"/>
  <c r="I145" i="19"/>
  <c r="I156" i="19"/>
  <c r="Q12" i="19"/>
  <c r="Q20" i="19"/>
  <c r="Q31" i="19"/>
  <c r="Q42" i="19"/>
  <c r="Q53" i="19"/>
  <c r="Q61" i="19"/>
  <c r="Q72" i="19"/>
  <c r="K91" i="19"/>
  <c r="Q91" i="19" s="1"/>
  <c r="Q83" i="19"/>
  <c r="K93" i="19"/>
  <c r="Q93" i="19" s="1"/>
  <c r="Q94" i="19"/>
  <c r="Q102" i="19"/>
  <c r="Q113" i="19"/>
  <c r="Q124" i="19"/>
  <c r="Q132" i="19"/>
  <c r="Q143" i="19"/>
  <c r="Q154" i="19"/>
  <c r="Y72" i="19"/>
  <c r="Y154" i="19"/>
  <c r="I59" i="19"/>
  <c r="I130" i="19"/>
  <c r="K37" i="19"/>
  <c r="Q37" i="19" s="1"/>
  <c r="Q38" i="19"/>
  <c r="Q109" i="19"/>
  <c r="Y17" i="19"/>
  <c r="Y28" i="19"/>
  <c r="Y39" i="19"/>
  <c r="Y47" i="19"/>
  <c r="Y58" i="19"/>
  <c r="S77" i="19"/>
  <c r="Y77" i="19" s="1"/>
  <c r="Y69" i="19"/>
  <c r="S79" i="19"/>
  <c r="Y79" i="19" s="1"/>
  <c r="Y80" i="19"/>
  <c r="Y88" i="19"/>
  <c r="Y99" i="19"/>
  <c r="Y110" i="19"/>
  <c r="Y118" i="19"/>
  <c r="Y129" i="19"/>
  <c r="Y140" i="19"/>
  <c r="Y151" i="19"/>
  <c r="Y159" i="19"/>
  <c r="I15" i="19"/>
  <c r="I26" i="19"/>
  <c r="I34" i="19"/>
  <c r="I45" i="19"/>
  <c r="I56" i="19"/>
  <c r="I67" i="19"/>
  <c r="I75" i="19"/>
  <c r="I86" i="19"/>
  <c r="C105" i="19"/>
  <c r="I105" i="19" s="1"/>
  <c r="I97" i="19"/>
  <c r="C107" i="19"/>
  <c r="I107" i="19" s="1"/>
  <c r="I108" i="19"/>
  <c r="I116" i="19"/>
  <c r="I127" i="19"/>
  <c r="I138" i="19"/>
  <c r="I146" i="19"/>
  <c r="I157" i="19"/>
  <c r="K21" i="19"/>
  <c r="Q21" i="19" s="1"/>
  <c r="Q13" i="19"/>
  <c r="K23" i="19"/>
  <c r="Q23" i="19" s="1"/>
  <c r="Q24" i="19"/>
  <c r="Q32" i="19"/>
  <c r="Q43" i="19"/>
  <c r="Q54" i="19"/>
  <c r="Q62" i="19"/>
  <c r="Q73" i="19"/>
  <c r="Q84" i="19"/>
  <c r="Q95" i="19"/>
  <c r="Q103" i="19"/>
  <c r="Q114" i="19"/>
  <c r="K133" i="19"/>
  <c r="Q133" i="19" s="1"/>
  <c r="Q125" i="19"/>
  <c r="K135" i="19"/>
  <c r="Q135" i="19" s="1"/>
  <c r="Q136" i="19"/>
  <c r="Q144" i="19"/>
  <c r="Q155" i="19"/>
  <c r="Y31" i="19"/>
  <c r="Y102" i="19"/>
  <c r="I18" i="19"/>
  <c r="I81" i="19"/>
  <c r="I160" i="19"/>
  <c r="Q87" i="19"/>
  <c r="K147" i="19"/>
  <c r="Q147" i="19" s="1"/>
  <c r="Q139" i="19"/>
  <c r="Y14" i="19"/>
  <c r="Y16" i="19"/>
  <c r="S9" i="19"/>
  <c r="Y9" i="19" s="1"/>
  <c r="Y10" i="19"/>
  <c r="Y18" i="19"/>
  <c r="Y29" i="19"/>
  <c r="Y40" i="19"/>
  <c r="Y48" i="19"/>
  <c r="Y59" i="19"/>
  <c r="Y70" i="19"/>
  <c r="Y81" i="19"/>
  <c r="Y89" i="19"/>
  <c r="Y100" i="19"/>
  <c r="S119" i="19"/>
  <c r="Y119" i="19" s="1"/>
  <c r="Y111" i="19"/>
  <c r="S121" i="19"/>
  <c r="Y121" i="19" s="1"/>
  <c r="Y122" i="19"/>
  <c r="Y130" i="19"/>
  <c r="Y141" i="19"/>
  <c r="Y152" i="19"/>
  <c r="Y160" i="19"/>
  <c r="I16" i="19"/>
  <c r="C35" i="19"/>
  <c r="I35" i="19" s="1"/>
  <c r="I27" i="19"/>
  <c r="C37" i="19"/>
  <c r="I37" i="19" s="1"/>
  <c r="I38" i="19"/>
  <c r="I46" i="19"/>
  <c r="I57" i="19"/>
  <c r="I68" i="19"/>
  <c r="I76" i="19"/>
  <c r="I87" i="19"/>
  <c r="I98" i="19"/>
  <c r="I109" i="19"/>
  <c r="I117" i="19"/>
  <c r="I128" i="19"/>
  <c r="C147" i="19"/>
  <c r="I147" i="19" s="1"/>
  <c r="I139" i="19"/>
  <c r="C149" i="19"/>
  <c r="I149" i="19" s="1"/>
  <c r="I150" i="19"/>
  <c r="I158" i="19"/>
  <c r="Q14" i="19"/>
  <c r="Q25" i="19"/>
  <c r="Q33" i="19"/>
  <c r="Q44" i="19"/>
  <c r="K63" i="19"/>
  <c r="Q63" i="19" s="1"/>
  <c r="Q55" i="19"/>
  <c r="K65" i="19"/>
  <c r="Q65" i="19" s="1"/>
  <c r="Q66" i="19"/>
  <c r="Q74" i="19"/>
  <c r="Q85" i="19"/>
  <c r="Q96" i="19"/>
  <c r="Q104" i="19"/>
  <c r="Q115" i="19"/>
  <c r="Q126" i="19"/>
  <c r="Q137" i="19"/>
  <c r="Q145" i="19"/>
  <c r="Q156" i="19"/>
  <c r="Y53" i="19"/>
  <c r="Y124" i="19"/>
  <c r="I40" i="19"/>
  <c r="C119" i="19"/>
  <c r="I119" i="19" s="1"/>
  <c r="I111" i="19"/>
  <c r="K35" i="19"/>
  <c r="Q35" i="19" s="1"/>
  <c r="Q27" i="19"/>
  <c r="Q98" i="19"/>
  <c r="Y26" i="19"/>
  <c r="Y11" i="19"/>
  <c r="Y19" i="19"/>
  <c r="Y30" i="19"/>
  <c r="S49" i="19"/>
  <c r="Y49" i="19" s="1"/>
  <c r="Y41" i="19"/>
  <c r="S51" i="19"/>
  <c r="Y51" i="19" s="1"/>
  <c r="Y52" i="19"/>
  <c r="Y60" i="19"/>
  <c r="Y71" i="19"/>
  <c r="Y82" i="19"/>
  <c r="Y90" i="19"/>
  <c r="Y101" i="19"/>
  <c r="Y112" i="19"/>
  <c r="Y123" i="19"/>
  <c r="Y131" i="19"/>
  <c r="Y142" i="19"/>
  <c r="S161" i="19"/>
  <c r="Y161" i="19" s="1"/>
  <c r="Y153" i="19"/>
  <c r="I17" i="19"/>
  <c r="I28" i="19"/>
  <c r="I39" i="19"/>
  <c r="I47" i="19"/>
  <c r="I58" i="19"/>
  <c r="C77" i="19"/>
  <c r="I77" i="19" s="1"/>
  <c r="I69" i="19"/>
  <c r="C79" i="19"/>
  <c r="I79" i="19" s="1"/>
  <c r="I80" i="19"/>
  <c r="I88" i="19"/>
  <c r="I99" i="19"/>
  <c r="I110" i="19"/>
  <c r="I118" i="19"/>
  <c r="I129" i="19"/>
  <c r="I140" i="19"/>
  <c r="I151" i="19"/>
  <c r="I159" i="19"/>
  <c r="Q15" i="19"/>
  <c r="Q26" i="19"/>
  <c r="Q34" i="19"/>
  <c r="Q45" i="19"/>
  <c r="Q56" i="19"/>
  <c r="Q67" i="19"/>
  <c r="Q75" i="19"/>
  <c r="Q86" i="19"/>
  <c r="K105" i="19"/>
  <c r="Q105" i="19" s="1"/>
  <c r="Q97" i="19"/>
  <c r="K107" i="19"/>
  <c r="Q107" i="19" s="1"/>
  <c r="Q108" i="19"/>
  <c r="Q116" i="19"/>
  <c r="Q127" i="19"/>
  <c r="Q138" i="19"/>
  <c r="Q146" i="19"/>
  <c r="Q157" i="19"/>
</calcChain>
</file>

<file path=xl/sharedStrings.xml><?xml version="1.0" encoding="utf-8"?>
<sst xmlns="http://schemas.openxmlformats.org/spreadsheetml/2006/main" count="6202" uniqueCount="323">
  <si>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</si>
  <si>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</si>
  <si>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</si>
  <si>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</si>
  <si>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</si>
  <si>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</si>
  <si>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</si>
  <si>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</si>
  <si>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</si>
  <si>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</si>
  <si>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</si>
  <si>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</si>
  <si>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</si>
  <si>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</si>
  <si>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</si>
  <si>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</si>
  <si>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</si>
  <si>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</si>
  <si>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</si>
  <si>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</si>
  <si>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</si>
  <si>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</si>
  <si>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</si>
  <si>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</si>
  <si>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</si>
  <si>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</si>
  <si>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</si>
  <si>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</si>
  <si>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</si>
  <si>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</si>
  <si>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</si>
  <si>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</si>
  <si>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</si>
  <si>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</si>
  <si>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</si>
  <si>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</si>
  <si>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</si>
  <si>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</si>
  <si>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</si>
  <si>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</si>
  <si>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</si>
  <si>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</si>
  <si>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</si>
  <si>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</si>
  <si>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</si>
  <si>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</si>
  <si>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</si>
  <si>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</si>
  <si>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</si>
  <si>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</si>
  <si>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</si>
  <si>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</si>
  <si>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</si>
  <si>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</si>
  <si>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</si>
  <si>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</si>
  <si>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</si>
  <si>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</si>
  <si>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</si>
  <si>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</si>
  <si>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</si>
  <si>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</si>
  <si>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</si>
  <si>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</si>
  <si>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</si>
  <si>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</si>
  <si>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</si>
  <si>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</si>
  <si>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</si>
  <si>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</si>
  <si>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</si>
  <si>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</si>
  <si>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</si>
  <si>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</si>
  <si>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</si>
  <si>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</si>
  <si>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</si>
  <si>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</si>
  <si>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</si>
  <si>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</si>
  <si>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</si>
  <si>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</si>
  <si>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</si>
  <si>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</si>
  <si>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</si>
  <si>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</si>
  <si>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</si>
  <si>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</si>
  <si>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</si>
  <si>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</si>
  <si>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</si>
  <si>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</si>
  <si>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</si>
  <si>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</si>
  <si>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</si>
  <si>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</si>
  <si>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</si>
  <si>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</si>
  <si>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</si>
  <si>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</si>
  <si>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</si>
  <si>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</si>
  <si>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</si>
  <si>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</si>
  <si>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</si>
  <si>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</si>
  <si>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</si>
  <si>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</si>
  <si>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</si>
  <si>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</si>
  <si>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</si>
  <si>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</si>
  <si>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</si>
  <si>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</si>
  <si>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</si>
  <si>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</si>
  <si>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</si>
  <si>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</si>
  <si>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</si>
  <si>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</si>
  <si>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</si>
  <si>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</si>
  <si>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</si>
  <si>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</si>
  <si>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</si>
  <si>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</si>
  <si>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</si>
  <si>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</si>
  <si>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</si>
  <si>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</si>
  <si>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</si>
  <si>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</si>
  <si>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</si>
  <si>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</si>
  <si>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</si>
  <si>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</si>
  <si>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</si>
  <si>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</si>
  <si>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</si>
  <si>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</si>
  <si>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</si>
  <si>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</si>
  <si>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</si>
  <si>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</si>
  <si>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</si>
  <si>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</si>
  <si>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</si>
  <si>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</si>
  <si>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</si>
  <si>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</si>
  <si>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</si>
  <si>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</si>
  <si>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</si>
  <si>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</si>
  <si>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</si>
  <si>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</si>
  <si>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</si>
  <si>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</si>
  <si>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</si>
  <si>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</si>
  <si>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</si>
  <si>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</si>
  <si>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</si>
  <si>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</si>
  <si>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</si>
  <si>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</si>
  <si>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</si>
  <si>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</si>
  <si>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</si>
  <si>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</si>
  <si>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</si>
  <si>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</si>
  <si>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</si>
  <si>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</si>
  <si>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</si>
  <si>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</si>
  <si>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</si>
  <si>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</si>
  <si>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</si>
  <si>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</si>
  <si>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</si>
  <si>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</si>
  <si>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</si>
  <si>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</si>
  <si>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</si>
  <si>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</si>
  <si>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</si>
  <si>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</si>
  <si>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</si>
  <si>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</si>
  <si>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</si>
  <si>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</si>
  <si>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</si>
  <si>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</si>
  <si>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</si>
  <si>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</si>
  <si>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</si>
  <si>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</si>
  <si>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</si>
  <si>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</si>
  <si>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</si>
  <si>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</si>
  <si>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</si>
  <si>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</si>
  <si>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</si>
  <si>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</si>
  <si>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</si>
  <si>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</si>
  <si>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</si>
  <si>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julio 2024</t>
  </si>
  <si>
    <t>Resumen indicadores Guía de Isora</t>
  </si>
  <si>
    <t>Evolución mensual de viajeros entrados en Guía de Isora según lugar de residencia</t>
  </si>
  <si>
    <t>Evolución mensual de viajeros entrados en Guía de Isora según categoría del establecimiento</t>
  </si>
  <si>
    <t>Evolución anual de viajeros entrados en Guía de Isora según categoría del establecimiento</t>
  </si>
  <si>
    <t>Evolución mensual de pernoctaciones en Guía de Isora según lugar de residencia</t>
  </si>
  <si>
    <t>Evolución mensual de pernoctaciones en Guía de Isora según categoría del establecimiento</t>
  </si>
  <si>
    <t>Evolución mensual de estancia media en Guía de Isora según lugar de residencia</t>
  </si>
  <si>
    <t>Evolución mensual de estancia media en Guía de Isora según categoría del establecimiento</t>
  </si>
  <si>
    <t>Evolución mensual de tasa de ocupación en Guía de Isora según categoría del establecimiento</t>
  </si>
  <si>
    <t>Viajeros españoles entrados en los hoteles y apartamentos de Guía de Isora según lugar de residencia - acumulado</t>
  </si>
  <si>
    <t>Viajeros españoles entrados en los hoteles y apartamentos de Guía de Isora por tipología y categoría de alojamiento - acumulado</t>
  </si>
  <si>
    <t>Viajeros peninsulares entrados en los hoteles y apartamentos de Guía de Isora por tipología y categoría de alojamiento - acumulado</t>
  </si>
  <si>
    <t>Viajeros canarios entrados en los hoteles y apartamentos de Guía de Isora por tipología y categoría de alojamiento - acumulado</t>
  </si>
  <si>
    <t>Resumen de indicadores turísticos de Tenerife-Guía de Isora</t>
  </si>
  <si>
    <t>julio 2019</t>
  </si>
  <si>
    <t>julio 2021</t>
  </si>
  <si>
    <t>julio 2022</t>
  </si>
  <si>
    <t>julio 2023</t>
  </si>
  <si>
    <t>julio 2024</t>
  </si>
  <si>
    <t>-</t>
  </si>
  <si>
    <t>acumulado a julio 2019</t>
  </si>
  <si>
    <t>acumulado a julio 2021</t>
  </si>
  <si>
    <t>acumulado a julio 2022</t>
  </si>
  <si>
    <t>acumulado a julio 2023</t>
  </si>
  <si>
    <t>acumulado a julio 2024</t>
  </si>
  <si>
    <t>julio 2020</t>
  </si>
  <si>
    <t>Viajeros  entrados en los establecimientos alojativos de Guía de Isora 
(hotel + apartamento)</t>
  </si>
  <si>
    <t>Viajeros españoles entrados en los establecimientos alojativos de Guía de Isora 
(hotel + apartamento)</t>
  </si>
  <si>
    <t>Viajeros peninsulares entrados en los establecimientos alojativos de Guía de Isora 
(hotel + apartamento)</t>
  </si>
  <si>
    <t>Viajeros canarios entrados en los establecimientos alojativos de Guía de Isora 
(hotel + apartamento)</t>
  </si>
  <si>
    <t>Viajeros extranjeros entrados en los establecimientos alojativos de Guía de Isora 
(hotel + apartamento)</t>
  </si>
  <si>
    <t>Viajeros británicos entrados en los establecimientos alojativos de Guía de Isora 
(hotel + apartamento)</t>
  </si>
  <si>
    <t>Viajeros alemanes entrados en los establecimientos alojativos de Guía de Isora 
(hotel + apartamento)</t>
  </si>
  <si>
    <t>Viajeros franceses entrados en los establecimientos alojativos de Guía de Isora 
(hotel + apartamento)</t>
  </si>
  <si>
    <t>Viajeros belgas entrados en los establecimientos alojativos de Guía de Isora 
(hotel + apartamento)</t>
  </si>
  <si>
    <t>Viajeros holandeses entrados en los establecimientos alojativos de Guía de Isora 
(hotel + apartamento)</t>
  </si>
  <si>
    <t>Viajeros daneses entrados en los establecimientos alojativos de Guía de Isora 
(hotel + apartamento)</t>
  </si>
  <si>
    <t>Viajeros suecos entrados en los establecimientos alojativos de Guía de Isora 
(hotel + apartamento)</t>
  </si>
  <si>
    <t>var 21/20</t>
  </si>
  <si>
    <t>var 23/22</t>
  </si>
  <si>
    <t>Viajeros entrados en los establecimientos alojativos de Guía de Isora 
(hotel + apartamento)</t>
  </si>
  <si>
    <t>Viajeros entrados en los hoteles de Guía de Isora</t>
  </si>
  <si>
    <t>Viajeros entrados en los hoteles de 4, 5 estrellas Guía de Isora</t>
  </si>
  <si>
    <t>Viajeros entrados en los hoteles de 1, 2, 3 estrellas Guía de Isora</t>
  </si>
  <si>
    <t>Viajeros entrados en los apartamentos de Guía de Isora</t>
  </si>
  <si>
    <t>Evolución de viajeros entrados en los establecimientos alojativos de Guía de Isora 
(hotel + apartamento)</t>
  </si>
  <si>
    <t>Evolución de viajeros entrados en los hoteles de Guía de Isora</t>
  </si>
  <si>
    <t>Evolución de viajeros entrados en los hoteles de 4, 5 estrellas de Guía de Isora</t>
  </si>
  <si>
    <t>Evolución de viajeros entrados en los apartamentos de Guía de Isora</t>
  </si>
  <si>
    <t>acumulado a julio 2020</t>
  </si>
  <si>
    <t>Viajeros entrados en los establecimientos alojativos de Guía de Isora según lugar de residencia (hotel + apartamento)</t>
  </si>
  <si>
    <t>acumulado julio 2018</t>
  </si>
  <si>
    <t>acumulado julio 2019</t>
  </si>
  <si>
    <t>acumulado julio 2020</t>
  </si>
  <si>
    <t>acumulado julio 2022</t>
  </si>
  <si>
    <t>acumulado julio 2023</t>
  </si>
  <si>
    <t>acumulado julio 2024</t>
  </si>
  <si>
    <t>Viajeros entrados en los hoteles de Guía de Isora según lugar de residencia (hotel + apartamento)</t>
  </si>
  <si>
    <t>Viajeros entrados en los apartamentos de Guía de Isora según lugar de residencia (hotel + apartamento)</t>
  </si>
  <si>
    <t>acumulado julio 2021</t>
  </si>
  <si>
    <t>Viajeros alojados en los establecimientos alojativos de Guía de Isora según lugar de residencia (hotel + apartamento)</t>
  </si>
  <si>
    <t>Pernoctaciones realizadas por los turistas en los establecimientos alojativos de Guía de Isora (hotel + apartamento)</t>
  </si>
  <si>
    <t>Pernoctaciones realizadas por los turistas españoles en los establecimientos alojativos de Guía de Isora (hotel + apartamento)</t>
  </si>
  <si>
    <t>var 24/23</t>
  </si>
  <si>
    <t>var 24/19</t>
  </si>
  <si>
    <t>Pernoctaciones realizadas por los procedentes de Península en los establecimientos alojativos de Guía de Isora (hotel + apartamento)</t>
  </si>
  <si>
    <t>Pernoctaciones realizadas por los procedentes de Canarias en los establecimientos alojativos de Guía de Isora (hotel + apartamento)</t>
  </si>
  <si>
    <t>Pernoctaciones realizadas por los procedentes de Total residentes en el extranjero en los establecimientos alojativos de Guía de Isora (hotel + apartamento)</t>
  </si>
  <si>
    <t>Pernoctaciones realizadas por los procedentes de Reino Unido en los establecimientos alojativos de Guía de Isora (hotel + apartamento)</t>
  </si>
  <si>
    <t>Pernoctaciones realizadas por los procedentes de Alemania en los establecimientos alojativos de Guía de Isora (hotel + apartamento)</t>
  </si>
  <si>
    <t>Pernoctaciones realizadas por los procedentes de Francia en los establecimientos alojativos de Guía de Isora (hotel + apartamento)</t>
  </si>
  <si>
    <t>Pernoctaciones realizadas por los procedentes de Bélgica en los establecimientos alojativos de Guía de Isora (hotel + apartamento)</t>
  </si>
  <si>
    <t>Pernoctaciones realizadas por los procedentes de Países Bajos en los establecimientos alojativos de Guía de Isora (hotel + apartamento)</t>
  </si>
  <si>
    <t>Pernoctaciones realizadas por los procedentes de Dinamarca en los establecimientos alojativos de Guía de Isora (hotel + apartamento)</t>
  </si>
  <si>
    <t>Pernoctaciones realizadas por los procedentes de Suecia en los establecimientos alojativos de Guía de Isora (hotel + apartamento)</t>
  </si>
  <si>
    <t>2020</t>
  </si>
  <si>
    <t>2021</t>
  </si>
  <si>
    <t>2022</t>
  </si>
  <si>
    <t>Pernoctaciones realizadas por los turistas en los hoteles de Guía de Isora</t>
  </si>
  <si>
    <t>Pernoctaciones realizadas por los turistas en los hoteles de 4 y 5 estrellas de Guía de Isora</t>
  </si>
  <si>
    <t>Pernoctaciones realizadas por los turistas en los hoteles de 1, 2, 3 estrellas de Guía de Isora</t>
  </si>
  <si>
    <t>Pernoctaciones realizadas por los turistas en los apartamentos de Guía de Isora</t>
  </si>
  <si>
    <t>julio 2018</t>
  </si>
  <si>
    <t>Estancia Media en los establecimientos alojativos de Guía de Isora
(hotel + apartamento)</t>
  </si>
  <si>
    <t>Estancia media de los viajeros españoles entrados en los establecimientos alojativos de Guía de Isora (hotel + apartamento)</t>
  </si>
  <si>
    <t>Estancia media de los viajeros peninsulares entrados en los establecimientos alojativos de Guía de Isora (hotel + apartamento)</t>
  </si>
  <si>
    <t>Estancia media de los viajeros canarios entrados en los establecimientos alojativos de Guía de Isora (hotel + apartamento)</t>
  </si>
  <si>
    <t>Estancia media de los viajeros extranjeros entrados en los establecimientos alojativos de Guía de Isora (hotel + apartamento)</t>
  </si>
  <si>
    <t>Estancia media de los viajeros británicos entrados en los establecimientos alojativos de Guía de Isora (hotel + apartamento)</t>
  </si>
  <si>
    <t>Estancia media de los viajeros alemanes entrados en los establecimientos alojativos de Guía de Isora (hotel + apartamento)</t>
  </si>
  <si>
    <t>Estancia media de los viajeros franceses entrados en los establecimientos alojativos de Guía de Isora (hotel + apartamento)</t>
  </si>
  <si>
    <t>Estancia media de los viajeros belgas entrados en los establecimientos alojativos de Guía de Isora (hotel + apartamento)</t>
  </si>
  <si>
    <t>Estancia media de los viajeros holandeses entrados en los establecimientos alojativos de Guía de Isora (hotel + apartamento)</t>
  </si>
  <si>
    <t>Estancia media de los viajeros daneses entrados en los establecimientos alojativos de Guía de Isora (hotel + apartamento)</t>
  </si>
  <si>
    <t>Estancia media de los viajeros suecos entrados en los establecimientos alojativos de Guía de Isora (hotel + apartamento)</t>
  </si>
  <si>
    <t>Estancia Media en los hoteles de Guía de Isora</t>
  </si>
  <si>
    <t>Estancia Media en los hoteles de 4, 5 estrellas de Guía de Isora</t>
  </si>
  <si>
    <t>Estancia Media en los hoteles de 1, 2, 3 Estrellas de Guía de Isora</t>
  </si>
  <si>
    <t>Estancia Media en los apartamentos de Guía de Isora</t>
  </si>
  <si>
    <t>Tasa de ocupación por plaza en los establecimientos alojativos de Guía de Isora
(hotel + apartamento)</t>
  </si>
  <si>
    <t>Tasa de ocupación por plaza en los hoteles de Guía de Isora</t>
  </si>
  <si>
    <t>Tasa de ocupación por plaza en los hoteles de 4, 5 Estrellas de Guía de Isora</t>
  </si>
  <si>
    <t>Tasa de ocupación por plaza en los hoteles de 1, 2, 3 Estrellas de Guía de Isora</t>
  </si>
  <si>
    <t>Tasa de ocupación por plaza en los apartamentos de Guía de Isora</t>
  </si>
  <si>
    <t>Distribución de viajeros españoles entrados en hoteles y apartamentos de Guía de Isora  por lugar de residencia</t>
  </si>
  <si>
    <t>Viajeros españoles entrados en los hoteles y apartamentos de Guía de Isora según lugar de residencia</t>
  </si>
  <si>
    <t>Viajeros españoles entrados en los hoteles y apartamentos de Guía de Isora por tipología y categoría de alojamiento</t>
  </si>
  <si>
    <t>Viajeros peninsulares entrados en los hoteles y apartamentos de Guía de Isora por tipología y categoría de alojamiento</t>
  </si>
  <si>
    <t>Viajeros canarios entrados en los hoteles y apartamentos de Guía de Isora por tipología y categoría de alojamiento</t>
  </si>
  <si>
    <t>Evolución de viajeros españoles entrados en los establecimientos alojativos de Guía de Isora
(hotel + apartamento)</t>
  </si>
  <si>
    <t>Evolución de viajeros peninsulares entrados en los establecimientos alojativos de Guía de Isora
(hotel + apartamento)</t>
  </si>
  <si>
    <t>Evolución de viajeros canarios entrados en los establecimientos alojativos de Guía de Isora
(hotel + apartamento)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</si>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</sst>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3" fontId="15" fillId="3" borderId="30" xfId="0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3" fontId="15" fillId="3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3" xfId="0" applyNumberFormat="1" applyFont="1" applyBorder="1" applyAlignment="1">
      <alignment horizontal="right"/>
    </xf>
    <xf numFmtId="164" fontId="5" fillId="0" borderId="34" xfId="0" applyNumberFormat="1" applyFont="1" applyBorder="1" applyAlignment="1">
      <alignment horizontal="right"/>
    </xf>
    <xf numFmtId="0" fontId="22" fillId="0" borderId="35" xfId="4" applyNumberFormat="1" applyFont="1" applyBorder="1" applyAlignment="1" applyProtection="1">
      <alignment horizontal="center" vertical="center" wrapText="1"/>
      <protection hidden="1"/>
    </xf>
    <xf numFmtId="3" fontId="22" fillId="0" borderId="36" xfId="1" applyNumberFormat="1" applyFont="1" applyBorder="1" applyAlignment="1" applyProtection="1">
      <alignment vertical="center"/>
      <protection hidden="1"/>
    </xf>
    <xf numFmtId="164" fontId="22" fillId="0" borderId="37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3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11" fillId="0" borderId="0" xfId="0" applyFont="1"/>
    <xf numFmtId="0" fontId="23" fillId="0" borderId="0" xfId="0" applyFont="1"/>
    <xf numFmtId="0" fontId="5" fillId="3" borderId="38" xfId="0" applyFont="1" applyFill="1" applyBorder="1" applyAlignment="1">
      <alignment horizontal="right" vertical="center" wrapText="1"/>
    </xf>
    <xf numFmtId="0" fontId="5" fillId="3" borderId="39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40" xfId="0" applyNumberFormat="1" applyFont="1" applyFill="1" applyBorder="1" applyAlignment="1">
      <alignment horizontal="right"/>
    </xf>
    <xf numFmtId="0" fontId="24" fillId="0" borderId="41" xfId="0" applyFont="1" applyBorder="1" applyAlignment="1">
      <alignment horizontal="left" indent="1"/>
    </xf>
    <xf numFmtId="3" fontId="24" fillId="0" borderId="41" xfId="0" applyNumberFormat="1" applyFont="1" applyBorder="1" applyAlignment="1">
      <alignment horizontal="right"/>
    </xf>
    <xf numFmtId="164" fontId="24" fillId="0" borderId="41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" fontId="5" fillId="3" borderId="45" xfId="0" applyNumberFormat="1" applyFont="1" applyFill="1" applyBorder="1" applyAlignment="1">
      <alignment horizontal="right" vertical="center" wrapText="1"/>
    </xf>
    <xf numFmtId="164" fontId="5" fillId="3" borderId="46" xfId="0" applyNumberFormat="1" applyFont="1" applyFill="1" applyBorder="1" applyAlignment="1">
      <alignment horizontal="right" vertical="center" wrapText="1"/>
    </xf>
    <xf numFmtId="3" fontId="5" fillId="3" borderId="47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8" xfId="0" applyNumberFormat="1" applyFont="1" applyBorder="1" applyAlignment="1">
      <alignment horizontal="right"/>
    </xf>
    <xf numFmtId="164" fontId="17" fillId="0" borderId="49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8" xfId="0" applyNumberFormat="1" applyFont="1" applyBorder="1" applyAlignment="1">
      <alignment horizontal="right"/>
    </xf>
    <xf numFmtId="164" fontId="18" fillId="0" borderId="49" xfId="0" applyNumberFormat="1" applyFont="1" applyBorder="1" applyAlignment="1">
      <alignment horizontal="right"/>
    </xf>
    <xf numFmtId="164" fontId="18" fillId="0" borderId="49" xfId="1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8" xfId="0" applyNumberFormat="1" applyFont="1" applyBorder="1" applyAlignment="1">
      <alignment horizontal="right"/>
    </xf>
    <xf numFmtId="164" fontId="5" fillId="0" borderId="49" xfId="0" applyNumberFormat="1" applyFont="1" applyBorder="1" applyAlignment="1">
      <alignment horizontal="right"/>
    </xf>
    <xf numFmtId="164" fontId="5" fillId="0" borderId="49" xfId="1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50" xfId="0" applyNumberFormat="1" applyFont="1" applyBorder="1" applyAlignment="1">
      <alignment horizontal="right"/>
    </xf>
    <xf numFmtId="164" fontId="5" fillId="0" borderId="51" xfId="0" applyNumberFormat="1" applyFont="1" applyBorder="1" applyAlignment="1">
      <alignment horizontal="right"/>
    </xf>
    <xf numFmtId="164" fontId="5" fillId="0" borderId="51" xfId="1" applyNumberFormat="1" applyFont="1" applyBorder="1" applyAlignment="1">
      <alignment horizontal="right"/>
    </xf>
    <xf numFmtId="3" fontId="5" fillId="3" borderId="54" xfId="0" applyNumberFormat="1" applyFont="1" applyFill="1" applyBorder="1" applyAlignment="1">
      <alignment horizontal="right" vertical="center" wrapText="1"/>
    </xf>
    <xf numFmtId="164" fontId="5" fillId="3" borderId="55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6" xfId="0" applyNumberFormat="1" applyFont="1" applyBorder="1" applyAlignment="1">
      <alignment horizontal="right"/>
    </xf>
    <xf numFmtId="164" fontId="17" fillId="0" borderId="57" xfId="0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4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right"/>
    </xf>
    <xf numFmtId="2" fontId="5" fillId="0" borderId="34" xfId="0" applyNumberFormat="1" applyFont="1" applyBorder="1" applyAlignment="1">
      <alignment horizontal="right"/>
    </xf>
    <xf numFmtId="2" fontId="22" fillId="0" borderId="36" xfId="1" applyNumberFormat="1" applyFont="1" applyBorder="1" applyAlignment="1" applyProtection="1">
      <alignment vertical="center"/>
      <protection hidden="1"/>
    </xf>
    <xf numFmtId="2" fontId="22" fillId="0" borderId="37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3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6" xfId="1" applyNumberFormat="1" applyFont="1" applyBorder="1" applyAlignment="1" applyProtection="1">
      <alignment vertical="center"/>
      <protection hidden="1"/>
    </xf>
    <xf numFmtId="164" fontId="11" fillId="0" borderId="24" xfId="0" applyNumberFormat="1" applyFont="1" applyBorder="1"/>
    <xf numFmtId="164" fontId="0" fillId="0" borderId="0" xfId="0" applyNumberFormat="1"/>
    <xf numFmtId="164" fontId="27" fillId="0" borderId="36" xfId="1" applyNumberFormat="1" applyFont="1" applyBorder="1" applyAlignment="1" applyProtection="1">
      <alignment vertical="center"/>
      <protection hidden="1"/>
    </xf>
    <xf numFmtId="164" fontId="27" fillId="0" borderId="37" xfId="4" applyNumberFormat="1" applyFont="1" applyBorder="1" applyAlignment="1" applyProtection="1">
      <alignment horizontal="right" vertical="center" wrapText="1"/>
      <protection hidden="1"/>
    </xf>
    <xf numFmtId="164" fontId="22" fillId="0" borderId="36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7" fontId="5" fillId="3" borderId="60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1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40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3" fontId="24" fillId="2" borderId="61" xfId="0" applyNumberFormat="1" applyFont="1" applyFill="1" applyBorder="1" applyAlignment="1">
      <alignment horizontal="right"/>
    </xf>
    <xf numFmtId="166" fontId="24" fillId="2" borderId="61" xfId="1" applyNumberFormat="1" applyFont="1" applyFill="1" applyBorder="1" applyAlignment="1">
      <alignment horizontal="right"/>
    </xf>
    <xf numFmtId="166" fontId="24" fillId="2" borderId="40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2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3" xfId="0" applyNumberFormat="1" applyFont="1" applyFill="1" applyBorder="1" applyAlignment="1">
      <alignment horizontal="right" vertical="center" wrapText="1"/>
    </xf>
    <xf numFmtId="164" fontId="22" fillId="4" borderId="63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2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6" xfId="0" applyFont="1" applyFill="1" applyBorder="1" applyAlignment="1">
      <alignment horizontal="center" vertical="center" textRotation="90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3" fontId="20" fillId="3" borderId="27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2" fontId="20" fillId="3" borderId="27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4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366ECE9F-E6B8-4E3A-B641-D54124A52765}"/>
    <cellStyle name="Normal 2 6" xfId="3" xr:uid="{BD1C7B70-BD7E-473D-A13D-D5ABB099215B}"/>
    <cellStyle name="Porcentaje" xfId="1" builtinId="5"/>
  </cellStyles>
  <dxfs count="0"/>
  <tableStyles count="1" defaultTableStyle="TableStyleMedium2" defaultPivotStyle="PivotStyleLight16">
    <tableStyle name="Invisible" pivot="0" table="0" count="0" xr9:uid="{33874812-CBFD-4C63-BC59-BBBDB8314E7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0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3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0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1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9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7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3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1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7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5.xml"/><Relationship Id="rId1" Type="http://schemas.microsoft.com/office/2011/relationships/chartStyle" Target="style75.xml"/><Relationship Id="rId4" Type="http://schemas.openxmlformats.org/officeDocument/2006/relationships/chartUserShapes" Target="../drawings/drawing131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33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1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39-4B39-B5EB-1EB1239E12E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TF'!$C$9:$C$21</c:f>
              <c:numCache>
                <c:formatCode>#,##0</c:formatCode>
                <c:ptCount val="13"/>
                <c:pt idx="0">
                  <c:v>9792</c:v>
                </c:pt>
                <c:pt idx="1">
                  <c:v>10626</c:v>
                </c:pt>
                <c:pt idx="2">
                  <c:v>10617</c:v>
                </c:pt>
                <c:pt idx="3">
                  <c:v>11067</c:v>
                </c:pt>
                <c:pt idx="4">
                  <c:v>10686</c:v>
                </c:pt>
                <c:pt idx="5">
                  <c:v>11404</c:v>
                </c:pt>
                <c:pt idx="6">
                  <c:v>13016</c:v>
                </c:pt>
                <c:pt idx="7">
                  <c:v>14488</c:v>
                </c:pt>
                <c:pt idx="8">
                  <c:v>11945</c:v>
                </c:pt>
                <c:pt idx="9">
                  <c:v>13119</c:v>
                </c:pt>
                <c:pt idx="10">
                  <c:v>9620</c:v>
                </c:pt>
                <c:pt idx="11">
                  <c:v>10746</c:v>
                </c:pt>
                <c:pt idx="12">
                  <c:v>137126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9-4B39-B5EB-1EB1239E12E5}"/>
            </c:ext>
          </c:extLst>
        </c:ser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39-4B39-B5EB-1EB1239E12E5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9896</c:v>
                </c:pt>
                <c:pt idx="1">
                  <c:v>10397</c:v>
                </c:pt>
                <c:pt idx="2">
                  <c:v>10842</c:v>
                </c:pt>
                <c:pt idx="3">
                  <c:v>13123</c:v>
                </c:pt>
                <c:pt idx="4">
                  <c:v>12688</c:v>
                </c:pt>
                <c:pt idx="5">
                  <c:v>10420</c:v>
                </c:pt>
                <c:pt idx="6">
                  <c:v>24503</c:v>
                </c:pt>
                <c:pt idx="7">
                  <c:v>14928</c:v>
                </c:pt>
                <c:pt idx="8">
                  <c:v>10763</c:v>
                </c:pt>
                <c:pt idx="9">
                  <c:v>14777</c:v>
                </c:pt>
                <c:pt idx="10">
                  <c:v>14622</c:v>
                </c:pt>
                <c:pt idx="11">
                  <c:v>14121</c:v>
                </c:pt>
                <c:pt idx="12">
                  <c:v>161080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39-4B39-B5EB-1EB1239E12E5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39-4B39-B5EB-1EB1239E12E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17947</c:v>
                </c:pt>
                <c:pt idx="1">
                  <c:v>18389</c:v>
                </c:pt>
                <c:pt idx="2">
                  <c:v>16137</c:v>
                </c:pt>
                <c:pt idx="3">
                  <c:v>11699</c:v>
                </c:pt>
                <c:pt idx="4">
                  <c:v>7550</c:v>
                </c:pt>
                <c:pt idx="5">
                  <c:v>14934</c:v>
                </c:pt>
                <c:pt idx="6">
                  <c:v>23244</c:v>
                </c:pt>
                <c:pt idx="7">
                  <c:v>11309</c:v>
                </c:pt>
                <c:pt idx="8">
                  <c:v>16386</c:v>
                </c:pt>
                <c:pt idx="9">
                  <c:v>17351</c:v>
                </c:pt>
                <c:pt idx="10">
                  <c:v>12399</c:v>
                </c:pt>
                <c:pt idx="11">
                  <c:v>12492</c:v>
                </c:pt>
                <c:pt idx="12">
                  <c:v>179837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39-4B39-B5EB-1EB1239E12E5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39-4B39-B5EB-1EB1239E12E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539-4B39-B5EB-1EB1239E12E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15841</c:v>
                </c:pt>
                <c:pt idx="1">
                  <c:v>24407</c:v>
                </c:pt>
                <c:pt idx="2">
                  <c:v>20474</c:v>
                </c:pt>
                <c:pt idx="3">
                  <c:v>17811</c:v>
                </c:pt>
                <c:pt idx="4">
                  <c:v>22267</c:v>
                </c:pt>
                <c:pt idx="5">
                  <c:v>16055</c:v>
                </c:pt>
                <c:pt idx="6">
                  <c:v>16852</c:v>
                </c:pt>
                <c:pt idx="12">
                  <c:v>133707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539-4B39-B5EB-1EB1239E1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39-4B39-B5EB-1EB1239E12E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39-4B39-B5EB-1EB1239E12E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39-4B39-B5EB-1EB1239E12E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39-4B39-B5EB-1EB1239E12E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39-4B39-B5EB-1EB1239E12E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39-4B39-B5EB-1EB1239E12E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39-4B39-B5EB-1EB1239E12E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39-4B39-B5EB-1EB1239E12E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39-4B39-B5EB-1EB1239E12E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39-4B39-B5EB-1EB1239E12E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39-4B39-B5EB-1EB1239E12E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39-4B39-B5EB-1EB1239E12E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39-4B39-B5EB-1EB1239E12E5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-0.11734551735666132</c:v>
                </c:pt>
                <c:pt idx="1">
                  <c:v>0.32726086247213004</c:v>
                </c:pt>
                <c:pt idx="2">
                  <c:v>0.2687612319514161</c:v>
                </c:pt>
                <c:pt idx="3">
                  <c:v>0.52243781519788013</c:v>
                </c:pt>
                <c:pt idx="4">
                  <c:v>1.9492715231788078</c:v>
                </c:pt>
                <c:pt idx="5">
                  <c:v>7.5063613231552084E-2</c:v>
                </c:pt>
                <c:pt idx="6">
                  <c:v>-0.27499569781448974</c:v>
                </c:pt>
                <c:pt idx="12">
                  <c:v>0.21662420382165615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539-4B39-B5EB-1EB1239E12E5}"/>
            </c:ext>
          </c:extLst>
        </c:ser>
        <c:ser>
          <c:idx val="4"/>
          <c:order val="5"/>
          <c:tx>
            <c:strRef>
              <c:f>'Viajeros entr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TF'!$O$9:$O$21</c:f>
              <c:numCache>
                <c:formatCode>0.0%</c:formatCode>
                <c:ptCount val="13"/>
                <c:pt idx="0">
                  <c:v>0.61774918300653603</c:v>
                </c:pt>
                <c:pt idx="1">
                  <c:v>1.2969132316958403</c:v>
                </c:pt>
                <c:pt idx="2">
                  <c:v>0.92841669021380802</c:v>
                </c:pt>
                <c:pt idx="3">
                  <c:v>0.60937923556519391</c:v>
                </c:pt>
                <c:pt idx="4">
                  <c:v>1.0837544450683136</c:v>
                </c:pt>
                <c:pt idx="5">
                  <c:v>0.4078393546124166</c:v>
                </c:pt>
                <c:pt idx="6">
                  <c:v>0.29471419791026432</c:v>
                </c:pt>
                <c:pt idx="12">
                  <c:v>0.73177649984457571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539-4B39-B5EB-1EB1239E1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A-4DB4-84DC-0CAE382AC56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TF'!$C$31:$C$43</c:f>
              <c:numCache>
                <c:formatCode>#,##0</c:formatCode>
                <c:ptCount val="13"/>
                <c:pt idx="0">
                  <c:v>1235</c:v>
                </c:pt>
                <c:pt idx="1">
                  <c:v>1704</c:v>
                </c:pt>
                <c:pt idx="2">
                  <c:v>2384</c:v>
                </c:pt>
                <c:pt idx="3">
                  <c:v>1468</c:v>
                </c:pt>
                <c:pt idx="4">
                  <c:v>3493</c:v>
                </c:pt>
                <c:pt idx="5">
                  <c:v>4807</c:v>
                </c:pt>
                <c:pt idx="6">
                  <c:v>6493</c:v>
                </c:pt>
                <c:pt idx="7">
                  <c:v>6315</c:v>
                </c:pt>
                <c:pt idx="8">
                  <c:v>5993</c:v>
                </c:pt>
                <c:pt idx="9">
                  <c:v>3601</c:v>
                </c:pt>
                <c:pt idx="10">
                  <c:v>2077</c:v>
                </c:pt>
                <c:pt idx="11">
                  <c:v>2334</c:v>
                </c:pt>
                <c:pt idx="12">
                  <c:v>41904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DA-4DB4-84DC-0CAE382AC560}"/>
            </c:ext>
          </c:extLst>
        </c:ser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DA-4DB4-84DC-0CAE382AC560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2005</c:v>
                </c:pt>
                <c:pt idx="1">
                  <c:v>2447</c:v>
                </c:pt>
                <c:pt idx="2">
                  <c:v>1994</c:v>
                </c:pt>
                <c:pt idx="3">
                  <c:v>2937</c:v>
                </c:pt>
                <c:pt idx="4">
                  <c:v>3581</c:v>
                </c:pt>
                <c:pt idx="5">
                  <c:v>2355</c:v>
                </c:pt>
                <c:pt idx="6">
                  <c:v>11839</c:v>
                </c:pt>
                <c:pt idx="7">
                  <c:v>1035</c:v>
                </c:pt>
                <c:pt idx="8">
                  <c:v>1239</c:v>
                </c:pt>
                <c:pt idx="9">
                  <c:v>1219</c:v>
                </c:pt>
                <c:pt idx="10">
                  <c:v>847</c:v>
                </c:pt>
                <c:pt idx="11">
                  <c:v>877</c:v>
                </c:pt>
                <c:pt idx="12">
                  <c:v>32375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DA-4DB4-84DC-0CAE382AC560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A-4DB4-84DC-0CAE382AC56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2787</c:v>
                </c:pt>
                <c:pt idx="1">
                  <c:v>2288</c:v>
                </c:pt>
                <c:pt idx="2">
                  <c:v>785</c:v>
                </c:pt>
                <c:pt idx="3">
                  <c:v>234</c:v>
                </c:pt>
                <c:pt idx="4">
                  <c:v>1078</c:v>
                </c:pt>
                <c:pt idx="5">
                  <c:v>8383</c:v>
                </c:pt>
                <c:pt idx="6">
                  <c:v>11986</c:v>
                </c:pt>
                <c:pt idx="7">
                  <c:v>2774</c:v>
                </c:pt>
                <c:pt idx="8">
                  <c:v>8868</c:v>
                </c:pt>
                <c:pt idx="9">
                  <c:v>1615</c:v>
                </c:pt>
                <c:pt idx="10">
                  <c:v>2606</c:v>
                </c:pt>
                <c:pt idx="11">
                  <c:v>3664</c:v>
                </c:pt>
                <c:pt idx="12">
                  <c:v>47068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DA-4DB4-84DC-0CAE382AC560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2DA-4DB4-84DC-0CAE382AC56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2DA-4DB4-84DC-0CAE382AC56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2799</c:v>
                </c:pt>
                <c:pt idx="1">
                  <c:v>3641</c:v>
                </c:pt>
                <c:pt idx="2">
                  <c:v>2080</c:v>
                </c:pt>
                <c:pt idx="3">
                  <c:v>3515</c:v>
                </c:pt>
                <c:pt idx="4">
                  <c:v>9559</c:v>
                </c:pt>
                <c:pt idx="5">
                  <c:v>7136</c:v>
                </c:pt>
                <c:pt idx="6">
                  <c:v>4179</c:v>
                </c:pt>
                <c:pt idx="12">
                  <c:v>32909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2DA-4DB4-84DC-0CAE382A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DA-4DB4-84DC-0CAE382AC56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DA-4DB4-84DC-0CAE382AC56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DA-4DB4-84DC-0CAE382AC56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DA-4DB4-84DC-0CAE382AC56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DA-4DB4-84DC-0CAE382AC56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DA-4DB4-84DC-0CAE382AC56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DA-4DB4-84DC-0CAE382AC56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DA-4DB4-84DC-0CAE382AC56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DA-4DB4-84DC-0CAE382AC56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DA-4DB4-84DC-0CAE382AC56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DA-4DB4-84DC-0CAE382AC56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DA-4DB4-84DC-0CAE382AC56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DA-4DB4-84DC-0CAE382AC560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4.3057050592034685E-3</c:v>
                </c:pt>
                <c:pt idx="1">
                  <c:v>0.59134615384615374</c:v>
                </c:pt>
                <c:pt idx="2">
                  <c:v>1.6496815286624202</c:v>
                </c:pt>
                <c:pt idx="3">
                  <c:v>14.021367521367521</c:v>
                </c:pt>
                <c:pt idx="4">
                  <c:v>7.8673469387755102</c:v>
                </c:pt>
                <c:pt idx="5">
                  <c:v>-0.1487534295598234</c:v>
                </c:pt>
                <c:pt idx="6">
                  <c:v>-0.65134323377273484</c:v>
                </c:pt>
                <c:pt idx="12">
                  <c:v>0.19490940779201926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2DA-4DB4-84DC-0CAE382AC560}"/>
            </c:ext>
          </c:extLst>
        </c:ser>
        <c:ser>
          <c:idx val="4"/>
          <c:order val="5"/>
          <c:tx>
            <c:strRef>
              <c:f>'Viajeros entr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TF'!$O$31:$O$43</c:f>
              <c:numCache>
                <c:formatCode>0.0%</c:formatCode>
                <c:ptCount val="13"/>
                <c:pt idx="0">
                  <c:v>1.2663967611336031</c:v>
                </c:pt>
                <c:pt idx="1">
                  <c:v>1.136737089201878</c:v>
                </c:pt>
                <c:pt idx="2">
                  <c:v>-0.12751677852348997</c:v>
                </c:pt>
                <c:pt idx="3">
                  <c:v>1.3944141689373297</c:v>
                </c:pt>
                <c:pt idx="4">
                  <c:v>1.7366160893215001</c:v>
                </c:pt>
                <c:pt idx="5">
                  <c:v>0.48450176825462865</c:v>
                </c:pt>
                <c:pt idx="6">
                  <c:v>-0.35638379793623898</c:v>
                </c:pt>
                <c:pt idx="12">
                  <c:v>0.52469421793921422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2DA-4DB4-84DC-0CAE382A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A6-4706-8464-935DE164EA7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TF'!$C$53:$C$65</c:f>
              <c:numCache>
                <c:formatCode>#,##0</c:formatCode>
                <c:ptCount val="13"/>
                <c:pt idx="0">
                  <c:v>713</c:v>
                </c:pt>
                <c:pt idx="1">
                  <c:v>1085</c:v>
                </c:pt>
                <c:pt idx="2">
                  <c:v>1128</c:v>
                </c:pt>
                <c:pt idx="3">
                  <c:v>1060</c:v>
                </c:pt>
                <c:pt idx="4">
                  <c:v>1185</c:v>
                </c:pt>
                <c:pt idx="5">
                  <c:v>1827</c:v>
                </c:pt>
                <c:pt idx="6">
                  <c:v>2926</c:v>
                </c:pt>
                <c:pt idx="7">
                  <c:v>2769</c:v>
                </c:pt>
                <c:pt idx="8">
                  <c:v>2565</c:v>
                </c:pt>
                <c:pt idx="9">
                  <c:v>1476</c:v>
                </c:pt>
                <c:pt idx="10">
                  <c:v>970</c:v>
                </c:pt>
                <c:pt idx="11">
                  <c:v>1448</c:v>
                </c:pt>
                <c:pt idx="12">
                  <c:v>19152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6-4706-8464-935DE164EA7C}"/>
            </c:ext>
          </c:extLst>
        </c:ser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A6-4706-8464-935DE164EA7C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796</c:v>
                </c:pt>
                <c:pt idx="1">
                  <c:v>882</c:v>
                </c:pt>
                <c:pt idx="2">
                  <c:v>766</c:v>
                </c:pt>
                <c:pt idx="3">
                  <c:v>712</c:v>
                </c:pt>
                <c:pt idx="4">
                  <c:v>712</c:v>
                </c:pt>
                <c:pt idx="5">
                  <c:v>194</c:v>
                </c:pt>
                <c:pt idx="6">
                  <c:v>1113</c:v>
                </c:pt>
                <c:pt idx="7">
                  <c:v>529</c:v>
                </c:pt>
                <c:pt idx="8">
                  <c:v>971</c:v>
                </c:pt>
                <c:pt idx="9">
                  <c:v>904</c:v>
                </c:pt>
                <c:pt idx="10">
                  <c:v>707</c:v>
                </c:pt>
                <c:pt idx="11">
                  <c:v>751</c:v>
                </c:pt>
                <c:pt idx="12">
                  <c:v>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A6-4706-8464-935DE164EA7C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A6-4706-8464-935DE164EA7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548</c:v>
                </c:pt>
                <c:pt idx="1">
                  <c:v>324</c:v>
                </c:pt>
                <c:pt idx="2">
                  <c:v>635</c:v>
                </c:pt>
                <c:pt idx="3">
                  <c:v>169</c:v>
                </c:pt>
                <c:pt idx="4">
                  <c:v>929</c:v>
                </c:pt>
                <c:pt idx="5">
                  <c:v>1656</c:v>
                </c:pt>
                <c:pt idx="6">
                  <c:v>2424</c:v>
                </c:pt>
                <c:pt idx="7">
                  <c:v>2462</c:v>
                </c:pt>
                <c:pt idx="8">
                  <c:v>1565</c:v>
                </c:pt>
                <c:pt idx="9">
                  <c:v>1500</c:v>
                </c:pt>
                <c:pt idx="10">
                  <c:v>940</c:v>
                </c:pt>
                <c:pt idx="11">
                  <c:v>1917</c:v>
                </c:pt>
                <c:pt idx="12">
                  <c:v>15069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A6-4706-8464-935DE164EA7C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8A6-4706-8464-935DE164EA7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8A6-4706-8464-935DE164EA7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962</c:v>
                </c:pt>
                <c:pt idx="1">
                  <c:v>1508</c:v>
                </c:pt>
                <c:pt idx="2">
                  <c:v>1613</c:v>
                </c:pt>
                <c:pt idx="3">
                  <c:v>3327</c:v>
                </c:pt>
                <c:pt idx="4">
                  <c:v>1994</c:v>
                </c:pt>
                <c:pt idx="5">
                  <c:v>1518</c:v>
                </c:pt>
                <c:pt idx="6">
                  <c:v>2188</c:v>
                </c:pt>
                <c:pt idx="12">
                  <c:v>13110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A6-4706-8464-935DE164E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A6-4706-8464-935DE164EA7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A6-4706-8464-935DE164EA7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A6-4706-8464-935DE164EA7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A6-4706-8464-935DE164EA7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A6-4706-8464-935DE164EA7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A6-4706-8464-935DE164EA7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A6-4706-8464-935DE164EA7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A6-4706-8464-935DE164EA7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A6-4706-8464-935DE164EA7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A6-4706-8464-935DE164EA7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A6-4706-8464-935DE164EA7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A6-4706-8464-935DE164EA7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A6-4706-8464-935DE164EA7C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0.75547445255474455</c:v>
                </c:pt>
                <c:pt idx="1">
                  <c:v>3.6543209876543212</c:v>
                </c:pt>
                <c:pt idx="2">
                  <c:v>1.5401574803149605</c:v>
                </c:pt>
                <c:pt idx="3">
                  <c:v>18.68639053254438</c:v>
                </c:pt>
                <c:pt idx="4">
                  <c:v>1.146393972012917</c:v>
                </c:pt>
                <c:pt idx="5">
                  <c:v>-8.333333333333337E-2</c:v>
                </c:pt>
                <c:pt idx="6">
                  <c:v>-9.7359735973597372E-2</c:v>
                </c:pt>
                <c:pt idx="12">
                  <c:v>0.96110695587135386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8A6-4706-8464-935DE164EA7C}"/>
            </c:ext>
          </c:extLst>
        </c:ser>
        <c:ser>
          <c:idx val="4"/>
          <c:order val="5"/>
          <c:tx>
            <c:strRef>
              <c:f>'Viajeros entr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TF'!$O$53:$O$65</c:f>
              <c:numCache>
                <c:formatCode>0.0%</c:formatCode>
                <c:ptCount val="13"/>
                <c:pt idx="0">
                  <c:v>0.34922861150070128</c:v>
                </c:pt>
                <c:pt idx="1">
                  <c:v>0.38986175115207367</c:v>
                </c:pt>
                <c:pt idx="2">
                  <c:v>0.42996453900709231</c:v>
                </c:pt>
                <c:pt idx="3">
                  <c:v>2.138679245283019</c:v>
                </c:pt>
                <c:pt idx="4">
                  <c:v>0.68270042194092828</c:v>
                </c:pt>
                <c:pt idx="5">
                  <c:v>-0.1691297208538588</c:v>
                </c:pt>
                <c:pt idx="6">
                  <c:v>-0.25222146274777857</c:v>
                </c:pt>
                <c:pt idx="12">
                  <c:v>0.32103990326481258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8A6-4706-8464-935DE164E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E-49A3-9068-2AE3703A030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TF'!$C$75:$C$87</c:f>
              <c:numCache>
                <c:formatCode>#,##0</c:formatCode>
                <c:ptCount val="13"/>
                <c:pt idx="0">
                  <c:v>522</c:v>
                </c:pt>
                <c:pt idx="1">
                  <c:v>619</c:v>
                </c:pt>
                <c:pt idx="2">
                  <c:v>1256</c:v>
                </c:pt>
                <c:pt idx="3">
                  <c:v>408</c:v>
                </c:pt>
                <c:pt idx="4">
                  <c:v>2308</c:v>
                </c:pt>
                <c:pt idx="5">
                  <c:v>2980</c:v>
                </c:pt>
                <c:pt idx="6">
                  <c:v>3567</c:v>
                </c:pt>
                <c:pt idx="7">
                  <c:v>3546</c:v>
                </c:pt>
                <c:pt idx="8">
                  <c:v>3428</c:v>
                </c:pt>
                <c:pt idx="9">
                  <c:v>2125</c:v>
                </c:pt>
                <c:pt idx="10">
                  <c:v>1107</c:v>
                </c:pt>
                <c:pt idx="11">
                  <c:v>886</c:v>
                </c:pt>
                <c:pt idx="12">
                  <c:v>22752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9E-49A3-9068-2AE3703A0309}"/>
            </c:ext>
          </c:extLst>
        </c:ser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9E-49A3-9068-2AE3703A0309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1209</c:v>
                </c:pt>
                <c:pt idx="1">
                  <c:v>1565</c:v>
                </c:pt>
                <c:pt idx="2">
                  <c:v>1228</c:v>
                </c:pt>
                <c:pt idx="3">
                  <c:v>2225</c:v>
                </c:pt>
                <c:pt idx="4">
                  <c:v>2869</c:v>
                </c:pt>
                <c:pt idx="5">
                  <c:v>2161</c:v>
                </c:pt>
                <c:pt idx="6">
                  <c:v>10726</c:v>
                </c:pt>
                <c:pt idx="7">
                  <c:v>506</c:v>
                </c:pt>
                <c:pt idx="8">
                  <c:v>268</c:v>
                </c:pt>
                <c:pt idx="9">
                  <c:v>315</c:v>
                </c:pt>
                <c:pt idx="10">
                  <c:v>140</c:v>
                </c:pt>
                <c:pt idx="11">
                  <c:v>126</c:v>
                </c:pt>
                <c:pt idx="12">
                  <c:v>23338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9E-49A3-9068-2AE3703A0309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E-49A3-9068-2AE3703A030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2239</c:v>
                </c:pt>
                <c:pt idx="1">
                  <c:v>1964</c:v>
                </c:pt>
                <c:pt idx="2">
                  <c:v>150</c:v>
                </c:pt>
                <c:pt idx="3">
                  <c:v>65</c:v>
                </c:pt>
                <c:pt idx="4">
                  <c:v>149</c:v>
                </c:pt>
                <c:pt idx="5">
                  <c:v>6727</c:v>
                </c:pt>
                <c:pt idx="6">
                  <c:v>9562</c:v>
                </c:pt>
                <c:pt idx="7">
                  <c:v>312</c:v>
                </c:pt>
                <c:pt idx="8">
                  <c:v>7303</c:v>
                </c:pt>
                <c:pt idx="9">
                  <c:v>115</c:v>
                </c:pt>
                <c:pt idx="10">
                  <c:v>1666</c:v>
                </c:pt>
                <c:pt idx="11">
                  <c:v>1747</c:v>
                </c:pt>
                <c:pt idx="12">
                  <c:v>31999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9E-49A3-9068-2AE3703A0309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09E-49A3-9068-2AE3703A030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09E-49A3-9068-2AE3703A030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1837</c:v>
                </c:pt>
                <c:pt idx="1">
                  <c:v>2133</c:v>
                </c:pt>
                <c:pt idx="2">
                  <c:v>467</c:v>
                </c:pt>
                <c:pt idx="3">
                  <c:v>188</c:v>
                </c:pt>
                <c:pt idx="4">
                  <c:v>7565</c:v>
                </c:pt>
                <c:pt idx="5">
                  <c:v>5618</c:v>
                </c:pt>
                <c:pt idx="6">
                  <c:v>1991</c:v>
                </c:pt>
                <c:pt idx="12">
                  <c:v>19799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09E-49A3-9068-2AE3703A0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9E-49A3-9068-2AE3703A030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9E-49A3-9068-2AE3703A030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9E-49A3-9068-2AE3703A030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9E-49A3-9068-2AE3703A030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9E-49A3-9068-2AE3703A030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9E-49A3-9068-2AE3703A030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9E-49A3-9068-2AE3703A030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9E-49A3-9068-2AE3703A030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9E-49A3-9068-2AE3703A030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9E-49A3-9068-2AE3703A030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9E-49A3-9068-2AE3703A030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9E-49A3-9068-2AE3703A030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9E-49A3-9068-2AE3703A0309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-0.17954443948191157</c:v>
                </c:pt>
                <c:pt idx="1">
                  <c:v>8.6048879837067105E-2</c:v>
                </c:pt>
                <c:pt idx="2">
                  <c:v>2.1133333333333333</c:v>
                </c:pt>
                <c:pt idx="3">
                  <c:v>1.8923076923076922</c:v>
                </c:pt>
                <c:pt idx="4">
                  <c:v>49.771812080536911</c:v>
                </c:pt>
                <c:pt idx="5">
                  <c:v>-0.16485803478519401</c:v>
                </c:pt>
                <c:pt idx="6">
                  <c:v>-0.79177996235097259</c:v>
                </c:pt>
                <c:pt idx="12">
                  <c:v>-5.0680859225163077E-2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09E-49A3-9068-2AE3703A0309}"/>
            </c:ext>
          </c:extLst>
        </c:ser>
        <c:ser>
          <c:idx val="4"/>
          <c:order val="5"/>
          <c:tx>
            <c:strRef>
              <c:f>'Viajeros entr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TF'!$O$75:$O$87</c:f>
              <c:numCache>
                <c:formatCode>0.0%</c:formatCode>
                <c:ptCount val="13"/>
                <c:pt idx="0">
                  <c:v>2.5191570881226055</c:v>
                </c:pt>
                <c:pt idx="1">
                  <c:v>2.4458804523424877</c:v>
                </c:pt>
                <c:pt idx="2">
                  <c:v>-0.62818471337579618</c:v>
                </c:pt>
                <c:pt idx="3">
                  <c:v>-0.53921568627450989</c:v>
                </c:pt>
                <c:pt idx="4">
                  <c:v>2.2777296360485271</c:v>
                </c:pt>
                <c:pt idx="5">
                  <c:v>0.88523489932885902</c:v>
                </c:pt>
                <c:pt idx="6">
                  <c:v>-0.44182786655452766</c:v>
                </c:pt>
                <c:pt idx="12">
                  <c:v>0.69802744425385943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09E-49A3-9068-2AE3703A0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DD-40AF-9498-880889E4C78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TF'!$C$97:$C$109</c:f>
              <c:numCache>
                <c:formatCode>#,##0</c:formatCode>
                <c:ptCount val="13"/>
                <c:pt idx="0">
                  <c:v>8557</c:v>
                </c:pt>
                <c:pt idx="1">
                  <c:v>8922</c:v>
                </c:pt>
                <c:pt idx="2">
                  <c:v>8233</c:v>
                </c:pt>
                <c:pt idx="3">
                  <c:v>9599</c:v>
                </c:pt>
                <c:pt idx="4">
                  <c:v>7193</c:v>
                </c:pt>
                <c:pt idx="5">
                  <c:v>6597</c:v>
                </c:pt>
                <c:pt idx="6">
                  <c:v>6523</c:v>
                </c:pt>
                <c:pt idx="7">
                  <c:v>8173</c:v>
                </c:pt>
                <c:pt idx="8">
                  <c:v>5952</c:v>
                </c:pt>
                <c:pt idx="9">
                  <c:v>9518</c:v>
                </c:pt>
                <c:pt idx="10">
                  <c:v>7543</c:v>
                </c:pt>
                <c:pt idx="11">
                  <c:v>8412</c:v>
                </c:pt>
                <c:pt idx="12">
                  <c:v>95222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DD-40AF-9498-880889E4C782}"/>
            </c:ext>
          </c:extLst>
        </c:ser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DD-40AF-9498-880889E4C782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7891</c:v>
                </c:pt>
                <c:pt idx="1">
                  <c:v>7950</c:v>
                </c:pt>
                <c:pt idx="2">
                  <c:v>8848</c:v>
                </c:pt>
                <c:pt idx="3">
                  <c:v>10186</c:v>
                </c:pt>
                <c:pt idx="4">
                  <c:v>9107</c:v>
                </c:pt>
                <c:pt idx="5">
                  <c:v>8065</c:v>
                </c:pt>
                <c:pt idx="6">
                  <c:v>12664</c:v>
                </c:pt>
                <c:pt idx="7">
                  <c:v>13893</c:v>
                </c:pt>
                <c:pt idx="8">
                  <c:v>9524</c:v>
                </c:pt>
                <c:pt idx="9">
                  <c:v>13558</c:v>
                </c:pt>
                <c:pt idx="10">
                  <c:v>13775</c:v>
                </c:pt>
                <c:pt idx="11">
                  <c:v>13244</c:v>
                </c:pt>
                <c:pt idx="12">
                  <c:v>128705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DD-40AF-9498-880889E4C782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DD-40AF-9498-880889E4C78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15160</c:v>
                </c:pt>
                <c:pt idx="1">
                  <c:v>16101</c:v>
                </c:pt>
                <c:pt idx="2">
                  <c:v>15352</c:v>
                </c:pt>
                <c:pt idx="3">
                  <c:v>11465</c:v>
                </c:pt>
                <c:pt idx="4">
                  <c:v>6472</c:v>
                </c:pt>
                <c:pt idx="5">
                  <c:v>6551</c:v>
                </c:pt>
                <c:pt idx="6">
                  <c:v>11258</c:v>
                </c:pt>
                <c:pt idx="7">
                  <c:v>8535</c:v>
                </c:pt>
                <c:pt idx="8">
                  <c:v>7518</c:v>
                </c:pt>
                <c:pt idx="9">
                  <c:v>15736</c:v>
                </c:pt>
                <c:pt idx="10">
                  <c:v>9793</c:v>
                </c:pt>
                <c:pt idx="11">
                  <c:v>8828</c:v>
                </c:pt>
                <c:pt idx="12">
                  <c:v>132769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DD-40AF-9498-880889E4C782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EDD-40AF-9498-880889E4C78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EDD-40AF-9498-880889E4C78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13042</c:v>
                </c:pt>
                <c:pt idx="1">
                  <c:v>20766</c:v>
                </c:pt>
                <c:pt idx="2">
                  <c:v>18394</c:v>
                </c:pt>
                <c:pt idx="3">
                  <c:v>14296</c:v>
                </c:pt>
                <c:pt idx="4">
                  <c:v>12708</c:v>
                </c:pt>
                <c:pt idx="5">
                  <c:v>8919</c:v>
                </c:pt>
                <c:pt idx="6">
                  <c:v>12673</c:v>
                </c:pt>
                <c:pt idx="12">
                  <c:v>100798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EDD-40AF-9498-880889E4C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DD-40AF-9498-880889E4C78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DD-40AF-9498-880889E4C78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DD-40AF-9498-880889E4C78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DD-40AF-9498-880889E4C78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DD-40AF-9498-880889E4C78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DD-40AF-9498-880889E4C78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DD-40AF-9498-880889E4C78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DD-40AF-9498-880889E4C78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DD-40AF-9498-880889E4C78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DD-40AF-9498-880889E4C78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DD-40AF-9498-880889E4C78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DD-40AF-9498-880889E4C78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DD-40AF-9498-880889E4C782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-0.13970976253298151</c:v>
                </c:pt>
                <c:pt idx="1">
                  <c:v>0.28973355692193037</c:v>
                </c:pt>
                <c:pt idx="2">
                  <c:v>0.19815007816571129</c:v>
                </c:pt>
                <c:pt idx="3">
                  <c:v>0.24692542520715222</c:v>
                </c:pt>
                <c:pt idx="4">
                  <c:v>0.96353522867737951</c:v>
                </c:pt>
                <c:pt idx="5">
                  <c:v>0.36147153106395979</c:v>
                </c:pt>
                <c:pt idx="6">
                  <c:v>0.12568839936045473</c:v>
                </c:pt>
                <c:pt idx="12">
                  <c:v>0.22388567126847092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EDD-40AF-9498-880889E4C782}"/>
            </c:ext>
          </c:extLst>
        </c:ser>
        <c:ser>
          <c:idx val="4"/>
          <c:order val="5"/>
          <c:tx>
            <c:strRef>
              <c:f>'Viajeros entr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TF'!$O$97:$O$109</c:f>
              <c:numCache>
                <c:formatCode>0.0%</c:formatCode>
                <c:ptCount val="13"/>
                <c:pt idx="0">
                  <c:v>0.52413228935374545</c:v>
                </c:pt>
                <c:pt idx="1">
                  <c:v>1.327505043712172</c:v>
                </c:pt>
                <c:pt idx="2">
                  <c:v>1.234179521438115</c:v>
                </c:pt>
                <c:pt idx="3">
                  <c:v>0.48932180435462036</c:v>
                </c:pt>
                <c:pt idx="4">
                  <c:v>0.76671764215209226</c:v>
                </c:pt>
                <c:pt idx="5">
                  <c:v>0.35197817189631642</c:v>
                </c:pt>
                <c:pt idx="6">
                  <c:v>0.94281772190709789</c:v>
                </c:pt>
                <c:pt idx="12">
                  <c:v>0.8121314540486122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EDD-40AF-9498-880889E4C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73-44DF-9F40-A4EDDF5F7D2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TF'!$C$119:$C$131</c:f>
              <c:numCache>
                <c:formatCode>#,##0</c:formatCode>
                <c:ptCount val="13"/>
                <c:pt idx="0">
                  <c:v>3361</c:v>
                </c:pt>
                <c:pt idx="1">
                  <c:v>4088</c:v>
                </c:pt>
                <c:pt idx="2">
                  <c:v>3285</c:v>
                </c:pt>
                <c:pt idx="3">
                  <c:v>4822</c:v>
                </c:pt>
                <c:pt idx="4">
                  <c:v>3219</c:v>
                </c:pt>
                <c:pt idx="5">
                  <c:v>2933</c:v>
                </c:pt>
                <c:pt idx="6">
                  <c:v>2969</c:v>
                </c:pt>
                <c:pt idx="7">
                  <c:v>3875</c:v>
                </c:pt>
                <c:pt idx="8">
                  <c:v>2034</c:v>
                </c:pt>
                <c:pt idx="9">
                  <c:v>3866</c:v>
                </c:pt>
                <c:pt idx="10">
                  <c:v>2748</c:v>
                </c:pt>
                <c:pt idx="11">
                  <c:v>3826</c:v>
                </c:pt>
                <c:pt idx="12">
                  <c:v>41026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3-44DF-9F40-A4EDDF5F7D22}"/>
            </c:ext>
          </c:extLst>
        </c:ser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73-44DF-9F40-A4EDDF5F7D22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1707</c:v>
                </c:pt>
                <c:pt idx="1">
                  <c:v>2953</c:v>
                </c:pt>
                <c:pt idx="2">
                  <c:v>4157</c:v>
                </c:pt>
                <c:pt idx="3">
                  <c:v>5565</c:v>
                </c:pt>
                <c:pt idx="4">
                  <c:v>3337</c:v>
                </c:pt>
                <c:pt idx="5">
                  <c:v>3282</c:v>
                </c:pt>
                <c:pt idx="6">
                  <c:v>7439</c:v>
                </c:pt>
                <c:pt idx="7">
                  <c:v>9029</c:v>
                </c:pt>
                <c:pt idx="8">
                  <c:v>3976</c:v>
                </c:pt>
                <c:pt idx="9">
                  <c:v>5657</c:v>
                </c:pt>
                <c:pt idx="10">
                  <c:v>4387</c:v>
                </c:pt>
                <c:pt idx="11">
                  <c:v>4592</c:v>
                </c:pt>
                <c:pt idx="12">
                  <c:v>56081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73-44DF-9F40-A4EDDF5F7D22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73-44DF-9F40-A4EDDF5F7D2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4748</c:v>
                </c:pt>
                <c:pt idx="1">
                  <c:v>5416</c:v>
                </c:pt>
                <c:pt idx="2">
                  <c:v>5893</c:v>
                </c:pt>
                <c:pt idx="3">
                  <c:v>4974</c:v>
                </c:pt>
                <c:pt idx="4">
                  <c:v>2577</c:v>
                </c:pt>
                <c:pt idx="5">
                  <c:v>1493</c:v>
                </c:pt>
                <c:pt idx="6">
                  <c:v>4901</c:v>
                </c:pt>
                <c:pt idx="7">
                  <c:v>4369</c:v>
                </c:pt>
                <c:pt idx="8">
                  <c:v>2961</c:v>
                </c:pt>
                <c:pt idx="9">
                  <c:v>4444</c:v>
                </c:pt>
                <c:pt idx="10">
                  <c:v>4579</c:v>
                </c:pt>
                <c:pt idx="11">
                  <c:v>4102</c:v>
                </c:pt>
                <c:pt idx="12">
                  <c:v>50457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73-44DF-9F40-A4EDDF5F7D22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473-44DF-9F40-A4EDDF5F7D2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473-44DF-9F40-A4EDDF5F7D2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6517</c:v>
                </c:pt>
                <c:pt idx="1">
                  <c:v>6599</c:v>
                </c:pt>
                <c:pt idx="2">
                  <c:v>5818</c:v>
                </c:pt>
                <c:pt idx="3">
                  <c:v>6138</c:v>
                </c:pt>
                <c:pt idx="4">
                  <c:v>5266</c:v>
                </c:pt>
                <c:pt idx="5">
                  <c:v>4643</c:v>
                </c:pt>
                <c:pt idx="6">
                  <c:v>7702</c:v>
                </c:pt>
                <c:pt idx="12">
                  <c:v>42683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473-44DF-9F40-A4EDDF5F7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73-44DF-9F40-A4EDDF5F7D2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73-44DF-9F40-A4EDDF5F7D2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73-44DF-9F40-A4EDDF5F7D2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73-44DF-9F40-A4EDDF5F7D2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73-44DF-9F40-A4EDDF5F7D2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73-44DF-9F40-A4EDDF5F7D2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73-44DF-9F40-A4EDDF5F7D2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73-44DF-9F40-A4EDDF5F7D2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73-44DF-9F40-A4EDDF5F7D2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73-44DF-9F40-A4EDDF5F7D2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73-44DF-9F40-A4EDDF5F7D2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73-44DF-9F40-A4EDDF5F7D2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73-44DF-9F40-A4EDDF5F7D22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0.37257792754844155</c:v>
                </c:pt>
                <c:pt idx="1">
                  <c:v>0.21842688330871485</c:v>
                </c:pt>
                <c:pt idx="2">
                  <c:v>-1.2726964194807344E-2</c:v>
                </c:pt>
                <c:pt idx="3">
                  <c:v>0.23401688781664665</c:v>
                </c:pt>
                <c:pt idx="4">
                  <c:v>1.0434613892122622</c:v>
                </c:pt>
                <c:pt idx="5">
                  <c:v>2.1098459477561957</c:v>
                </c:pt>
                <c:pt idx="6">
                  <c:v>0.5715160171393594</c:v>
                </c:pt>
                <c:pt idx="12">
                  <c:v>0.42267182187854146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73-44DF-9F40-A4EDDF5F7D22}"/>
            </c:ext>
          </c:extLst>
        </c:ser>
        <c:ser>
          <c:idx val="4"/>
          <c:order val="5"/>
          <c:tx>
            <c:strRef>
              <c:f>'Viajeros entr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TF'!$O$119:$O$131</c:f>
              <c:numCache>
                <c:formatCode>0.0%</c:formatCode>
                <c:ptCount val="13"/>
                <c:pt idx="0">
                  <c:v>0.93900624814043443</c:v>
                </c:pt>
                <c:pt idx="1">
                  <c:v>0.6142367906066537</c:v>
                </c:pt>
                <c:pt idx="2">
                  <c:v>0.7710806697108068</c:v>
                </c:pt>
                <c:pt idx="3">
                  <c:v>0.27291580257154702</c:v>
                </c:pt>
                <c:pt idx="4">
                  <c:v>0.63591177384280839</c:v>
                </c:pt>
                <c:pt idx="5">
                  <c:v>0.58302079781793381</c:v>
                </c:pt>
                <c:pt idx="6">
                  <c:v>1.5941394408891885</c:v>
                </c:pt>
                <c:pt idx="12">
                  <c:v>0.72966730153584303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473-44DF-9F40-A4EDDF5F7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D3-4D15-9E9A-0835CEC5B30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TF'!$C$141:$C$153</c:f>
              <c:numCache>
                <c:formatCode>#,##0</c:formatCode>
                <c:ptCount val="13"/>
                <c:pt idx="0">
                  <c:v>1076</c:v>
                </c:pt>
                <c:pt idx="1">
                  <c:v>1069</c:v>
                </c:pt>
                <c:pt idx="2">
                  <c:v>1058</c:v>
                </c:pt>
                <c:pt idx="3">
                  <c:v>970</c:v>
                </c:pt>
                <c:pt idx="4">
                  <c:v>1005</c:v>
                </c:pt>
                <c:pt idx="5">
                  <c:v>753</c:v>
                </c:pt>
                <c:pt idx="6">
                  <c:v>591</c:v>
                </c:pt>
                <c:pt idx="7">
                  <c:v>631</c:v>
                </c:pt>
                <c:pt idx="8">
                  <c:v>1110</c:v>
                </c:pt>
                <c:pt idx="9">
                  <c:v>1341</c:v>
                </c:pt>
                <c:pt idx="10">
                  <c:v>1160</c:v>
                </c:pt>
                <c:pt idx="11">
                  <c:v>770</c:v>
                </c:pt>
                <c:pt idx="12">
                  <c:v>11534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D3-4D15-9E9A-0835CEC5B308}"/>
            </c:ext>
          </c:extLst>
        </c:ser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D3-4D15-9E9A-0835CEC5B308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371</c:v>
                </c:pt>
                <c:pt idx="1">
                  <c:v>1125</c:v>
                </c:pt>
                <c:pt idx="2">
                  <c:v>1581</c:v>
                </c:pt>
                <c:pt idx="3">
                  <c:v>1225</c:v>
                </c:pt>
                <c:pt idx="4">
                  <c:v>461</c:v>
                </c:pt>
                <c:pt idx="5">
                  <c:v>638</c:v>
                </c:pt>
                <c:pt idx="6">
                  <c:v>191</c:v>
                </c:pt>
                <c:pt idx="7">
                  <c:v>147</c:v>
                </c:pt>
                <c:pt idx="8">
                  <c:v>270</c:v>
                </c:pt>
                <c:pt idx="9">
                  <c:v>387</c:v>
                </c:pt>
                <c:pt idx="10">
                  <c:v>842</c:v>
                </c:pt>
                <c:pt idx="11">
                  <c:v>510</c:v>
                </c:pt>
                <c:pt idx="12">
                  <c:v>7748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D3-4D15-9E9A-0835CEC5B308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D3-4D15-9E9A-0835CEC5B30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883</c:v>
                </c:pt>
                <c:pt idx="1">
                  <c:v>845</c:v>
                </c:pt>
                <c:pt idx="2">
                  <c:v>833</c:v>
                </c:pt>
                <c:pt idx="3">
                  <c:v>928</c:v>
                </c:pt>
                <c:pt idx="4">
                  <c:v>396</c:v>
                </c:pt>
                <c:pt idx="5">
                  <c:v>1689</c:v>
                </c:pt>
                <c:pt idx="6">
                  <c:v>279</c:v>
                </c:pt>
                <c:pt idx="7">
                  <c:v>557</c:v>
                </c:pt>
                <c:pt idx="8">
                  <c:v>706</c:v>
                </c:pt>
                <c:pt idx="9">
                  <c:v>770</c:v>
                </c:pt>
                <c:pt idx="10">
                  <c:v>1910</c:v>
                </c:pt>
                <c:pt idx="11">
                  <c:v>1159</c:v>
                </c:pt>
                <c:pt idx="12">
                  <c:v>10955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D3-4D15-9E9A-0835CEC5B308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3D3-4D15-9E9A-0835CEC5B30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3D3-4D15-9E9A-0835CEC5B30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1186</c:v>
                </c:pt>
                <c:pt idx="1">
                  <c:v>1209</c:v>
                </c:pt>
                <c:pt idx="2">
                  <c:v>1912</c:v>
                </c:pt>
                <c:pt idx="3">
                  <c:v>394</c:v>
                </c:pt>
                <c:pt idx="4">
                  <c:v>364</c:v>
                </c:pt>
                <c:pt idx="5">
                  <c:v>448</c:v>
                </c:pt>
                <c:pt idx="6">
                  <c:v>638</c:v>
                </c:pt>
                <c:pt idx="12">
                  <c:v>6151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3D3-4D15-9E9A-0835CEC5B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53D3-4D15-9E9A-0835CEC5B308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101</c:v>
                      </c:pt>
                      <c:pt idx="1">
                        <c:v>201</c:v>
                      </c:pt>
                      <c:pt idx="2">
                        <c:v>429</c:v>
                      </c:pt>
                      <c:pt idx="3">
                        <c:v>180</c:v>
                      </c:pt>
                      <c:pt idx="4">
                        <c:v>260</c:v>
                      </c:pt>
                      <c:pt idx="5">
                        <c:v>79</c:v>
                      </c:pt>
                      <c:pt idx="6">
                        <c:v>26</c:v>
                      </c:pt>
                      <c:pt idx="7">
                        <c:v>73</c:v>
                      </c:pt>
                      <c:pt idx="8">
                        <c:v>481</c:v>
                      </c:pt>
                      <c:pt idx="9">
                        <c:v>972</c:v>
                      </c:pt>
                      <c:pt idx="10">
                        <c:v>421</c:v>
                      </c:pt>
                      <c:pt idx="11">
                        <c:v>363</c:v>
                      </c:pt>
                      <c:pt idx="12">
                        <c:v>3586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53D3-4D15-9E9A-0835CEC5B30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D3-4D15-9E9A-0835CEC5B30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D3-4D15-9E9A-0835CEC5B30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D3-4D15-9E9A-0835CEC5B30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D3-4D15-9E9A-0835CEC5B30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D3-4D15-9E9A-0835CEC5B30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D3-4D15-9E9A-0835CEC5B30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D3-4D15-9E9A-0835CEC5B30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D3-4D15-9E9A-0835CEC5B30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D3-4D15-9E9A-0835CEC5B30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D3-4D15-9E9A-0835CEC5B30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D3-4D15-9E9A-0835CEC5B30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D3-4D15-9E9A-0835CEC5B30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D3-4D15-9E9A-0835CEC5B308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0.3431483578708947</c:v>
                </c:pt>
                <c:pt idx="1">
                  <c:v>0.43076923076923079</c:v>
                </c:pt>
                <c:pt idx="2">
                  <c:v>1.2953181272509005</c:v>
                </c:pt>
                <c:pt idx="3">
                  <c:v>-0.57543103448275867</c:v>
                </c:pt>
                <c:pt idx="4">
                  <c:v>-8.0808080808080773E-2</c:v>
                </c:pt>
                <c:pt idx="5">
                  <c:v>-0.73475429248075785</c:v>
                </c:pt>
                <c:pt idx="6">
                  <c:v>1.2867383512544803</c:v>
                </c:pt>
                <c:pt idx="12">
                  <c:v>5.0914061165214353E-2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3D3-4D15-9E9A-0835CEC5B308}"/>
            </c:ext>
          </c:extLst>
        </c:ser>
        <c:ser>
          <c:idx val="4"/>
          <c:order val="6"/>
          <c:tx>
            <c:strRef>
              <c:f>'Viajeros entr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TF'!$O$141:$O$153</c:f>
              <c:numCache>
                <c:formatCode>0.0%</c:formatCode>
                <c:ptCount val="13"/>
                <c:pt idx="0">
                  <c:v>0.10223048327137541</c:v>
                </c:pt>
                <c:pt idx="1">
                  <c:v>0.1309635173058934</c:v>
                </c:pt>
                <c:pt idx="2">
                  <c:v>0.80718336483931941</c:v>
                </c:pt>
                <c:pt idx="3">
                  <c:v>-0.59381443298969072</c:v>
                </c:pt>
                <c:pt idx="4">
                  <c:v>-0.6378109452736318</c:v>
                </c:pt>
                <c:pt idx="5">
                  <c:v>-0.40504648074369187</c:v>
                </c:pt>
                <c:pt idx="6">
                  <c:v>7.9526226734348615E-2</c:v>
                </c:pt>
                <c:pt idx="12">
                  <c:v>-5.688439129101508E-2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3D3-4D15-9E9A-0835CEC5B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D8-432A-B643-13B47EAB09A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TF'!$C$163:$C$175</c:f>
              <c:numCache>
                <c:formatCode>#,##0</c:formatCode>
                <c:ptCount val="13"/>
                <c:pt idx="0">
                  <c:v>769</c:v>
                </c:pt>
                <c:pt idx="1">
                  <c:v>951</c:v>
                </c:pt>
                <c:pt idx="2">
                  <c:v>723</c:v>
                </c:pt>
                <c:pt idx="3">
                  <c:v>1307</c:v>
                </c:pt>
                <c:pt idx="4">
                  <c:v>852</c:v>
                </c:pt>
                <c:pt idx="5">
                  <c:v>804</c:v>
                </c:pt>
                <c:pt idx="6">
                  <c:v>746</c:v>
                </c:pt>
                <c:pt idx="7">
                  <c:v>1014</c:v>
                </c:pt>
                <c:pt idx="8">
                  <c:v>679</c:v>
                </c:pt>
                <c:pt idx="9">
                  <c:v>1419</c:v>
                </c:pt>
                <c:pt idx="10">
                  <c:v>874</c:v>
                </c:pt>
                <c:pt idx="11">
                  <c:v>742</c:v>
                </c:pt>
                <c:pt idx="12">
                  <c:v>10880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D8-432A-B643-13B47EAB09A1}"/>
            </c:ext>
          </c:extLst>
        </c:ser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D8-432A-B643-13B47EAB09A1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1189</c:v>
                </c:pt>
                <c:pt idx="1">
                  <c:v>705</c:v>
                </c:pt>
                <c:pt idx="2">
                  <c:v>804</c:v>
                </c:pt>
                <c:pt idx="3">
                  <c:v>1024</c:v>
                </c:pt>
                <c:pt idx="4">
                  <c:v>2460</c:v>
                </c:pt>
                <c:pt idx="5">
                  <c:v>711</c:v>
                </c:pt>
                <c:pt idx="6">
                  <c:v>1449</c:v>
                </c:pt>
                <c:pt idx="7">
                  <c:v>1529</c:v>
                </c:pt>
                <c:pt idx="8">
                  <c:v>1446</c:v>
                </c:pt>
                <c:pt idx="9">
                  <c:v>3323</c:v>
                </c:pt>
                <c:pt idx="10">
                  <c:v>1435</c:v>
                </c:pt>
                <c:pt idx="11">
                  <c:v>1972</c:v>
                </c:pt>
                <c:pt idx="12">
                  <c:v>18047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D8-432A-B643-13B47EAB09A1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D8-432A-B643-13B47EAB09A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2179</c:v>
                </c:pt>
                <c:pt idx="1">
                  <c:v>2422</c:v>
                </c:pt>
                <c:pt idx="2">
                  <c:v>2052</c:v>
                </c:pt>
                <c:pt idx="3">
                  <c:v>1035</c:v>
                </c:pt>
                <c:pt idx="4">
                  <c:v>659</c:v>
                </c:pt>
                <c:pt idx="5">
                  <c:v>440</c:v>
                </c:pt>
                <c:pt idx="6">
                  <c:v>1571</c:v>
                </c:pt>
                <c:pt idx="7">
                  <c:v>199</c:v>
                </c:pt>
                <c:pt idx="8">
                  <c:v>303</c:v>
                </c:pt>
                <c:pt idx="9">
                  <c:v>4164</c:v>
                </c:pt>
                <c:pt idx="10">
                  <c:v>292</c:v>
                </c:pt>
                <c:pt idx="11">
                  <c:v>521</c:v>
                </c:pt>
                <c:pt idx="12">
                  <c:v>15837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D8-432A-B643-13B47EAB09A1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BD8-432A-B643-13B47EAB09A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BD8-432A-B643-13B47EAB09A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417</c:v>
                </c:pt>
                <c:pt idx="1">
                  <c:v>2680</c:v>
                </c:pt>
                <c:pt idx="2">
                  <c:v>1915</c:v>
                </c:pt>
                <c:pt idx="3">
                  <c:v>3026</c:v>
                </c:pt>
                <c:pt idx="4">
                  <c:v>1661</c:v>
                </c:pt>
                <c:pt idx="5">
                  <c:v>401</c:v>
                </c:pt>
                <c:pt idx="6">
                  <c:v>899</c:v>
                </c:pt>
                <c:pt idx="12">
                  <c:v>10999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BD8-432A-B643-13B47EAB0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D8-432A-B643-13B47EAB09A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D8-432A-B643-13B47EAB09A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D8-432A-B643-13B47EAB09A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D8-432A-B643-13B47EAB09A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D8-432A-B643-13B47EAB09A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D8-432A-B643-13B47EAB09A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D8-432A-B643-13B47EAB09A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D8-432A-B643-13B47EAB09A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D8-432A-B643-13B47EAB09A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D8-432A-B643-13B47EAB09A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D8-432A-B643-13B47EAB09A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D8-432A-B643-13B47EAB09A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D8-432A-B643-13B47EAB09A1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-0.80862781092244151</c:v>
                </c:pt>
                <c:pt idx="1">
                  <c:v>0.10652353426919903</c:v>
                </c:pt>
                <c:pt idx="2">
                  <c:v>-6.6764132553606248E-2</c:v>
                </c:pt>
                <c:pt idx="3">
                  <c:v>1.9236714975845413</c:v>
                </c:pt>
                <c:pt idx="4">
                  <c:v>1.520485584218513</c:v>
                </c:pt>
                <c:pt idx="5">
                  <c:v>-8.8636363636363624E-2</c:v>
                </c:pt>
                <c:pt idx="6">
                  <c:v>-0.42775302355187783</c:v>
                </c:pt>
                <c:pt idx="12">
                  <c:v>6.1884533693763233E-2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BD8-432A-B643-13B47EAB09A1}"/>
            </c:ext>
          </c:extLst>
        </c:ser>
        <c:ser>
          <c:idx val="4"/>
          <c:order val="5"/>
          <c:tx>
            <c:strRef>
              <c:f>'Viajeros entr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TF'!$O$163:$O$175</c:f>
              <c:numCache>
                <c:formatCode>0.0%</c:formatCode>
                <c:ptCount val="13"/>
                <c:pt idx="0">
                  <c:v>-0.4577373211963589</c:v>
                </c:pt>
                <c:pt idx="1">
                  <c:v>1.8180862250262879</c:v>
                </c:pt>
                <c:pt idx="2">
                  <c:v>1.6486860304287689</c:v>
                </c:pt>
                <c:pt idx="3">
                  <c:v>1.3152257077276204</c:v>
                </c:pt>
                <c:pt idx="4">
                  <c:v>0.94953051643192499</c:v>
                </c:pt>
                <c:pt idx="5">
                  <c:v>-0.50124378109452739</c:v>
                </c:pt>
                <c:pt idx="6">
                  <c:v>0.20509383378016088</c:v>
                </c:pt>
                <c:pt idx="12">
                  <c:v>0.78787386215864763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BD8-432A-B643-13B47EAB0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E0-4612-BF10-D4EDC9E4514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TF'!$C$185:$C$197</c:f>
              <c:numCache>
                <c:formatCode>#,##0</c:formatCode>
                <c:ptCount val="13"/>
                <c:pt idx="0">
                  <c:v>270</c:v>
                </c:pt>
                <c:pt idx="1">
                  <c:v>216</c:v>
                </c:pt>
                <c:pt idx="2">
                  <c:v>149</c:v>
                </c:pt>
                <c:pt idx="3">
                  <c:v>253</c:v>
                </c:pt>
                <c:pt idx="4">
                  <c:v>197</c:v>
                </c:pt>
                <c:pt idx="5">
                  <c:v>123</c:v>
                </c:pt>
                <c:pt idx="6">
                  <c:v>115</c:v>
                </c:pt>
                <c:pt idx="7">
                  <c:v>169</c:v>
                </c:pt>
                <c:pt idx="8">
                  <c:v>111</c:v>
                </c:pt>
                <c:pt idx="9">
                  <c:v>256</c:v>
                </c:pt>
                <c:pt idx="10">
                  <c:v>225</c:v>
                </c:pt>
                <c:pt idx="11">
                  <c:v>385</c:v>
                </c:pt>
                <c:pt idx="12">
                  <c:v>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0-4612-BF10-D4EDC9E45148}"/>
            </c:ext>
          </c:extLst>
        </c:ser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E0-4612-BF10-D4EDC9E45148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210</c:v>
                </c:pt>
                <c:pt idx="1">
                  <c:v>211</c:v>
                </c:pt>
                <c:pt idx="2">
                  <c:v>444</c:v>
                </c:pt>
                <c:pt idx="3">
                  <c:v>426</c:v>
                </c:pt>
                <c:pt idx="4">
                  <c:v>20</c:v>
                </c:pt>
                <c:pt idx="5">
                  <c:v>166</c:v>
                </c:pt>
                <c:pt idx="6">
                  <c:v>436</c:v>
                </c:pt>
                <c:pt idx="7">
                  <c:v>130</c:v>
                </c:pt>
                <c:pt idx="8">
                  <c:v>393</c:v>
                </c:pt>
                <c:pt idx="9">
                  <c:v>197</c:v>
                </c:pt>
                <c:pt idx="10">
                  <c:v>391</c:v>
                </c:pt>
                <c:pt idx="11">
                  <c:v>224</c:v>
                </c:pt>
                <c:pt idx="12">
                  <c:v>3248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E0-4612-BF10-D4EDC9E45148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E0-4612-BF10-D4EDC9E4514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293</c:v>
                </c:pt>
                <c:pt idx="1">
                  <c:v>340</c:v>
                </c:pt>
                <c:pt idx="2">
                  <c:v>215</c:v>
                </c:pt>
                <c:pt idx="3">
                  <c:v>268</c:v>
                </c:pt>
                <c:pt idx="4">
                  <c:v>262</c:v>
                </c:pt>
                <c:pt idx="5">
                  <c:v>98</c:v>
                </c:pt>
                <c:pt idx="6">
                  <c:v>599</c:v>
                </c:pt>
                <c:pt idx="7">
                  <c:v>80</c:v>
                </c:pt>
                <c:pt idx="8">
                  <c:v>48</c:v>
                </c:pt>
                <c:pt idx="9">
                  <c:v>281</c:v>
                </c:pt>
                <c:pt idx="10">
                  <c:v>116</c:v>
                </c:pt>
                <c:pt idx="11">
                  <c:v>99</c:v>
                </c:pt>
                <c:pt idx="12">
                  <c:v>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E0-4612-BF10-D4EDC9E45148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9E0-4612-BF10-D4EDC9E4514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9E0-4612-BF10-D4EDC9E4514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171</c:v>
                </c:pt>
                <c:pt idx="1">
                  <c:v>582</c:v>
                </c:pt>
                <c:pt idx="2">
                  <c:v>450</c:v>
                </c:pt>
                <c:pt idx="3">
                  <c:v>177</c:v>
                </c:pt>
                <c:pt idx="4">
                  <c:v>476</c:v>
                </c:pt>
                <c:pt idx="5">
                  <c:v>130</c:v>
                </c:pt>
                <c:pt idx="6">
                  <c:v>475</c:v>
                </c:pt>
                <c:pt idx="12">
                  <c:v>2461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9E0-4612-BF10-D4EDC9E45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E0-4612-BF10-D4EDC9E4514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E0-4612-BF10-D4EDC9E4514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E0-4612-BF10-D4EDC9E4514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E0-4612-BF10-D4EDC9E4514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E0-4612-BF10-D4EDC9E4514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E0-4612-BF10-D4EDC9E4514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E0-4612-BF10-D4EDC9E4514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E0-4612-BF10-D4EDC9E4514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E0-4612-BF10-D4EDC9E4514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E0-4612-BF10-D4EDC9E4514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E0-4612-BF10-D4EDC9E4514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E0-4612-BF10-D4EDC9E4514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E0-4612-BF10-D4EDC9E45148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-0.41638225255972694</c:v>
                </c:pt>
                <c:pt idx="1">
                  <c:v>0.71176470588235285</c:v>
                </c:pt>
                <c:pt idx="2">
                  <c:v>1.0930232558139537</c:v>
                </c:pt>
                <c:pt idx="3">
                  <c:v>-0.33955223880597019</c:v>
                </c:pt>
                <c:pt idx="4">
                  <c:v>0.81679389312977091</c:v>
                </c:pt>
                <c:pt idx="5">
                  <c:v>0.32653061224489788</c:v>
                </c:pt>
                <c:pt idx="6">
                  <c:v>-0.20701168614357257</c:v>
                </c:pt>
                <c:pt idx="12">
                  <c:v>0.18602409638554218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9E0-4612-BF10-D4EDC9E45148}"/>
            </c:ext>
          </c:extLst>
        </c:ser>
        <c:ser>
          <c:idx val="4"/>
          <c:order val="5"/>
          <c:tx>
            <c:strRef>
              <c:f>'Viajeros entr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TF'!$O$185:$O$197</c:f>
              <c:numCache>
                <c:formatCode>0.0%</c:formatCode>
                <c:ptCount val="13"/>
                <c:pt idx="0">
                  <c:v>-0.3666666666666667</c:v>
                </c:pt>
                <c:pt idx="1">
                  <c:v>1.6944444444444446</c:v>
                </c:pt>
                <c:pt idx="2">
                  <c:v>2.0201342281879193</c:v>
                </c:pt>
                <c:pt idx="3">
                  <c:v>-0.30039525691699609</c:v>
                </c:pt>
                <c:pt idx="4">
                  <c:v>1.4162436548223352</c:v>
                </c:pt>
                <c:pt idx="5">
                  <c:v>5.6910569105691033E-2</c:v>
                </c:pt>
                <c:pt idx="6">
                  <c:v>3.1304347826086953</c:v>
                </c:pt>
                <c:pt idx="12">
                  <c:v>0.86016628873771728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9E0-4612-BF10-D4EDC9E45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00-4B9F-BF4C-F225F03E68E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TF'!$C$207:$C$219</c:f>
              <c:numCache>
                <c:formatCode>#,##0</c:formatCode>
                <c:ptCount val="13"/>
                <c:pt idx="0">
                  <c:v>206</c:v>
                </c:pt>
                <c:pt idx="1">
                  <c:v>208</c:v>
                </c:pt>
                <c:pt idx="2">
                  <c:v>206</c:v>
                </c:pt>
                <c:pt idx="3">
                  <c:v>194</c:v>
                </c:pt>
                <c:pt idx="4">
                  <c:v>146</c:v>
                </c:pt>
                <c:pt idx="5">
                  <c:v>123</c:v>
                </c:pt>
                <c:pt idx="6">
                  <c:v>89</c:v>
                </c:pt>
                <c:pt idx="7">
                  <c:v>86</c:v>
                </c:pt>
                <c:pt idx="8">
                  <c:v>62</c:v>
                </c:pt>
                <c:pt idx="9">
                  <c:v>164</c:v>
                </c:pt>
                <c:pt idx="10">
                  <c:v>127</c:v>
                </c:pt>
                <c:pt idx="11">
                  <c:v>173</c:v>
                </c:pt>
                <c:pt idx="12">
                  <c:v>1784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0-4B9F-BF4C-F225F03E68EE}"/>
            </c:ext>
          </c:extLst>
        </c:ser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00-4B9F-BF4C-F225F03E68EE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837</c:v>
                </c:pt>
                <c:pt idx="1">
                  <c:v>210</c:v>
                </c:pt>
                <c:pt idx="2">
                  <c:v>62</c:v>
                </c:pt>
                <c:pt idx="3">
                  <c:v>77</c:v>
                </c:pt>
                <c:pt idx="4">
                  <c:v>150</c:v>
                </c:pt>
                <c:pt idx="5">
                  <c:v>186</c:v>
                </c:pt>
                <c:pt idx="6">
                  <c:v>254</c:v>
                </c:pt>
                <c:pt idx="7">
                  <c:v>274</c:v>
                </c:pt>
                <c:pt idx="8">
                  <c:v>172</c:v>
                </c:pt>
                <c:pt idx="9">
                  <c:v>268</c:v>
                </c:pt>
                <c:pt idx="10">
                  <c:v>594</c:v>
                </c:pt>
                <c:pt idx="11">
                  <c:v>312</c:v>
                </c:pt>
                <c:pt idx="12">
                  <c:v>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0-4B9F-BF4C-F225F03E68EE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00-4B9F-BF4C-F225F03E68E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386</c:v>
                </c:pt>
                <c:pt idx="1">
                  <c:v>356</c:v>
                </c:pt>
                <c:pt idx="2">
                  <c:v>367</c:v>
                </c:pt>
                <c:pt idx="3">
                  <c:v>427</c:v>
                </c:pt>
                <c:pt idx="4">
                  <c:v>215</c:v>
                </c:pt>
                <c:pt idx="5">
                  <c:v>119</c:v>
                </c:pt>
                <c:pt idx="6">
                  <c:v>440</c:v>
                </c:pt>
                <c:pt idx="7">
                  <c:v>268</c:v>
                </c:pt>
                <c:pt idx="8">
                  <c:v>292</c:v>
                </c:pt>
                <c:pt idx="9">
                  <c:v>406</c:v>
                </c:pt>
                <c:pt idx="10">
                  <c:v>385</c:v>
                </c:pt>
                <c:pt idx="11">
                  <c:v>286</c:v>
                </c:pt>
                <c:pt idx="12">
                  <c:v>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0-4B9F-BF4C-F225F03E68EE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900-4B9F-BF4C-F225F03E68E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900-4B9F-BF4C-F225F03E68E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605</c:v>
                </c:pt>
                <c:pt idx="1">
                  <c:v>906</c:v>
                </c:pt>
                <c:pt idx="2">
                  <c:v>552</c:v>
                </c:pt>
                <c:pt idx="3">
                  <c:v>459</c:v>
                </c:pt>
                <c:pt idx="4">
                  <c:v>656</c:v>
                </c:pt>
                <c:pt idx="5">
                  <c:v>218</c:v>
                </c:pt>
                <c:pt idx="6">
                  <c:v>248</c:v>
                </c:pt>
                <c:pt idx="12">
                  <c:v>3644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0-4B9F-BF4C-F225F03E6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00-4B9F-BF4C-F225F03E68E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00-4B9F-BF4C-F225F03E68E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00-4B9F-BF4C-F225F03E68E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00-4B9F-BF4C-F225F03E68E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00-4B9F-BF4C-F225F03E68E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00-4B9F-BF4C-F225F03E68E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00-4B9F-BF4C-F225F03E68E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00-4B9F-BF4C-F225F03E68E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00-4B9F-BF4C-F225F03E68E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00-4B9F-BF4C-F225F03E68E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00-4B9F-BF4C-F225F03E68E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00-4B9F-BF4C-F225F03E68E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00-4B9F-BF4C-F225F03E68EE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0.56735751295336789</c:v>
                </c:pt>
                <c:pt idx="1">
                  <c:v>1.5449438202247192</c:v>
                </c:pt>
                <c:pt idx="2">
                  <c:v>0.50408719346049047</c:v>
                </c:pt>
                <c:pt idx="3">
                  <c:v>7.4941451990632402E-2</c:v>
                </c:pt>
                <c:pt idx="4">
                  <c:v>2.0511627906976746</c:v>
                </c:pt>
                <c:pt idx="5">
                  <c:v>0.83193277310924363</c:v>
                </c:pt>
                <c:pt idx="6">
                  <c:v>-0.4363636363636364</c:v>
                </c:pt>
                <c:pt idx="12">
                  <c:v>0.5774891774891775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900-4B9F-BF4C-F225F03E68EE}"/>
            </c:ext>
          </c:extLst>
        </c:ser>
        <c:ser>
          <c:idx val="4"/>
          <c:order val="5"/>
          <c:tx>
            <c:strRef>
              <c:f>'Viajeros entr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TF'!$O$207:$O$219</c:f>
              <c:numCache>
                <c:formatCode>0.0%</c:formatCode>
                <c:ptCount val="13"/>
                <c:pt idx="0">
                  <c:v>1.936893203883495</c:v>
                </c:pt>
                <c:pt idx="1">
                  <c:v>3.3557692307692308</c:v>
                </c:pt>
                <c:pt idx="2">
                  <c:v>1.679611650485437</c:v>
                </c:pt>
                <c:pt idx="3">
                  <c:v>1.365979381443299</c:v>
                </c:pt>
                <c:pt idx="4">
                  <c:v>3.493150684931507</c:v>
                </c:pt>
                <c:pt idx="5">
                  <c:v>0.77235772357723587</c:v>
                </c:pt>
                <c:pt idx="6">
                  <c:v>1.7865168539325844</c:v>
                </c:pt>
                <c:pt idx="12">
                  <c:v>2.1092150170648463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900-4B9F-BF4C-F225F03E6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6F-4AF7-BC1E-D6F2E067063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TF'!$C$229:$C$241</c:f>
              <c:numCache>
                <c:formatCode>#,##0</c:formatCode>
                <c:ptCount val="13"/>
                <c:pt idx="0">
                  <c:v>270</c:v>
                </c:pt>
                <c:pt idx="1">
                  <c:v>216</c:v>
                </c:pt>
                <c:pt idx="2">
                  <c:v>149</c:v>
                </c:pt>
                <c:pt idx="3">
                  <c:v>253</c:v>
                </c:pt>
                <c:pt idx="4">
                  <c:v>197</c:v>
                </c:pt>
                <c:pt idx="5">
                  <c:v>123</c:v>
                </c:pt>
                <c:pt idx="6">
                  <c:v>115</c:v>
                </c:pt>
                <c:pt idx="7">
                  <c:v>169</c:v>
                </c:pt>
                <c:pt idx="8">
                  <c:v>111</c:v>
                </c:pt>
                <c:pt idx="9">
                  <c:v>256</c:v>
                </c:pt>
                <c:pt idx="10">
                  <c:v>225</c:v>
                </c:pt>
                <c:pt idx="11">
                  <c:v>385</c:v>
                </c:pt>
                <c:pt idx="12">
                  <c:v>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6F-4AF7-BC1E-D6F2E0670639}"/>
            </c:ext>
          </c:extLst>
        </c:ser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6F-4AF7-BC1E-D6F2E0670639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210</c:v>
                </c:pt>
                <c:pt idx="1">
                  <c:v>211</c:v>
                </c:pt>
                <c:pt idx="2">
                  <c:v>444</c:v>
                </c:pt>
                <c:pt idx="3">
                  <c:v>426</c:v>
                </c:pt>
                <c:pt idx="4">
                  <c:v>20</c:v>
                </c:pt>
                <c:pt idx="5">
                  <c:v>166</c:v>
                </c:pt>
                <c:pt idx="6">
                  <c:v>436</c:v>
                </c:pt>
                <c:pt idx="7">
                  <c:v>130</c:v>
                </c:pt>
                <c:pt idx="8">
                  <c:v>393</c:v>
                </c:pt>
                <c:pt idx="9">
                  <c:v>197</c:v>
                </c:pt>
                <c:pt idx="10">
                  <c:v>391</c:v>
                </c:pt>
                <c:pt idx="11">
                  <c:v>224</c:v>
                </c:pt>
                <c:pt idx="12">
                  <c:v>3248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6F-4AF7-BC1E-D6F2E0670639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6F-4AF7-BC1E-D6F2E067063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293</c:v>
                </c:pt>
                <c:pt idx="1">
                  <c:v>340</c:v>
                </c:pt>
                <c:pt idx="2">
                  <c:v>215</c:v>
                </c:pt>
                <c:pt idx="3">
                  <c:v>268</c:v>
                </c:pt>
                <c:pt idx="4">
                  <c:v>262</c:v>
                </c:pt>
                <c:pt idx="5">
                  <c:v>98</c:v>
                </c:pt>
                <c:pt idx="6">
                  <c:v>599</c:v>
                </c:pt>
                <c:pt idx="7">
                  <c:v>80</c:v>
                </c:pt>
                <c:pt idx="8">
                  <c:v>48</c:v>
                </c:pt>
                <c:pt idx="9">
                  <c:v>281</c:v>
                </c:pt>
                <c:pt idx="10">
                  <c:v>116</c:v>
                </c:pt>
                <c:pt idx="11">
                  <c:v>99</c:v>
                </c:pt>
                <c:pt idx="12">
                  <c:v>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6F-4AF7-BC1E-D6F2E0670639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06F-4AF7-BC1E-D6F2E067063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06F-4AF7-BC1E-D6F2E067063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171</c:v>
                </c:pt>
                <c:pt idx="1">
                  <c:v>582</c:v>
                </c:pt>
                <c:pt idx="2">
                  <c:v>450</c:v>
                </c:pt>
                <c:pt idx="3">
                  <c:v>177</c:v>
                </c:pt>
                <c:pt idx="4">
                  <c:v>476</c:v>
                </c:pt>
                <c:pt idx="5">
                  <c:v>130</c:v>
                </c:pt>
                <c:pt idx="6">
                  <c:v>475</c:v>
                </c:pt>
                <c:pt idx="12">
                  <c:v>2461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06F-4AF7-BC1E-D6F2E0670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6F-4AF7-BC1E-D6F2E067063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6F-4AF7-BC1E-D6F2E067063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6F-4AF7-BC1E-D6F2E067063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6F-4AF7-BC1E-D6F2E067063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6F-4AF7-BC1E-D6F2E067063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6F-4AF7-BC1E-D6F2E067063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6F-4AF7-BC1E-D6F2E067063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6F-4AF7-BC1E-D6F2E067063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6F-4AF7-BC1E-D6F2E067063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6F-4AF7-BC1E-D6F2E067063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6F-4AF7-BC1E-D6F2E067063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6F-4AF7-BC1E-D6F2E067063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6F-4AF7-BC1E-D6F2E0670639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-0.41638225255972694</c:v>
                </c:pt>
                <c:pt idx="1">
                  <c:v>0.71176470588235285</c:v>
                </c:pt>
                <c:pt idx="2">
                  <c:v>1.0930232558139537</c:v>
                </c:pt>
                <c:pt idx="3">
                  <c:v>-0.33955223880597019</c:v>
                </c:pt>
                <c:pt idx="4">
                  <c:v>0.81679389312977091</c:v>
                </c:pt>
                <c:pt idx="5">
                  <c:v>0.32653061224489788</c:v>
                </c:pt>
                <c:pt idx="6">
                  <c:v>-0.20701168614357257</c:v>
                </c:pt>
                <c:pt idx="12">
                  <c:v>0.18602409638554218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06F-4AF7-BC1E-D6F2E0670639}"/>
            </c:ext>
          </c:extLst>
        </c:ser>
        <c:ser>
          <c:idx val="4"/>
          <c:order val="5"/>
          <c:tx>
            <c:strRef>
              <c:f>'Viajeros entr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TF'!$O$229:$O$241</c:f>
              <c:numCache>
                <c:formatCode>0.0%</c:formatCode>
                <c:ptCount val="13"/>
                <c:pt idx="0">
                  <c:v>-0.3666666666666667</c:v>
                </c:pt>
                <c:pt idx="1">
                  <c:v>1.6944444444444446</c:v>
                </c:pt>
                <c:pt idx="2">
                  <c:v>2.0201342281879193</c:v>
                </c:pt>
                <c:pt idx="3">
                  <c:v>-0.30039525691699609</c:v>
                </c:pt>
                <c:pt idx="4">
                  <c:v>1.4162436548223352</c:v>
                </c:pt>
                <c:pt idx="5">
                  <c:v>5.6910569105691033E-2</c:v>
                </c:pt>
                <c:pt idx="6">
                  <c:v>3.1304347826086953</c:v>
                </c:pt>
                <c:pt idx="12">
                  <c:v>0.86016628873771728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06F-4AF7-BC1E-D6F2E0670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35-4A0D-BB96-6E0583CBD59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TF'!$C$251:$C$263</c:f>
              <c:numCache>
                <c:formatCode>#,##0</c:formatCode>
                <c:ptCount val="13"/>
                <c:pt idx="0">
                  <c:v>292</c:v>
                </c:pt>
                <c:pt idx="1">
                  <c:v>293</c:v>
                </c:pt>
                <c:pt idx="2">
                  <c:v>354</c:v>
                </c:pt>
                <c:pt idx="3">
                  <c:v>131</c:v>
                </c:pt>
                <c:pt idx="4">
                  <c:v>18</c:v>
                </c:pt>
                <c:pt idx="5">
                  <c:v>18</c:v>
                </c:pt>
                <c:pt idx="6">
                  <c:v>67</c:v>
                </c:pt>
                <c:pt idx="7">
                  <c:v>26</c:v>
                </c:pt>
                <c:pt idx="8">
                  <c:v>2</c:v>
                </c:pt>
                <c:pt idx="9">
                  <c:v>358</c:v>
                </c:pt>
                <c:pt idx="10">
                  <c:v>298</c:v>
                </c:pt>
                <c:pt idx="11">
                  <c:v>345</c:v>
                </c:pt>
                <c:pt idx="12">
                  <c:v>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35-4A0D-BB96-6E0583CBD590}"/>
            </c:ext>
          </c:extLst>
        </c:ser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35-4A0D-BB96-6E0583CBD590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480</c:v>
                </c:pt>
                <c:pt idx="1">
                  <c:v>216</c:v>
                </c:pt>
                <c:pt idx="2">
                  <c:v>206</c:v>
                </c:pt>
                <c:pt idx="3">
                  <c:v>98</c:v>
                </c:pt>
                <c:pt idx="4">
                  <c:v>2</c:v>
                </c:pt>
                <c:pt idx="5">
                  <c:v>39</c:v>
                </c:pt>
                <c:pt idx="6">
                  <c:v>8</c:v>
                </c:pt>
                <c:pt idx="7">
                  <c:v>6</c:v>
                </c:pt>
                <c:pt idx="8">
                  <c:v>9</c:v>
                </c:pt>
                <c:pt idx="9">
                  <c:v>350</c:v>
                </c:pt>
                <c:pt idx="10">
                  <c:v>714</c:v>
                </c:pt>
                <c:pt idx="11">
                  <c:v>747</c:v>
                </c:pt>
                <c:pt idx="12">
                  <c:v>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35-4A0D-BB96-6E0583CBD590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35-4A0D-BB96-6E0583CBD59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1197</c:v>
                </c:pt>
                <c:pt idx="1">
                  <c:v>1156</c:v>
                </c:pt>
                <c:pt idx="2">
                  <c:v>656</c:v>
                </c:pt>
                <c:pt idx="3">
                  <c:v>191</c:v>
                </c:pt>
                <c:pt idx="4">
                  <c:v>1</c:v>
                </c:pt>
                <c:pt idx="5">
                  <c:v>0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284</c:v>
                </c:pt>
                <c:pt idx="10">
                  <c:v>139</c:v>
                </c:pt>
                <c:pt idx="11">
                  <c:v>127</c:v>
                </c:pt>
                <c:pt idx="12">
                  <c:v>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35-4A0D-BB96-6E0583CBD590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135-4A0D-BB96-6E0583CBD59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135-4A0D-BB96-6E0583CBD59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268</c:v>
                </c:pt>
                <c:pt idx="1">
                  <c:v>797</c:v>
                </c:pt>
                <c:pt idx="2">
                  <c:v>1053</c:v>
                </c:pt>
                <c:pt idx="3">
                  <c:v>94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12">
                  <c:v>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135-4A0D-BB96-6E0583CB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35-4A0D-BB96-6E0583CBD59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35-4A0D-BB96-6E0583CBD59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35-4A0D-BB96-6E0583CBD59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35-4A0D-BB96-6E0583CBD59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35-4A0D-BB96-6E0583CBD59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35-4A0D-BB96-6E0583CBD59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35-4A0D-BB96-6E0583CBD59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35-4A0D-BB96-6E0583CBD59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35-4A0D-BB96-6E0583CBD59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35-4A0D-BB96-6E0583CBD59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35-4A0D-BB96-6E0583CBD59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35-4A0D-BB96-6E0583CBD59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35-4A0D-BB96-6E0583CBD590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-0.77610693400167086</c:v>
                </c:pt>
                <c:pt idx="1">
                  <c:v>-0.31055363321799312</c:v>
                </c:pt>
                <c:pt idx="2">
                  <c:v>0.60518292682926833</c:v>
                </c:pt>
                <c:pt idx="3">
                  <c:v>-0.50785340314136129</c:v>
                </c:pt>
                <c:pt idx="4">
                  <c:v>-1</c:v>
                </c:pt>
                <c:pt idx="5">
                  <c:v>0</c:v>
                </c:pt>
                <c:pt idx="6">
                  <c:v>-1</c:v>
                </c:pt>
                <c:pt idx="12">
                  <c:v>-0.31393188854489162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135-4A0D-BB96-6E0583CBD590}"/>
            </c:ext>
          </c:extLst>
        </c:ser>
        <c:ser>
          <c:idx val="4"/>
          <c:order val="5"/>
          <c:tx>
            <c:strRef>
              <c:f>'Viajeros entr evol mensu TF'!$O$250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TF'!$O$251:$O$263</c:f>
              <c:numCache>
                <c:formatCode>0.0%</c:formatCode>
                <c:ptCount val="13"/>
                <c:pt idx="0">
                  <c:v>-8.2191780821917804E-2</c:v>
                </c:pt>
                <c:pt idx="1">
                  <c:v>1.7201365187713309</c:v>
                </c:pt>
                <c:pt idx="2">
                  <c:v>1.9745762711864407</c:v>
                </c:pt>
                <c:pt idx="3">
                  <c:v>-0.28244274809160308</c:v>
                </c:pt>
                <c:pt idx="4">
                  <c:v>-1</c:v>
                </c:pt>
                <c:pt idx="5">
                  <c:v>-0.77777777777777779</c:v>
                </c:pt>
                <c:pt idx="6">
                  <c:v>-1</c:v>
                </c:pt>
                <c:pt idx="12">
                  <c:v>0.88917306052855927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135-4A0D-BB96-6E0583CB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20-45CA-9617-9A51E52CD7C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TF'!$C$273:$C$285</c:f>
              <c:numCache>
                <c:formatCode>#,##0</c:formatCode>
                <c:ptCount val="13"/>
                <c:pt idx="0">
                  <c:v>287</c:v>
                </c:pt>
                <c:pt idx="1">
                  <c:v>311</c:v>
                </c:pt>
                <c:pt idx="2">
                  <c:v>471</c:v>
                </c:pt>
                <c:pt idx="3">
                  <c:v>153</c:v>
                </c:pt>
                <c:pt idx="4">
                  <c:v>21</c:v>
                </c:pt>
                <c:pt idx="5">
                  <c:v>31</c:v>
                </c:pt>
                <c:pt idx="6">
                  <c:v>26</c:v>
                </c:pt>
                <c:pt idx="7">
                  <c:v>37</c:v>
                </c:pt>
                <c:pt idx="8">
                  <c:v>9</c:v>
                </c:pt>
                <c:pt idx="9">
                  <c:v>290</c:v>
                </c:pt>
                <c:pt idx="10">
                  <c:v>313</c:v>
                </c:pt>
                <c:pt idx="11">
                  <c:v>353</c:v>
                </c:pt>
                <c:pt idx="12">
                  <c:v>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20-45CA-9617-9A51E52CD7C5}"/>
            </c:ext>
          </c:extLst>
        </c:ser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20-45CA-9617-9A51E52CD7C5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164</c:v>
                </c:pt>
                <c:pt idx="1">
                  <c:v>149</c:v>
                </c:pt>
                <c:pt idx="2">
                  <c:v>4</c:v>
                </c:pt>
                <c:pt idx="3">
                  <c:v>1</c:v>
                </c:pt>
                <c:pt idx="4">
                  <c:v>13</c:v>
                </c:pt>
                <c:pt idx="5">
                  <c:v>87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42</c:v>
                </c:pt>
                <c:pt idx="10">
                  <c:v>218</c:v>
                </c:pt>
                <c:pt idx="11">
                  <c:v>263</c:v>
                </c:pt>
                <c:pt idx="12">
                  <c:v>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20-45CA-9617-9A51E52CD7C5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20-45CA-9617-9A51E52CD7C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310</c:v>
                </c:pt>
                <c:pt idx="1">
                  <c:v>218</c:v>
                </c:pt>
                <c:pt idx="2">
                  <c:v>204</c:v>
                </c:pt>
                <c:pt idx="3">
                  <c:v>186</c:v>
                </c:pt>
                <c:pt idx="4">
                  <c:v>16</c:v>
                </c:pt>
                <c:pt idx="5">
                  <c:v>2</c:v>
                </c:pt>
                <c:pt idx="6">
                  <c:v>27</c:v>
                </c:pt>
                <c:pt idx="7">
                  <c:v>9</c:v>
                </c:pt>
                <c:pt idx="8">
                  <c:v>3</c:v>
                </c:pt>
                <c:pt idx="9">
                  <c:v>95</c:v>
                </c:pt>
                <c:pt idx="10">
                  <c:v>10</c:v>
                </c:pt>
                <c:pt idx="11">
                  <c:v>48</c:v>
                </c:pt>
                <c:pt idx="12">
                  <c:v>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20-45CA-9617-9A51E52CD7C5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820-45CA-9617-9A51E52CD7C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820-45CA-9617-9A51E52CD7C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502</c:v>
                </c:pt>
                <c:pt idx="1">
                  <c:v>380</c:v>
                </c:pt>
                <c:pt idx="2">
                  <c:v>460</c:v>
                </c:pt>
                <c:pt idx="3">
                  <c:v>276</c:v>
                </c:pt>
                <c:pt idx="4">
                  <c:v>22</c:v>
                </c:pt>
                <c:pt idx="5">
                  <c:v>1</c:v>
                </c:pt>
                <c:pt idx="6">
                  <c:v>0</c:v>
                </c:pt>
                <c:pt idx="12">
                  <c:v>1641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820-45CA-9617-9A51E52C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20-45CA-9617-9A51E52CD7C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20-45CA-9617-9A51E52CD7C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20-45CA-9617-9A51E52CD7C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20-45CA-9617-9A51E52CD7C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20-45CA-9617-9A51E52CD7C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20-45CA-9617-9A51E52CD7C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20-45CA-9617-9A51E52CD7C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20-45CA-9617-9A51E52CD7C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20-45CA-9617-9A51E52CD7C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20-45CA-9617-9A51E52CD7C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20-45CA-9617-9A51E52CD7C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20-45CA-9617-9A51E52CD7C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20-45CA-9617-9A51E52CD7C5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0.61935483870967745</c:v>
                </c:pt>
                <c:pt idx="1">
                  <c:v>0.74311926605504586</c:v>
                </c:pt>
                <c:pt idx="2">
                  <c:v>1.2549019607843137</c:v>
                </c:pt>
                <c:pt idx="3">
                  <c:v>0.4838709677419355</c:v>
                </c:pt>
                <c:pt idx="4">
                  <c:v>0.375</c:v>
                </c:pt>
                <c:pt idx="5">
                  <c:v>-0.5</c:v>
                </c:pt>
                <c:pt idx="6">
                  <c:v>-1</c:v>
                </c:pt>
                <c:pt idx="12">
                  <c:v>0.7040498442367602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820-45CA-9617-9A51E52CD7C5}"/>
            </c:ext>
          </c:extLst>
        </c:ser>
        <c:ser>
          <c:idx val="4"/>
          <c:order val="5"/>
          <c:tx>
            <c:strRef>
              <c:f>'Viajeros entr evol mensu TF'!$O$272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TF'!$O$273:$O$285</c:f>
              <c:numCache>
                <c:formatCode>0.0%</c:formatCode>
                <c:ptCount val="13"/>
                <c:pt idx="0">
                  <c:v>0.74912891986062724</c:v>
                </c:pt>
                <c:pt idx="1">
                  <c:v>0.22186495176848875</c:v>
                </c:pt>
                <c:pt idx="2">
                  <c:v>-2.3354564755838636E-2</c:v>
                </c:pt>
                <c:pt idx="3">
                  <c:v>0.80392156862745101</c:v>
                </c:pt>
                <c:pt idx="4">
                  <c:v>4.7619047619047672E-2</c:v>
                </c:pt>
                <c:pt idx="5">
                  <c:v>-0.967741935483871</c:v>
                </c:pt>
                <c:pt idx="6">
                  <c:v>-1</c:v>
                </c:pt>
                <c:pt idx="12">
                  <c:v>0.26230769230769235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820-45CA-9617-9A51E52C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EB-41AB-9980-4821376FDE1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cat'!$C$9:$C$21</c:f>
              <c:numCache>
                <c:formatCode>#,##0</c:formatCode>
                <c:ptCount val="13"/>
                <c:pt idx="0">
                  <c:v>9792</c:v>
                </c:pt>
                <c:pt idx="1">
                  <c:v>10626</c:v>
                </c:pt>
                <c:pt idx="2">
                  <c:v>10617</c:v>
                </c:pt>
                <c:pt idx="3">
                  <c:v>11067</c:v>
                </c:pt>
                <c:pt idx="4">
                  <c:v>10686</c:v>
                </c:pt>
                <c:pt idx="5">
                  <c:v>11404</c:v>
                </c:pt>
                <c:pt idx="6">
                  <c:v>13016</c:v>
                </c:pt>
                <c:pt idx="7">
                  <c:v>14488</c:v>
                </c:pt>
                <c:pt idx="8">
                  <c:v>11945</c:v>
                </c:pt>
                <c:pt idx="9">
                  <c:v>13119</c:v>
                </c:pt>
                <c:pt idx="10">
                  <c:v>9620</c:v>
                </c:pt>
                <c:pt idx="11">
                  <c:v>10746</c:v>
                </c:pt>
                <c:pt idx="12">
                  <c:v>137126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EB-41AB-9980-4821376FDE12}"/>
            </c:ext>
          </c:extLst>
        </c:ser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EB-41AB-9980-4821376FDE12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9896</c:v>
                </c:pt>
                <c:pt idx="1">
                  <c:v>10397</c:v>
                </c:pt>
                <c:pt idx="2">
                  <c:v>10842</c:v>
                </c:pt>
                <c:pt idx="3">
                  <c:v>13123</c:v>
                </c:pt>
                <c:pt idx="4">
                  <c:v>12688</c:v>
                </c:pt>
                <c:pt idx="5">
                  <c:v>10420</c:v>
                </c:pt>
                <c:pt idx="6">
                  <c:v>24503</c:v>
                </c:pt>
                <c:pt idx="7">
                  <c:v>14928</c:v>
                </c:pt>
                <c:pt idx="8">
                  <c:v>10763</c:v>
                </c:pt>
                <c:pt idx="9">
                  <c:v>14777</c:v>
                </c:pt>
                <c:pt idx="10">
                  <c:v>14622</c:v>
                </c:pt>
                <c:pt idx="11">
                  <c:v>14121</c:v>
                </c:pt>
                <c:pt idx="12">
                  <c:v>161080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EB-41AB-9980-4821376FDE12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EB-41AB-9980-4821376FDE1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17947</c:v>
                </c:pt>
                <c:pt idx="1">
                  <c:v>18389</c:v>
                </c:pt>
                <c:pt idx="2">
                  <c:v>16137</c:v>
                </c:pt>
                <c:pt idx="3">
                  <c:v>11699</c:v>
                </c:pt>
                <c:pt idx="4">
                  <c:v>7550</c:v>
                </c:pt>
                <c:pt idx="5">
                  <c:v>14934</c:v>
                </c:pt>
                <c:pt idx="6">
                  <c:v>23244</c:v>
                </c:pt>
                <c:pt idx="7">
                  <c:v>11309</c:v>
                </c:pt>
                <c:pt idx="8">
                  <c:v>16386</c:v>
                </c:pt>
                <c:pt idx="9">
                  <c:v>17351</c:v>
                </c:pt>
                <c:pt idx="10">
                  <c:v>12399</c:v>
                </c:pt>
                <c:pt idx="11">
                  <c:v>12492</c:v>
                </c:pt>
                <c:pt idx="12">
                  <c:v>179837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EB-41AB-9980-4821376FDE12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6EB-41AB-9980-4821376FDE1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6EB-41AB-9980-4821376FDE1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15841</c:v>
                </c:pt>
                <c:pt idx="1">
                  <c:v>24407</c:v>
                </c:pt>
                <c:pt idx="2">
                  <c:v>20474</c:v>
                </c:pt>
                <c:pt idx="3">
                  <c:v>17811</c:v>
                </c:pt>
                <c:pt idx="4">
                  <c:v>22267</c:v>
                </c:pt>
                <c:pt idx="5">
                  <c:v>16055</c:v>
                </c:pt>
                <c:pt idx="6">
                  <c:v>16852</c:v>
                </c:pt>
                <c:pt idx="12">
                  <c:v>133707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6EB-41AB-9980-4821376FD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EB-41AB-9980-4821376FDE1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EB-41AB-9980-4821376FDE1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EB-41AB-9980-4821376FDE1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EB-41AB-9980-4821376FDE1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EB-41AB-9980-4821376FDE1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EB-41AB-9980-4821376FDE1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EB-41AB-9980-4821376FDE1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EB-41AB-9980-4821376FDE1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EB-41AB-9980-4821376FDE1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EB-41AB-9980-4821376FDE1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EB-41AB-9980-4821376FDE1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EB-41AB-9980-4821376FDE1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EB-41AB-9980-4821376FDE12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-0.11734551735666132</c:v>
                </c:pt>
                <c:pt idx="1">
                  <c:v>0.32726086247213004</c:v>
                </c:pt>
                <c:pt idx="2">
                  <c:v>0.2687612319514161</c:v>
                </c:pt>
                <c:pt idx="3">
                  <c:v>0.52243781519788013</c:v>
                </c:pt>
                <c:pt idx="4">
                  <c:v>1.9492715231788078</c:v>
                </c:pt>
                <c:pt idx="5">
                  <c:v>7.5063613231552084E-2</c:v>
                </c:pt>
                <c:pt idx="6">
                  <c:v>-0.27499569781448974</c:v>
                </c:pt>
                <c:pt idx="12">
                  <c:v>0.21662420382165615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6EB-41AB-9980-4821376FDE12}"/>
            </c:ext>
          </c:extLst>
        </c:ser>
        <c:ser>
          <c:idx val="4"/>
          <c:order val="5"/>
          <c:tx>
            <c:strRef>
              <c:f>'Viajeros entr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 cat'!$O$9:$O$21</c:f>
              <c:numCache>
                <c:formatCode>0.0%</c:formatCode>
                <c:ptCount val="13"/>
                <c:pt idx="0">
                  <c:v>0.61774918300653603</c:v>
                </c:pt>
                <c:pt idx="1">
                  <c:v>1.2969132316958403</c:v>
                </c:pt>
                <c:pt idx="2">
                  <c:v>0.92841669021380802</c:v>
                </c:pt>
                <c:pt idx="3">
                  <c:v>0.60937923556519391</c:v>
                </c:pt>
                <c:pt idx="4">
                  <c:v>1.0837544450683136</c:v>
                </c:pt>
                <c:pt idx="5">
                  <c:v>0.4078393546124166</c:v>
                </c:pt>
                <c:pt idx="6">
                  <c:v>0.29471419791026432</c:v>
                </c:pt>
                <c:pt idx="12">
                  <c:v>0.73177649984457571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6EB-41AB-9980-4821376FD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FE-4677-A514-B9ABD547E56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cat'!$C$31:$C$43</c:f>
              <c:numCache>
                <c:formatCode>#,##0</c:formatCode>
                <c:ptCount val="13"/>
                <c:pt idx="0">
                  <c:v>9682</c:v>
                </c:pt>
                <c:pt idx="1">
                  <c:v>10532</c:v>
                </c:pt>
                <c:pt idx="2">
                  <c:v>10496</c:v>
                </c:pt>
                <c:pt idx="3">
                  <c:v>11020</c:v>
                </c:pt>
                <c:pt idx="4">
                  <c:v>10616</c:v>
                </c:pt>
                <c:pt idx="5">
                  <c:v>11273</c:v>
                </c:pt>
                <c:pt idx="6">
                  <c:v>12691</c:v>
                </c:pt>
                <c:pt idx="7">
                  <c:v>14311</c:v>
                </c:pt>
                <c:pt idx="8">
                  <c:v>11734</c:v>
                </c:pt>
                <c:pt idx="9">
                  <c:v>13046</c:v>
                </c:pt>
                <c:pt idx="10">
                  <c:v>9283</c:v>
                </c:pt>
                <c:pt idx="11">
                  <c:v>10668</c:v>
                </c:pt>
                <c:pt idx="12">
                  <c:v>135352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FE-4677-A514-B9ABD547E569}"/>
            </c:ext>
          </c:extLst>
        </c:ser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FE-4677-A514-B9ABD547E569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7546</c:v>
                </c:pt>
                <c:pt idx="1">
                  <c:v>9937</c:v>
                </c:pt>
                <c:pt idx="2">
                  <c:v>10258</c:v>
                </c:pt>
                <c:pt idx="3">
                  <c:v>12235</c:v>
                </c:pt>
                <c:pt idx="4">
                  <c:v>12175</c:v>
                </c:pt>
                <c:pt idx="5">
                  <c:v>10004</c:v>
                </c:pt>
                <c:pt idx="6">
                  <c:v>23736</c:v>
                </c:pt>
                <c:pt idx="7">
                  <c:v>14117</c:v>
                </c:pt>
                <c:pt idx="8">
                  <c:v>10282</c:v>
                </c:pt>
                <c:pt idx="9">
                  <c:v>13795</c:v>
                </c:pt>
                <c:pt idx="10">
                  <c:v>14034</c:v>
                </c:pt>
                <c:pt idx="11">
                  <c:v>13354</c:v>
                </c:pt>
                <c:pt idx="12">
                  <c:v>151473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FE-4677-A514-B9ABD547E569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FE-4677-A514-B9ABD547E56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17462</c:v>
                </c:pt>
                <c:pt idx="1">
                  <c:v>17660</c:v>
                </c:pt>
                <c:pt idx="2">
                  <c:v>15316</c:v>
                </c:pt>
                <c:pt idx="3">
                  <c:v>10715</c:v>
                </c:pt>
                <c:pt idx="4">
                  <c:v>6778</c:v>
                </c:pt>
                <c:pt idx="5">
                  <c:v>14510</c:v>
                </c:pt>
                <c:pt idx="6">
                  <c:v>22490</c:v>
                </c:pt>
                <c:pt idx="7">
                  <c:v>10339</c:v>
                </c:pt>
                <c:pt idx="8">
                  <c:v>15797</c:v>
                </c:pt>
                <c:pt idx="9">
                  <c:v>16481</c:v>
                </c:pt>
                <c:pt idx="10">
                  <c:v>11754</c:v>
                </c:pt>
                <c:pt idx="11">
                  <c:v>11656</c:v>
                </c:pt>
                <c:pt idx="12">
                  <c:v>170958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FE-4677-A514-B9ABD547E569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9FE-4677-A514-B9ABD547E56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9FE-4677-A514-B9ABD547E56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12086</c:v>
                </c:pt>
                <c:pt idx="1">
                  <c:v>20778</c:v>
                </c:pt>
                <c:pt idx="2">
                  <c:v>16717</c:v>
                </c:pt>
                <c:pt idx="3">
                  <c:v>15251</c:v>
                </c:pt>
                <c:pt idx="4">
                  <c:v>19282</c:v>
                </c:pt>
                <c:pt idx="5">
                  <c:v>12747</c:v>
                </c:pt>
                <c:pt idx="6">
                  <c:v>13444</c:v>
                </c:pt>
                <c:pt idx="12">
                  <c:v>110305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9FE-4677-A514-B9ABD547E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FE-4677-A514-B9ABD547E56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FE-4677-A514-B9ABD547E56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FE-4677-A514-B9ABD547E56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FE-4677-A514-B9ABD547E56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FE-4677-A514-B9ABD547E56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FE-4677-A514-B9ABD547E56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FE-4677-A514-B9ABD547E56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FE-4677-A514-B9ABD547E56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FE-4677-A514-B9ABD547E56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FE-4677-A514-B9ABD547E56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FE-4677-A514-B9ABD547E56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FE-4677-A514-B9ABD547E56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FE-4677-A514-B9ABD547E569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-0.30786851448860386</c:v>
                </c:pt>
                <c:pt idx="1">
                  <c:v>0.17655719139297843</c:v>
                </c:pt>
                <c:pt idx="2">
                  <c:v>9.1472969443719077E-2</c:v>
                </c:pt>
                <c:pt idx="3">
                  <c:v>0.42333177788147447</c:v>
                </c:pt>
                <c:pt idx="4">
                  <c:v>1.844791974033638</c:v>
                </c:pt>
                <c:pt idx="5">
                  <c:v>-0.12150241212956581</c:v>
                </c:pt>
                <c:pt idx="6">
                  <c:v>-0.40222321031569586</c:v>
                </c:pt>
                <c:pt idx="12">
                  <c:v>5.1214607694580305E-2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9FE-4677-A514-B9ABD547E569}"/>
            </c:ext>
          </c:extLst>
        </c:ser>
        <c:ser>
          <c:idx val="4"/>
          <c:order val="5"/>
          <c:tx>
            <c:strRef>
              <c:f>'Viajeros entr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cat'!$O$31:$O$43</c:f>
              <c:numCache>
                <c:formatCode>0.0%</c:formatCode>
                <c:ptCount val="13"/>
                <c:pt idx="0">
                  <c:v>0.24829580665151818</c:v>
                </c:pt>
                <c:pt idx="1">
                  <c:v>0.97284466388150403</c:v>
                </c:pt>
                <c:pt idx="2">
                  <c:v>0.59270198170731714</c:v>
                </c:pt>
                <c:pt idx="3">
                  <c:v>0.3839382940108893</c:v>
                </c:pt>
                <c:pt idx="4">
                  <c:v>0.81631499623210257</c:v>
                </c:pt>
                <c:pt idx="5">
                  <c:v>0.13075490109110266</c:v>
                </c:pt>
                <c:pt idx="6">
                  <c:v>5.9333385863998167E-2</c:v>
                </c:pt>
                <c:pt idx="12">
                  <c:v>0.44548551959114135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9FE-4677-A514-B9ABD547E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D0-4487-94C7-B964AE8ECE1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cat'!$C$53:$C$65</c:f>
              <c:numCache>
                <c:formatCode>#,##0</c:formatCode>
                <c:ptCount val="13"/>
                <c:pt idx="0">
                  <c:v>8730</c:v>
                </c:pt>
                <c:pt idx="1">
                  <c:v>9521</c:v>
                </c:pt>
                <c:pt idx="2">
                  <c:v>9304</c:v>
                </c:pt>
                <c:pt idx="3">
                  <c:v>9801</c:v>
                </c:pt>
                <c:pt idx="4">
                  <c:v>9600</c:v>
                </c:pt>
                <c:pt idx="5">
                  <c:v>10049</c:v>
                </c:pt>
                <c:pt idx="6">
                  <c:v>11666</c:v>
                </c:pt>
                <c:pt idx="7">
                  <c:v>13085</c:v>
                </c:pt>
                <c:pt idx="8">
                  <c:v>10701</c:v>
                </c:pt>
                <c:pt idx="9">
                  <c:v>11878</c:v>
                </c:pt>
                <c:pt idx="10">
                  <c:v>8353</c:v>
                </c:pt>
                <c:pt idx="11">
                  <c:v>9869</c:v>
                </c:pt>
                <c:pt idx="12">
                  <c:v>122557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D0-4487-94C7-B964AE8ECE1A}"/>
            </c:ext>
          </c:extLst>
        </c:ser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D0-4487-94C7-B964AE8ECE1A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D0-4487-94C7-B964AE8ECE1A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D0-4487-94C7-B964AE8ECE1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6778</c:v>
                </c:pt>
                <c:pt idx="5">
                  <c:v>14510</c:v>
                </c:pt>
                <c:pt idx="6">
                  <c:v>22490</c:v>
                </c:pt>
                <c:pt idx="7">
                  <c:v>10339</c:v>
                </c:pt>
                <c:pt idx="8">
                  <c:v>15797</c:v>
                </c:pt>
                <c:pt idx="9">
                  <c:v>16481</c:v>
                </c:pt>
                <c:pt idx="10">
                  <c:v>11754</c:v>
                </c:pt>
                <c:pt idx="11">
                  <c:v>10343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D0-4487-94C7-B964AE8ECE1A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DD0-4487-94C7-B964AE8ECE1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DD0-4487-94C7-B964AE8ECE1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D0-4487-94C7-B964AE8EC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D0-4487-94C7-B964AE8ECE1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D0-4487-94C7-B964AE8ECE1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D0-4487-94C7-B964AE8ECE1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D0-4487-94C7-B964AE8ECE1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D0-4487-94C7-B964AE8ECE1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D0-4487-94C7-B964AE8ECE1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D0-4487-94C7-B964AE8ECE1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D0-4487-94C7-B964AE8ECE1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D0-4487-94C7-B964AE8ECE1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D0-4487-94C7-B964AE8ECE1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D0-4487-94C7-B964AE8ECE1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D0-4487-94C7-B964AE8ECE1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D0-4487-94C7-B964AE8ECE1A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DD0-4487-94C7-B964AE8ECE1A}"/>
            </c:ext>
          </c:extLst>
        </c:ser>
        <c:ser>
          <c:idx val="4"/>
          <c:order val="5"/>
          <c:tx>
            <c:strRef>
              <c:f>'Viajeros entr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cat'!$O$53:$O$65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DD0-4487-94C7-B964AE8EC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80-4201-9931-8CC8E5BE3C7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cat'!$C$75:$C$87</c:f>
              <c:numCache>
                <c:formatCode>#,##0</c:formatCode>
                <c:ptCount val="13"/>
                <c:pt idx="0">
                  <c:v>952</c:v>
                </c:pt>
                <c:pt idx="1">
                  <c:v>1011</c:v>
                </c:pt>
                <c:pt idx="2">
                  <c:v>1192</c:v>
                </c:pt>
                <c:pt idx="3">
                  <c:v>1219</c:v>
                </c:pt>
                <c:pt idx="4">
                  <c:v>1016</c:v>
                </c:pt>
                <c:pt idx="5">
                  <c:v>1224</c:v>
                </c:pt>
                <c:pt idx="6">
                  <c:v>1025</c:v>
                </c:pt>
                <c:pt idx="7">
                  <c:v>1226</c:v>
                </c:pt>
                <c:pt idx="8">
                  <c:v>1033</c:v>
                </c:pt>
                <c:pt idx="9">
                  <c:v>1168</c:v>
                </c:pt>
                <c:pt idx="10">
                  <c:v>930</c:v>
                </c:pt>
                <c:pt idx="11">
                  <c:v>799</c:v>
                </c:pt>
                <c:pt idx="12">
                  <c:v>12795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80-4201-9931-8CC8E5BE3C7B}"/>
            </c:ext>
          </c:extLst>
        </c:ser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80-4201-9931-8CC8E5BE3C7B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80-4201-9931-8CC8E5BE3C7B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80-4201-9931-8CC8E5BE3C7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1313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80-4201-9931-8CC8E5BE3C7B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480-4201-9931-8CC8E5BE3C7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480-4201-9931-8CC8E5BE3C7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480-4201-9931-8CC8E5BE3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80-4201-9931-8CC8E5BE3C7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80-4201-9931-8CC8E5BE3C7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80-4201-9931-8CC8E5BE3C7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80-4201-9931-8CC8E5BE3C7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80-4201-9931-8CC8E5BE3C7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80-4201-9931-8CC8E5BE3C7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80-4201-9931-8CC8E5BE3C7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80-4201-9931-8CC8E5BE3C7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80-4201-9931-8CC8E5BE3C7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80-4201-9931-8CC8E5BE3C7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80-4201-9931-8CC8E5BE3C7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80-4201-9931-8CC8E5BE3C7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80-4201-9931-8CC8E5BE3C7B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480-4201-9931-8CC8E5BE3C7B}"/>
            </c:ext>
          </c:extLst>
        </c:ser>
        <c:ser>
          <c:idx val="4"/>
          <c:order val="5"/>
          <c:tx>
            <c:strRef>
              <c:f>'Viajeros entr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cat'!$O$75:$O$87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480-4201-9931-8CC8E5BE3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19-4EAC-A65D-5680919441A3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cat'!$C$97:$C$109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19-4EAC-A65D-5680919441A3}"/>
            </c:ext>
          </c:extLst>
        </c:ser>
        <c:ser>
          <c:idx val="5"/>
          <c:order val="1"/>
          <c:tx>
            <c:strRef>
              <c:f>'Viajeros entr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19-4EAC-A65D-5680919441A3}"/>
              </c:ext>
            </c:extLst>
          </c:dP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19-4EAC-A65D-5680919441A3}"/>
            </c:ext>
          </c:extLst>
        </c:ser>
        <c:ser>
          <c:idx val="0"/>
          <c:order val="2"/>
          <c:tx>
            <c:strRef>
              <c:f>'Viajeros entr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19-4EAC-A65D-5680919441A3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19-4EAC-A65D-5680919441A3}"/>
            </c:ext>
          </c:extLst>
        </c:ser>
        <c:ser>
          <c:idx val="1"/>
          <c:order val="3"/>
          <c:tx>
            <c:strRef>
              <c:f>'Viajeros entr evol mensu TF cat'!$M$95:$N$95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419-4EAC-A65D-5680919441A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419-4EAC-A65D-5680919441A3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cat'!$M$97:$M$109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19-4EAC-A65D-568091944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19-4EAC-A65D-5680919441A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19-4EAC-A65D-5680919441A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19-4EAC-A65D-5680919441A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19-4EAC-A65D-5680919441A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19-4EAC-A65D-5680919441A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19-4EAC-A65D-5680919441A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19-4EAC-A65D-5680919441A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19-4EAC-A65D-5680919441A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19-4EAC-A65D-5680919441A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19-4EAC-A65D-5680919441A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19-4EAC-A65D-5680919441A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19-4EAC-A65D-5680919441A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19-4EAC-A65D-5680919441A3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cat'!$N$97:$N$109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419-4EAC-A65D-5680919441A3}"/>
            </c:ext>
          </c:extLst>
        </c:ser>
        <c:ser>
          <c:idx val="4"/>
          <c:order val="5"/>
          <c:tx>
            <c:strRef>
              <c:f>'Viajeros entr evol mensu TF cat'!$O$96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cat'!$O$97:$O$109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419-4EAC-A65D-568091944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cat'!$C$8:$C$21</c:f>
              <c:numCache>
                <c:formatCode>#,##0</c:formatCode>
                <c:ptCount val="14"/>
                <c:pt idx="0">
                  <c:v>179837</c:v>
                </c:pt>
                <c:pt idx="1">
                  <c:v>161080</c:v>
                </c:pt>
                <c:pt idx="2">
                  <c:v>70304</c:v>
                </c:pt>
                <c:pt idx="3">
                  <c:v>55313</c:v>
                </c:pt>
                <c:pt idx="4">
                  <c:v>137126</c:v>
                </c:pt>
                <c:pt idx="5">
                  <c:v>136881</c:v>
                </c:pt>
                <c:pt idx="6">
                  <c:v>138498</c:v>
                </c:pt>
                <c:pt idx="7">
                  <c:v>135793</c:v>
                </c:pt>
                <c:pt idx="8">
                  <c:v>139299</c:v>
                </c:pt>
                <c:pt idx="9">
                  <c:v>132148</c:v>
                </c:pt>
                <c:pt idx="10">
                  <c:v>132139</c:v>
                </c:pt>
                <c:pt idx="11">
                  <c:v>124699</c:v>
                </c:pt>
                <c:pt idx="12">
                  <c:v>116663</c:v>
                </c:pt>
                <c:pt idx="13">
                  <c:v>85522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26-438E-8737-496F01512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cat'!$D$8:$D$21</c:f>
              <c:numCache>
                <c:formatCode>0.0%</c:formatCode>
                <c:ptCount val="14"/>
                <c:pt idx="0">
                  <c:v>0.116445244598957</c:v>
                </c:pt>
                <c:pt idx="1">
                  <c:v>1.2911925352753757</c:v>
                </c:pt>
                <c:pt idx="2">
                  <c:v>0.27102127890369343</c:v>
                </c:pt>
                <c:pt idx="3">
                  <c:v>-0.59662646033574962</c:v>
                </c:pt>
                <c:pt idx="4">
                  <c:v>1.7898758775871659E-3</c:v>
                </c:pt>
                <c:pt idx="5">
                  <c:v>-1.1675258848503178E-2</c:v>
                </c:pt>
                <c:pt idx="6">
                  <c:v>1.9920025332675451E-2</c:v>
                </c:pt>
                <c:pt idx="7">
                  <c:v>-2.5168881327216952E-2</c:v>
                </c:pt>
                <c:pt idx="8">
                  <c:v>5.4113569634046677E-2</c:v>
                </c:pt>
                <c:pt idx="9">
                  <c:v>6.8110096186568825E-5</c:v>
                </c:pt>
                <c:pt idx="10">
                  <c:v>5.9663670117643175E-2</c:v>
                </c:pt>
                <c:pt idx="11">
                  <c:v>6.8882164868038664E-2</c:v>
                </c:pt>
                <c:pt idx="12">
                  <c:v>0.36412852833189113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26-438E-8737-496F01512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cat'!$C$30:$C$43</c:f>
              <c:numCache>
                <c:formatCode>#,##0</c:formatCode>
                <c:ptCount val="14"/>
                <c:pt idx="0">
                  <c:v>170958</c:v>
                </c:pt>
                <c:pt idx="1">
                  <c:v>151473</c:v>
                </c:pt>
                <c:pt idx="2">
                  <c:v>62020</c:v>
                </c:pt>
                <c:pt idx="3">
                  <c:v>54073</c:v>
                </c:pt>
                <c:pt idx="4">
                  <c:v>135352</c:v>
                </c:pt>
                <c:pt idx="5">
                  <c:v>134783</c:v>
                </c:pt>
                <c:pt idx="6">
                  <c:v>135680</c:v>
                </c:pt>
                <c:pt idx="7">
                  <c:v>133332</c:v>
                </c:pt>
                <c:pt idx="8">
                  <c:v>137687</c:v>
                </c:pt>
                <c:pt idx="9">
                  <c:v>130010</c:v>
                </c:pt>
                <c:pt idx="10">
                  <c:v>130442</c:v>
                </c:pt>
                <c:pt idx="11">
                  <c:v>123197</c:v>
                </c:pt>
                <c:pt idx="12">
                  <c:v>115291</c:v>
                </c:pt>
                <c:pt idx="13">
                  <c:v>84292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5-439A-B837-44F43AA57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cat'!$D$29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cat'!$D$30:$D$43</c:f>
              <c:numCache>
                <c:formatCode>0.0%</c:formatCode>
                <c:ptCount val="14"/>
                <c:pt idx="0">
                  <c:v>0.12863678675407497</c:v>
                </c:pt>
                <c:pt idx="1">
                  <c:v>1.4423250564334085</c:v>
                </c:pt>
                <c:pt idx="2">
                  <c:v>0.14696798772030406</c:v>
                </c:pt>
                <c:pt idx="3">
                  <c:v>-0.60050091612979495</c:v>
                </c:pt>
                <c:pt idx="4">
                  <c:v>4.2216006469659728E-3</c:v>
                </c:pt>
                <c:pt idx="5">
                  <c:v>-6.611143867924496E-3</c:v>
                </c:pt>
                <c:pt idx="6">
                  <c:v>1.7610176101761077E-2</c:v>
                </c:pt>
                <c:pt idx="7">
                  <c:v>-3.1629710865949567E-2</c:v>
                </c:pt>
                <c:pt idx="8">
                  <c:v>5.9049303899699979E-2</c:v>
                </c:pt>
                <c:pt idx="9">
                  <c:v>-3.3118167461400061E-3</c:v>
                </c:pt>
                <c:pt idx="10">
                  <c:v>5.8808250200897749E-2</c:v>
                </c:pt>
                <c:pt idx="11">
                  <c:v>6.8574303284731686E-2</c:v>
                </c:pt>
                <c:pt idx="12">
                  <c:v>0.36775731979310011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5-439A-B837-44F43AA57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cat'!$C$52:$C$65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122557</c:v>
                </c:pt>
                <c:pt idx="5">
                  <c:v>120334</c:v>
                </c:pt>
                <c:pt idx="6">
                  <c:v>110264</c:v>
                </c:pt>
                <c:pt idx="7">
                  <c:v>90256</c:v>
                </c:pt>
                <c:pt idx="8">
                  <c:v>94284</c:v>
                </c:pt>
                <c:pt idx="9">
                  <c:v>93860</c:v>
                </c:pt>
                <c:pt idx="10">
                  <c:v>91239</c:v>
                </c:pt>
                <c:pt idx="11">
                  <c:v>86484</c:v>
                </c:pt>
                <c:pt idx="12">
                  <c:v>82832</c:v>
                </c:pt>
                <c:pt idx="13">
                  <c:v>51920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E-4CF8-AE4D-112BC1348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cat'!$D$51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cat'!$D$52:$D$65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1.8473581863812427E-2</c:v>
                </c:pt>
                <c:pt idx="5">
                  <c:v>9.1326271493869182E-2</c:v>
                </c:pt>
                <c:pt idx="6">
                  <c:v>0.22168055309342316</c:v>
                </c:pt>
                <c:pt idx="7">
                  <c:v>-4.27219888846464E-2</c:v>
                </c:pt>
                <c:pt idx="8">
                  <c:v>4.5173662902193712E-3</c:v>
                </c:pt>
                <c:pt idx="9">
                  <c:v>2.8726750621992814E-2</c:v>
                </c:pt>
                <c:pt idx="10">
                  <c:v>5.4981268211460987E-2</c:v>
                </c:pt>
                <c:pt idx="11">
                  <c:v>4.4089240873092628E-2</c:v>
                </c:pt>
                <c:pt idx="12">
                  <c:v>0.5953775038520801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DE-4CF8-AE4D-112BC1348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'!$V$6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56-4100-A9AC-7583626BD31B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56-4100-A9AC-7583626BD31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856-4100-A9AC-7583626BD31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856-4100-A9AC-7583626BD31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856-4100-A9AC-7583626BD31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856-4100-A9AC-7583626BD31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856-4100-A9AC-7583626BD31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856-4100-A9AC-7583626BD3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'!$V$8:$V$9,'viaj entrados lugar resid años '!$V$12:$V$20)</c:f>
              <c:numCache>
                <c:formatCode>#,##0</c:formatCode>
                <c:ptCount val="11"/>
                <c:pt idx="0">
                  <c:v>179837</c:v>
                </c:pt>
                <c:pt idx="1">
                  <c:v>47068</c:v>
                </c:pt>
                <c:pt idx="2">
                  <c:v>132769</c:v>
                </c:pt>
                <c:pt idx="3">
                  <c:v>50457</c:v>
                </c:pt>
                <c:pt idx="4">
                  <c:v>10955</c:v>
                </c:pt>
                <c:pt idx="5">
                  <c:v>15837</c:v>
                </c:pt>
                <c:pt idx="6">
                  <c:v>3947</c:v>
                </c:pt>
                <c:pt idx="7">
                  <c:v>2699</c:v>
                </c:pt>
                <c:pt idx="8">
                  <c:v>3786</c:v>
                </c:pt>
                <c:pt idx="9">
                  <c:v>1128</c:v>
                </c:pt>
                <c:pt idx="10">
                  <c:v>43960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56-4100-A9AC-7583626BD31B}"/>
            </c:ext>
          </c:extLst>
        </c:ser>
        <c:ser>
          <c:idx val="1"/>
          <c:order val="1"/>
          <c:tx>
            <c:strRef>
              <c:f>'viaj entrados lugar resid años '!$W$6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0310529794275671E-3"/>
                  <c:y val="-0.544949727437916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56-4100-A9AC-7583626BD31B}"/>
                </c:ext>
              </c:extLst>
            </c:dLbl>
            <c:dLbl>
              <c:idx val="1"/>
              <c:layout>
                <c:manualLayout>
                  <c:x val="-6.2897073420679376E-3"/>
                  <c:y val="-0.207543082755681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56-4100-A9AC-7583626BD31B}"/>
                </c:ext>
              </c:extLst>
            </c:dLbl>
            <c:dLbl>
              <c:idx val="2"/>
              <c:layout>
                <c:manualLayout>
                  <c:x val="-3.7759630879211459E-3"/>
                  <c:y val="-0.497577315656055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56-4100-A9AC-7583626BD31B}"/>
                </c:ext>
              </c:extLst>
            </c:dLbl>
            <c:dLbl>
              <c:idx val="3"/>
              <c:layout>
                <c:manualLayout>
                  <c:x val="-1.2610306767296968E-3"/>
                  <c:y val="0.332171119635686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56-4100-A9AC-7583626BD31B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56-4100-A9AC-7583626BD31B}"/>
                </c:ext>
              </c:extLst>
            </c:dLbl>
            <c:dLbl>
              <c:idx val="5"/>
              <c:layout>
                <c:manualLayout>
                  <c:x val="-3.9777517593387905E-3"/>
                  <c:y val="0.248864122753886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56-4100-A9AC-7583626BD31B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56-4100-A9AC-7583626BD31B}"/>
                </c:ext>
              </c:extLst>
            </c:dLbl>
            <c:dLbl>
              <c:idx val="7"/>
              <c:layout>
                <c:manualLayout>
                  <c:x val="-2.5845386113910527E-3"/>
                  <c:y val="0.196550149180070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56-4100-A9AC-7583626BD31B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56-4100-A9AC-7583626BD31B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56-4100-A9AC-7583626BD31B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56-4100-A9AC-7583626BD31B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0.116445244598957</c:v>
                </c:pt>
                <c:pt idx="1">
                  <c:v>0.45383783783783782</c:v>
                </c:pt>
                <c:pt idx="2">
                  <c:v>3.1576084845188701E-2</c:v>
                </c:pt>
                <c:pt idx="3">
                  <c:v>-0.10028351848219541</c:v>
                </c:pt>
                <c:pt idx="4">
                  <c:v>0.41391326794011363</c:v>
                </c:pt>
                <c:pt idx="5">
                  <c:v>-0.12245802626475311</c:v>
                </c:pt>
                <c:pt idx="6">
                  <c:v>0.16224970553592466</c:v>
                </c:pt>
                <c:pt idx="7">
                  <c:v>-0.16902709359605916</c:v>
                </c:pt>
                <c:pt idx="8">
                  <c:v>0.3168695652173914</c:v>
                </c:pt>
                <c:pt idx="9">
                  <c:v>0.16649431230610134</c:v>
                </c:pt>
                <c:pt idx="10">
                  <c:v>0.20958644030487306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856-4100-A9AC-7583626BD31B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6856-4100-A9AC-7583626BD31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6856-4100-A9AC-7583626BD31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856-4100-A9AC-7583626BD31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856-4100-A9AC-7583626BD31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6856-4100-A9AC-7583626BD31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856-4100-A9AC-7583626BD31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856-4100-A9AC-7583626BD31B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56-4100-A9AC-7583626BD31B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856-4100-A9AC-7583626BD31B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856-4100-A9AC-7583626BD31B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56-4100-A9AC-7583626BD31B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56-4100-A9AC-7583626BD31B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56-4100-A9AC-7583626BD31B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856-4100-A9AC-7583626BD31B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856-4100-A9AC-7583626BD31B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856-4100-A9AC-7583626BD31B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856-4100-A9AC-7583626BD31B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856-4100-A9AC-7583626BD31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'!$AA$8:$AA$9,'viaj entrados lugar resid años '!$AA$12:$AA$20)</c:f>
              <c:numCache>
                <c:formatCode>0.0%</c:formatCode>
                <c:ptCount val="11"/>
                <c:pt idx="0">
                  <c:v>1</c:v>
                </c:pt>
                <c:pt idx="1">
                  <c:v>0.26172589622825115</c:v>
                </c:pt>
                <c:pt idx="2">
                  <c:v>0.73827410377174885</c:v>
                </c:pt>
                <c:pt idx="3">
                  <c:v>0.28057073905814711</c:v>
                </c:pt>
                <c:pt idx="4">
                  <c:v>6.0916274181620024E-2</c:v>
                </c:pt>
                <c:pt idx="5">
                  <c:v>8.8063079344072689E-2</c:v>
                </c:pt>
                <c:pt idx="6">
                  <c:v>2.1947652596517958E-2</c:v>
                </c:pt>
                <c:pt idx="7">
                  <c:v>1.5008035053965535E-2</c:v>
                </c:pt>
                <c:pt idx="8">
                  <c:v>2.1052397448800858E-2</c:v>
                </c:pt>
                <c:pt idx="9">
                  <c:v>6.2723466249993047E-3</c:v>
                </c:pt>
                <c:pt idx="10">
                  <c:v>0.24444357946362538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856-4100-A9AC-7583626BD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915766197483072E-2"/>
          <c:y val="0.28639258438559839"/>
          <c:w val="0.95795330741250462"/>
          <c:h val="0.561538642256184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residencia'!$S$9</c:f>
              <c:strCache>
                <c:ptCount val="1"/>
                <c:pt idx="0">
                  <c:v>julio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79-4405-A1D2-B65F3089B2F8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79-4405-A1D2-B65F3089B2F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A79-4405-A1D2-B65F3089B2F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A79-4405-A1D2-B65F3089B2F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A79-4405-A1D2-B65F3089B2F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A79-4405-A1D2-B65F3089B2F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A79-4405-A1D2-B65F3089B2F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A79-4405-A1D2-B65F3089B2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residencia'!$S$11,'viaj entrados lugar residencia'!$S$12,'viaj entrados lugar residencia'!$S$15:$S$23)</c:f>
              <c:numCache>
                <c:formatCode>#,##0</c:formatCode>
                <c:ptCount val="11"/>
                <c:pt idx="0">
                  <c:v>19100</c:v>
                </c:pt>
                <c:pt idx="1">
                  <c:v>4578</c:v>
                </c:pt>
                <c:pt idx="2">
                  <c:v>14522</c:v>
                </c:pt>
                <c:pt idx="3">
                  <c:v>8571</c:v>
                </c:pt>
                <c:pt idx="4">
                  <c:v>747</c:v>
                </c:pt>
                <c:pt idx="5">
                  <c:v>1006</c:v>
                </c:pt>
                <c:pt idx="6">
                  <c:v>278</c:v>
                </c:pt>
                <c:pt idx="7">
                  <c:v>514</c:v>
                </c:pt>
                <c:pt idx="8">
                  <c:v>4</c:v>
                </c:pt>
                <c:pt idx="9">
                  <c:v>0</c:v>
                </c:pt>
                <c:pt idx="10">
                  <c:v>3402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79-4405-A1D2-B65F3089B2F8}"/>
            </c:ext>
          </c:extLst>
        </c:ser>
        <c:ser>
          <c:idx val="1"/>
          <c:order val="1"/>
          <c:tx>
            <c:strRef>
              <c:f>'viaj entrados lugar residencia'!$J$9</c:f>
              <c:strCache>
                <c:ptCount val="1"/>
                <c:pt idx="0">
                  <c:v>var. 24/19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9.2141226976699565E-3"/>
                  <c:y val="0.567522480742538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79-4405-A1D2-B65F3089B2F8}"/>
                </c:ext>
              </c:extLst>
            </c:dLbl>
            <c:dLbl>
              <c:idx val="1"/>
              <c:layout>
                <c:manualLayout>
                  <c:x val="-7.8209794181455482E-3"/>
                  <c:y val="0.28485405489727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79-4405-A1D2-B65F3089B2F8}"/>
                </c:ext>
              </c:extLst>
            </c:dLbl>
            <c:dLbl>
              <c:idx val="2"/>
              <c:layout>
                <c:manualLayout>
                  <c:x val="-3.7759152420983179E-3"/>
                  <c:y val="-0.382035704183593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79-4405-A1D2-B65F3089B2F8}"/>
                </c:ext>
              </c:extLst>
            </c:dLbl>
            <c:dLbl>
              <c:idx val="3"/>
              <c:layout>
                <c:manualLayout>
                  <c:x val="-7.7536399835462094E-3"/>
                  <c:y val="-0.281458802612079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79-4405-A1D2-B65F3089B2F8}"/>
                </c:ext>
              </c:extLst>
            </c:dLbl>
            <c:dLbl>
              <c:idx val="4"/>
              <c:layout>
                <c:manualLayout>
                  <c:x val="-6.4950711709962751E-3"/>
                  <c:y val="-0.138019025817261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79-4405-A1D2-B65F3089B2F8}"/>
                </c:ext>
              </c:extLst>
            </c:dLbl>
            <c:dLbl>
              <c:idx val="5"/>
              <c:layout>
                <c:manualLayout>
                  <c:x val="-3.977724741447892E-3"/>
                  <c:y val="0.244724296680960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79-4405-A1D2-B65F3089B2F8}"/>
                </c:ext>
              </c:extLst>
            </c:dLbl>
            <c:dLbl>
              <c:idx val="6"/>
              <c:layout>
                <c:manualLayout>
                  <c:x val="-6.4950711709962266E-3"/>
                  <c:y val="0.178185245641287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79-4405-A1D2-B65F3089B2F8}"/>
                </c:ext>
              </c:extLst>
            </c:dLbl>
            <c:dLbl>
              <c:idx val="7"/>
              <c:layout>
                <c:manualLayout>
                  <c:x val="-6.5623062033713566E-3"/>
                  <c:y val="0.185266691287649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79-4405-A1D2-B65F3089B2F8}"/>
                </c:ext>
              </c:extLst>
            </c:dLbl>
            <c:dLbl>
              <c:idx val="8"/>
              <c:layout>
                <c:manualLayout>
                  <c:x val="-7.7536399835461123E-3"/>
                  <c:y val="0.152556306401549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79-4405-A1D2-B65F3089B2F8}"/>
                </c:ext>
              </c:extLst>
            </c:dLbl>
            <c:dLbl>
              <c:idx val="9"/>
              <c:layout>
                <c:manualLayout>
                  <c:x val="-2.3827719625738905E-3"/>
                  <c:y val="0.159540019903527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79-4405-A1D2-B65F3089B2F8}"/>
                </c:ext>
              </c:extLst>
            </c:dLbl>
            <c:dLbl>
              <c:idx val="10"/>
              <c:layout>
                <c:manualLayout>
                  <c:x val="-6.6295412357466809E-3"/>
                  <c:y val="0.250059907925043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79-4405-A1D2-B65F3089B2F8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residencia'!$T$11,'viaj entrados lugar residencia'!$T$12,'viaj entrados lugar residencia'!$T$15:$T$23)</c:f>
              <c:numCache>
                <c:formatCode>0.0%</c:formatCode>
                <c:ptCount val="11"/>
                <c:pt idx="0">
                  <c:v>-0.28367836783678368</c:v>
                </c:pt>
                <c:pt idx="1">
                  <c:v>-0.65702727000299666</c:v>
                </c:pt>
                <c:pt idx="2">
                  <c:v>9.0567738059477376E-2</c:v>
                </c:pt>
                <c:pt idx="3">
                  <c:v>0.48312856895656697</c:v>
                </c:pt>
                <c:pt idx="4">
                  <c:v>0.3833333333333333</c:v>
                </c:pt>
                <c:pt idx="5">
                  <c:v>-0.44296788482834992</c:v>
                </c:pt>
                <c:pt idx="6">
                  <c:v>-0.42203742203742201</c:v>
                </c:pt>
                <c:pt idx="7">
                  <c:v>-0.15737704918032791</c:v>
                </c:pt>
                <c:pt idx="8">
                  <c:v>-0.86206896551724133</c:v>
                </c:pt>
                <c:pt idx="9">
                  <c:v>-1</c:v>
                </c:pt>
                <c:pt idx="10">
                  <c:v>-0.15875370919881304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A79-4405-A1D2-B65F3089B2F8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3A79-4405-A1D2-B65F3089B2F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A79-4405-A1D2-B65F3089B2F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A79-4405-A1D2-B65F3089B2F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A79-4405-A1D2-B65F3089B2F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3A79-4405-A1D2-B65F3089B2F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A79-4405-A1D2-B65F3089B2F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A79-4405-A1D2-B65F3089B2F8}"/>
              </c:ext>
            </c:extLst>
          </c:dPt>
          <c:dLbls>
            <c:dLbl>
              <c:idx val="0"/>
              <c:layout>
                <c:manualLayout>
                  <c:x val="-4.2689157247414559E-3"/>
                  <c:y val="8.5337004443072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79-4405-A1D2-B65F3089B2F8}"/>
                </c:ext>
              </c:extLst>
            </c:dLbl>
            <c:dLbl>
              <c:idx val="1"/>
              <c:layout>
                <c:manualLayout>
                  <c:x val="-2.5173064820641915E-3"/>
                  <c:y val="7.9772259236826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A79-4405-A1D2-B65F3089B2F8}"/>
                </c:ext>
              </c:extLst>
            </c:dLbl>
            <c:dLbl>
              <c:idx val="2"/>
              <c:layout>
                <c:manualLayout>
                  <c:x val="-3.775959723096287E-3"/>
                  <c:y val="8.20514615160284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A79-4405-A1D2-B65F3089B2F8}"/>
                </c:ext>
              </c:extLst>
            </c:dLbl>
            <c:dLbl>
              <c:idx val="3"/>
              <c:layout>
                <c:manualLayout>
                  <c:x val="-3.7009113237615951E-3"/>
                  <c:y val="8.6339028730532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79-4405-A1D2-B65F3089B2F8}"/>
                </c:ext>
              </c:extLst>
            </c:dLbl>
            <c:dLbl>
              <c:idx val="4"/>
              <c:layout>
                <c:manualLayout>
                  <c:x val="-3.2616958122525662E-3"/>
                  <c:y val="7.1610561500325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79-4405-A1D2-B65F3089B2F8}"/>
                </c:ext>
              </c:extLst>
            </c:dLbl>
            <c:dLbl>
              <c:idx val="5"/>
              <c:layout>
                <c:manualLayout>
                  <c:x val="-7.1013810498357305E-3"/>
                  <c:y val="7.615478834376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79-4405-A1D2-B65F3089B2F8}"/>
                </c:ext>
              </c:extLst>
            </c:dLbl>
            <c:dLbl>
              <c:idx val="6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A79-4405-A1D2-B65F3089B2F8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A79-4405-A1D2-B65F3089B2F8}"/>
                </c:ext>
              </c:extLst>
            </c:dLbl>
            <c:dLbl>
              <c:idx val="8"/>
              <c:layout>
                <c:manualLayout>
                  <c:x val="0"/>
                  <c:y val="8.3482409063804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A79-4405-A1D2-B65F3089B2F8}"/>
                </c:ext>
              </c:extLst>
            </c:dLbl>
            <c:dLbl>
              <c:idx val="9"/>
              <c:layout>
                <c:manualLayout>
                  <c:x val="0"/>
                  <c:y val="8.10971973762671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A79-4405-A1D2-B65F3089B2F8}"/>
                </c:ext>
              </c:extLst>
            </c:dLbl>
            <c:dLbl>
              <c:idx val="10"/>
              <c:layout>
                <c:manualLayout>
                  <c:x val="-4.931111656368733E-3"/>
                  <c:y val="8.24500068081828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A79-4405-A1D2-B65F3089B2F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residencia'!$V$11,'viaj entrados lugar residencia'!$V$12,'viaj entrados lugar residencia'!$V$15:$V$23)</c:f>
              <c:numCache>
                <c:formatCode>0.0%</c:formatCode>
                <c:ptCount val="11"/>
                <c:pt idx="0">
                  <c:v>1</c:v>
                </c:pt>
                <c:pt idx="1">
                  <c:v>0.23968586387434554</c:v>
                </c:pt>
                <c:pt idx="2">
                  <c:v>0.76031413612565446</c:v>
                </c:pt>
                <c:pt idx="3">
                  <c:v>0.4487434554973822</c:v>
                </c:pt>
                <c:pt idx="4">
                  <c:v>3.9109947643979057E-2</c:v>
                </c:pt>
                <c:pt idx="5">
                  <c:v>5.2670157068062828E-2</c:v>
                </c:pt>
                <c:pt idx="6">
                  <c:v>1.4554973821989529E-2</c:v>
                </c:pt>
                <c:pt idx="7">
                  <c:v>2.6910994764397907E-2</c:v>
                </c:pt>
                <c:pt idx="8">
                  <c:v>2.094240837696335E-4</c:v>
                </c:pt>
                <c:pt idx="9">
                  <c:v>0</c:v>
                </c:pt>
                <c:pt idx="10">
                  <c:v>0.17811518324607331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A79-4405-A1D2-B65F3089B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julio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4E-498E-9ED2-31693AB54BF5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4E-498E-9ED2-31693AB54B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84E-498E-9ED2-31693AB54B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84E-498E-9ED2-31693AB54BF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84E-498E-9ED2-31693AB54B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84E-498E-9ED2-31693AB54BF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84E-498E-9ED2-31693AB54BF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84E-498E-9ED2-31693AB54B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133707</c:v>
                </c:pt>
                <c:pt idx="1">
                  <c:v>32909</c:v>
                </c:pt>
                <c:pt idx="2">
                  <c:v>100798</c:v>
                </c:pt>
                <c:pt idx="3">
                  <c:v>42683</c:v>
                </c:pt>
                <c:pt idx="4">
                  <c:v>6151</c:v>
                </c:pt>
                <c:pt idx="5">
                  <c:v>10999</c:v>
                </c:pt>
                <c:pt idx="6">
                  <c:v>3644</c:v>
                </c:pt>
                <c:pt idx="7">
                  <c:v>2461</c:v>
                </c:pt>
                <c:pt idx="8">
                  <c:v>2216</c:v>
                </c:pt>
                <c:pt idx="9">
                  <c:v>1641</c:v>
                </c:pt>
                <c:pt idx="10">
                  <c:v>31003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4E-498E-9ED2-31693AB54BF5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4E-498E-9ED2-31693AB54BF5}"/>
                </c:ext>
              </c:extLst>
            </c:dLbl>
            <c:dLbl>
              <c:idx val="1"/>
              <c:layout>
                <c:manualLayout>
                  <c:x val="-2.517346429548335E-3"/>
                  <c:y val="-0.209238694787211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4E-498E-9ED2-31693AB54BF5}"/>
                </c:ext>
              </c:extLst>
            </c:dLbl>
            <c:dLbl>
              <c:idx val="2"/>
              <c:layout>
                <c:manualLayout>
                  <c:x val="-3.7759152420983179E-3"/>
                  <c:y val="-0.422613338746190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4E-498E-9ED2-31693AB54BF5}"/>
                </c:ext>
              </c:extLst>
            </c:dLbl>
            <c:dLbl>
              <c:idx val="3"/>
              <c:layout>
                <c:manualLayout>
                  <c:x val="-3.7759152420983179E-3"/>
                  <c:y val="-0.240881168049482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4E-498E-9ED2-31693AB54BF5}"/>
                </c:ext>
              </c:extLst>
            </c:dLbl>
            <c:dLbl>
              <c:idx val="4"/>
              <c:layout>
                <c:manualLayout>
                  <c:x val="-3.8432546766976323E-3"/>
                  <c:y val="-0.104602150295122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4E-498E-9ED2-31693AB54BF5}"/>
                </c:ext>
              </c:extLst>
            </c:dLbl>
            <c:dLbl>
              <c:idx val="5"/>
              <c:layout>
                <c:manualLayout>
                  <c:x val="-3.977724741447892E-3"/>
                  <c:y val="-0.146730718810524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4E-498E-9ED2-31693AB54BF5}"/>
                </c:ext>
              </c:extLst>
            </c:dLbl>
            <c:dLbl>
              <c:idx val="6"/>
              <c:layout>
                <c:manualLayout>
                  <c:x val="-2.517346429548335E-3"/>
                  <c:y val="-0.101084544883017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4E-498E-9ED2-31693AB54BF5}"/>
                </c:ext>
              </c:extLst>
            </c:dLbl>
            <c:dLbl>
              <c:idx val="7"/>
              <c:layout>
                <c:manualLayout>
                  <c:x val="-2.5845814619234646E-3"/>
                  <c:y val="-9.4003099236655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4E-498E-9ED2-31693AB54BF5}"/>
                </c:ext>
              </c:extLst>
            </c:dLbl>
            <c:dLbl>
              <c:idx val="8"/>
              <c:layout>
                <c:manualLayout>
                  <c:x val="-3.7759152420983179E-3"/>
                  <c:y val="0.219390057445826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4E-498E-9ED2-31693AB54BF5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4E-498E-9ED2-31693AB54BF5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4E-498E-9ED2-31693AB54BF5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0.21662420382165615</c:v>
                </c:pt>
                <c:pt idx="1">
                  <c:v>0.19490940779201926</c:v>
                </c:pt>
                <c:pt idx="2">
                  <c:v>0.22388567126847092</c:v>
                </c:pt>
                <c:pt idx="3">
                  <c:v>0.42267182187854146</c:v>
                </c:pt>
                <c:pt idx="4">
                  <c:v>5.0914061165214353E-2</c:v>
                </c:pt>
                <c:pt idx="5">
                  <c:v>6.1884533693763233E-2</c:v>
                </c:pt>
                <c:pt idx="6">
                  <c:v>0.5774891774891775</c:v>
                </c:pt>
                <c:pt idx="7">
                  <c:v>0.18602409638554218</c:v>
                </c:pt>
                <c:pt idx="8">
                  <c:v>-0.31393188854489162</c:v>
                </c:pt>
                <c:pt idx="9">
                  <c:v>0.7040498442367602</c:v>
                </c:pt>
                <c:pt idx="10">
                  <c:v>0.12460098665118968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84E-498E-9ED2-31693AB54BF5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84E-498E-9ED2-31693AB54BF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84E-498E-9ED2-31693AB54BF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84E-498E-9ED2-31693AB54BF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84E-498E-9ED2-31693AB54BF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84E-498E-9ED2-31693AB54BF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84E-498E-9ED2-31693AB54BF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784E-498E-9ED2-31693AB54BF5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4E-498E-9ED2-31693AB54BF5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84E-498E-9ED2-31693AB54BF5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84E-498E-9ED2-31693AB54BF5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4E-498E-9ED2-31693AB54BF5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4E-498E-9ED2-31693AB54BF5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4E-498E-9ED2-31693AB54BF5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84E-498E-9ED2-31693AB54BF5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84E-498E-9ED2-31693AB54BF5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84E-498E-9ED2-31693AB54BF5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84E-498E-9ED2-31693AB54BF5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84E-498E-9ED2-31693AB54BF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acu'!$AA$9:$AA$10,'viaj entrados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0.2461277270449565</c:v>
                </c:pt>
                <c:pt idx="2">
                  <c:v>0.75387227295504344</c:v>
                </c:pt>
                <c:pt idx="3">
                  <c:v>0.31922786391138835</c:v>
                </c:pt>
                <c:pt idx="4">
                  <c:v>4.6003574981115423E-2</c:v>
                </c:pt>
                <c:pt idx="5">
                  <c:v>8.2261960854704691E-2</c:v>
                </c:pt>
                <c:pt idx="6">
                  <c:v>2.7253621725115366E-2</c:v>
                </c:pt>
                <c:pt idx="7">
                  <c:v>1.8405917416440425E-2</c:v>
                </c:pt>
                <c:pt idx="8">
                  <c:v>1.6573552618785854E-2</c:v>
                </c:pt>
                <c:pt idx="9">
                  <c:v>1.2273104624290427E-2</c:v>
                </c:pt>
                <c:pt idx="10">
                  <c:v>0.23187267682320298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784E-498E-9ED2-31693AB54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hot'!$V$7</c:f>
              <c:strCache>
                <c:ptCount val="1"/>
                <c:pt idx="0">
                  <c:v>acumulado julio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70-4176-AE41-A71561E7CE6C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70-4176-AE41-A71561E7CE6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170-4176-AE41-A71561E7CE6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170-4176-AE41-A71561E7CE6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170-4176-AE41-A71561E7CE6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170-4176-AE41-A71561E7CE6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170-4176-AE41-A71561E7CE6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170-4176-AE41-A71561E7CE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hot'!$V$9:$V$10,'viaj entrados lugar residen hot'!$V$13:$V$21)</c:f>
              <c:numCache>
                <c:formatCode>#,##0</c:formatCode>
                <c:ptCount val="11"/>
                <c:pt idx="0">
                  <c:v>110305</c:v>
                </c:pt>
                <c:pt idx="1">
                  <c:v>31284</c:v>
                </c:pt>
                <c:pt idx="2">
                  <c:v>79021</c:v>
                </c:pt>
                <c:pt idx="3">
                  <c:v>26510</c:v>
                </c:pt>
                <c:pt idx="4">
                  <c:v>5749</c:v>
                </c:pt>
                <c:pt idx="5">
                  <c:v>10964</c:v>
                </c:pt>
                <c:pt idx="6">
                  <c:v>2589</c:v>
                </c:pt>
                <c:pt idx="7">
                  <c:v>2185</c:v>
                </c:pt>
                <c:pt idx="8">
                  <c:v>1641</c:v>
                </c:pt>
                <c:pt idx="9">
                  <c:v>203</c:v>
                </c:pt>
                <c:pt idx="10">
                  <c:v>29180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70-4176-AE41-A71561E7CE6C}"/>
            </c:ext>
          </c:extLst>
        </c:ser>
        <c:ser>
          <c:idx val="1"/>
          <c:order val="1"/>
          <c:tx>
            <c:strRef>
              <c:f>'viaj entrados lugar residen hot'!$W$7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70-4176-AE41-A71561E7CE6C}"/>
                </c:ext>
              </c:extLst>
            </c:dLbl>
            <c:dLbl>
              <c:idx val="1"/>
              <c:layout>
                <c:manualLayout>
                  <c:x val="-5.1691629238469535E-3"/>
                  <c:y val="-0.21878637350782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70-4176-AE41-A71561E7CE6C}"/>
                </c:ext>
              </c:extLst>
            </c:dLbl>
            <c:dLbl>
              <c:idx val="2"/>
              <c:layout>
                <c:manualLayout>
                  <c:x val="-3.7759152420983179E-3"/>
                  <c:y val="-0.393970302584357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70-4176-AE41-A71561E7CE6C}"/>
                </c:ext>
              </c:extLst>
            </c:dLbl>
            <c:dLbl>
              <c:idx val="3"/>
              <c:layout>
                <c:manualLayout>
                  <c:x val="-3.7759152420983179E-3"/>
                  <c:y val="0.304136043144982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70-4176-AE41-A71561E7CE6C}"/>
                </c:ext>
              </c:extLst>
            </c:dLbl>
            <c:dLbl>
              <c:idx val="4"/>
              <c:layout>
                <c:manualLayout>
                  <c:x val="-5.1691629238469292E-3"/>
                  <c:y val="-0.104602150295122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70-4176-AE41-A71561E7CE6C}"/>
                </c:ext>
              </c:extLst>
            </c:dLbl>
            <c:dLbl>
              <c:idx val="5"/>
              <c:layout>
                <c:manualLayout>
                  <c:x val="-3.977724741447892E-3"/>
                  <c:y val="-0.153891477850983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70-4176-AE41-A71561E7CE6C}"/>
                </c:ext>
              </c:extLst>
            </c:dLbl>
            <c:dLbl>
              <c:idx val="6"/>
              <c:layout>
                <c:manualLayout>
                  <c:x val="-3.8432546766976323E-3"/>
                  <c:y val="-9.39237858425591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70-4176-AE41-A71561E7CE6C}"/>
                </c:ext>
              </c:extLst>
            </c:dLbl>
            <c:dLbl>
              <c:idx val="7"/>
              <c:layout>
                <c:manualLayout>
                  <c:x val="-3.9104897090727619E-3"/>
                  <c:y val="-0.101163858277113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70-4176-AE41-A71561E7CE6C}"/>
                </c:ext>
              </c:extLst>
            </c:dLbl>
            <c:dLbl>
              <c:idx val="8"/>
              <c:layout>
                <c:manualLayout>
                  <c:x val="-3.7759152420983179E-3"/>
                  <c:y val="0.205068539364910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70-4176-AE41-A71561E7CE6C}"/>
                </c:ext>
              </c:extLst>
            </c:dLbl>
            <c:dLbl>
              <c:idx val="9"/>
              <c:layout>
                <c:manualLayout>
                  <c:x val="-3.7086802097230907E-3"/>
                  <c:y val="0.181022297024902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70-4176-AE41-A71561E7CE6C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70-4176-AE41-A71561E7CE6C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5.1214607694580305E-2</c:v>
                </c:pt>
                <c:pt idx="1">
                  <c:v>0.1696265001682431</c:v>
                </c:pt>
                <c:pt idx="2">
                  <c:v>1.0705515194924686E-2</c:v>
                </c:pt>
                <c:pt idx="3">
                  <c:v>-7.2882422885920173E-2</c:v>
                </c:pt>
                <c:pt idx="4">
                  <c:v>7.5383464272353207E-2</c:v>
                </c:pt>
                <c:pt idx="5">
                  <c:v>8.9535923680810869E-2</c:v>
                </c:pt>
                <c:pt idx="6">
                  <c:v>0.26849583537481636</c:v>
                </c:pt>
                <c:pt idx="7">
                  <c:v>0.19464188080918543</c:v>
                </c:pt>
                <c:pt idx="8">
                  <c:v>-0.48766781142678739</c:v>
                </c:pt>
                <c:pt idx="9">
                  <c:v>-0.7814854682454252</c:v>
                </c:pt>
                <c:pt idx="10">
                  <c:v>0.11463386683983345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170-4176-AE41-A71561E7CE6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3170-4176-AE41-A71561E7CE6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170-4176-AE41-A71561E7CE6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170-4176-AE41-A71561E7CE6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170-4176-AE41-A71561E7CE6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3170-4176-AE41-A71561E7CE6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170-4176-AE41-A71561E7CE6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170-4176-AE41-A71561E7CE6C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70-4176-AE41-A71561E7CE6C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170-4176-AE41-A71561E7CE6C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170-4176-AE41-A71561E7CE6C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70-4176-AE41-A71561E7CE6C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70-4176-AE41-A71561E7CE6C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70-4176-AE41-A71561E7CE6C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170-4176-AE41-A71561E7CE6C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170-4176-AE41-A71561E7CE6C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170-4176-AE41-A71561E7CE6C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170-4176-AE41-A71561E7CE6C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170-4176-AE41-A71561E7CE6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hot'!$AA$9:$AA$10,'viaj entrados lugar residen hot'!$AA$13:$AA$21)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0.28361361678981006</c:v>
                </c:pt>
                <c:pt idx="2">
                  <c:v>0.71638638321018988</c:v>
                </c:pt>
                <c:pt idx="3">
                  <c:v>0.24033362041611894</c:v>
                </c:pt>
                <c:pt idx="4">
                  <c:v>5.2119124246407689E-2</c:v>
                </c:pt>
                <c:pt idx="5">
                  <c:v>9.9397126150219839E-2</c:v>
                </c:pt>
                <c:pt idx="6">
                  <c:v>2.3471284166628893E-2</c:v>
                </c:pt>
                <c:pt idx="7">
                  <c:v>1.9808712207062238E-2</c:v>
                </c:pt>
                <c:pt idx="8">
                  <c:v>1.4876932142695254E-2</c:v>
                </c:pt>
                <c:pt idx="9">
                  <c:v>1.8403517519604733E-3</c:v>
                </c:pt>
                <c:pt idx="10">
                  <c:v>0.26453923212909658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170-4176-AE41-A71561E7C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apt'!$V$7</c:f>
              <c:strCache>
                <c:ptCount val="1"/>
                <c:pt idx="0">
                  <c:v>acumulado julio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7B-4397-9FB2-2FBC6A34AF9C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7B-4397-9FB2-2FBC6A34AF9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B7B-4397-9FB2-2FBC6A34AF9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B7B-4397-9FB2-2FBC6A34AF9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B7B-4397-9FB2-2FBC6A34AF9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B7B-4397-9FB2-2FBC6A34AF9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B7B-4397-9FB2-2FBC6A34AF9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B7B-4397-9FB2-2FBC6A34AF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apt'!$V$9:$V$10,'viaj entrados lugar residen apt'!$V$13:$V$21)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7B-4397-9FB2-2FBC6A34AF9C}"/>
            </c:ext>
          </c:extLst>
        </c:ser>
        <c:ser>
          <c:idx val="1"/>
          <c:order val="1"/>
          <c:tx>
            <c:strRef>
              <c:f>'viaj entrados lugar residen apt'!$W$7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7B-4397-9FB2-2FBC6A34AF9C}"/>
                </c:ext>
              </c:extLst>
            </c:dLbl>
            <c:dLbl>
              <c:idx val="1"/>
              <c:layout>
                <c:manualLayout>
                  <c:x val="-2.517346429548335E-3"/>
                  <c:y val="-0.159113381504003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7B-4397-9FB2-2FBC6A34AF9C}"/>
                </c:ext>
              </c:extLst>
            </c:dLbl>
            <c:dLbl>
              <c:idx val="2"/>
              <c:layout>
                <c:manualLayout>
                  <c:x val="-3.7759152420983179E-3"/>
                  <c:y val="-0.489447089790467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7B-4397-9FB2-2FBC6A34AF9C}"/>
                </c:ext>
              </c:extLst>
            </c:dLbl>
            <c:dLbl>
              <c:idx val="3"/>
              <c:layout>
                <c:manualLayout>
                  <c:x val="-3.7759152420983179E-3"/>
                  <c:y val="-0.314875678134218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7B-4397-9FB2-2FBC6A34AF9C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7B-4397-9FB2-2FBC6A34AF9C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7B-4397-9FB2-2FBC6A34AF9C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7B-4397-9FB2-2FBC6A34AF9C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7B-4397-9FB2-2FBC6A34AF9C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7B-4397-9FB2-2FBC6A34AF9C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7B-4397-9FB2-2FBC6A34AF9C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7B-4397-9FB2-2FBC6A34AF9C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B7B-4397-9FB2-2FBC6A34AF9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B7B-4397-9FB2-2FBC6A34AF9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B7B-4397-9FB2-2FBC6A34AF9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B7B-4397-9FB2-2FBC6A34AF9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B7B-4397-9FB2-2FBC6A34AF9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B7B-4397-9FB2-2FBC6A34AF9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5B7B-4397-9FB2-2FBC6A34AF9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5B7B-4397-9FB2-2FBC6A34AF9C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7B-4397-9FB2-2FBC6A34AF9C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B7B-4397-9FB2-2FBC6A34AF9C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B7B-4397-9FB2-2FBC6A34AF9C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7B-4397-9FB2-2FBC6A34AF9C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7B-4397-9FB2-2FBC6A34AF9C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7B-4397-9FB2-2FBC6A34AF9C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7B-4397-9FB2-2FBC6A34AF9C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B7B-4397-9FB2-2FBC6A34AF9C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B7B-4397-9FB2-2FBC6A34AF9C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B7B-4397-9FB2-2FBC6A34AF9C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B7B-4397-9FB2-2FBC6A34AF9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apt'!$AA$9:$AA$10,'viaj entrados lugar residen apt'!$AA$13:$AA$21)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5B7B-4397-9FB2-2FBC6A34A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307754788407989E-3"/>
          <c:y val="0.29297540814916934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mes'!$Q$8</c:f>
              <c:strCache>
                <c:ptCount val="1"/>
                <c:pt idx="0">
                  <c:v>julio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F7-414F-9D03-51DECEF2475C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F7-414F-9D03-51DECEF2475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7F7-414F-9D03-51DECEF2475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7F7-414F-9D03-51DECEF2475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7F7-414F-9D03-51DECEF2475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7F7-414F-9D03-51DECEF2475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7F7-414F-9D03-51DECEF2475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7F7-414F-9D03-51DECEF247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#,##0</c:formatCode>
                <c:ptCount val="11"/>
                <c:pt idx="0">
                  <c:v>19100</c:v>
                </c:pt>
                <c:pt idx="1">
                  <c:v>4578</c:v>
                </c:pt>
                <c:pt idx="2">
                  <c:v>14522</c:v>
                </c:pt>
                <c:pt idx="3">
                  <c:v>8571</c:v>
                </c:pt>
                <c:pt idx="4">
                  <c:v>747</c:v>
                </c:pt>
                <c:pt idx="5">
                  <c:v>1006</c:v>
                </c:pt>
                <c:pt idx="6">
                  <c:v>278</c:v>
                </c:pt>
                <c:pt idx="7">
                  <c:v>514</c:v>
                </c:pt>
                <c:pt idx="8">
                  <c:v>4</c:v>
                </c:pt>
                <c:pt idx="9">
                  <c:v>0</c:v>
                </c:pt>
                <c:pt idx="10">
                  <c:v>3402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F7-414F-9D03-51DECEF2475C}"/>
            </c:ext>
          </c:extLst>
        </c:ser>
        <c:ser>
          <c:idx val="1"/>
          <c:order val="1"/>
          <c:tx>
            <c:strRef>
              <c:f>'viaj aloj lugar residen mes'!$R$8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88821445052066E-3"/>
                  <c:y val="0.539096710655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F7-414F-9D03-51DECEF2475C}"/>
                </c:ext>
              </c:extLst>
            </c:dLbl>
            <c:dLbl>
              <c:idx val="1"/>
              <c:layout>
                <c:manualLayout>
                  <c:x val="-7.8209794181455239E-3"/>
                  <c:y val="0.280080215536967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F7-414F-9D03-51DECEF2475C}"/>
                </c:ext>
              </c:extLst>
            </c:dLbl>
            <c:dLbl>
              <c:idx val="2"/>
              <c:layout>
                <c:manualLayout>
                  <c:x val="-3.7759152420983179E-3"/>
                  <c:y val="-0.358166507382065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F7-414F-9D03-51DECEF2475C}"/>
                </c:ext>
              </c:extLst>
            </c:dLbl>
            <c:dLbl>
              <c:idx val="3"/>
              <c:layout>
                <c:manualLayout>
                  <c:x val="-3.7759152420983179E-3"/>
                  <c:y val="-0.240881168049482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F7-414F-9D03-51DECEF2475C}"/>
                </c:ext>
              </c:extLst>
            </c:dLbl>
            <c:dLbl>
              <c:idx val="4"/>
              <c:layout>
                <c:manualLayout>
                  <c:x val="-3.8432546766976809E-3"/>
                  <c:y val="-8.0732765547163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F7-414F-9D03-51DECEF2475C}"/>
                </c:ext>
              </c:extLst>
            </c:dLbl>
            <c:dLbl>
              <c:idx val="5"/>
              <c:layout>
                <c:manualLayout>
                  <c:x val="-3.977724741447892E-3"/>
                  <c:y val="0.232789698280196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F7-414F-9D03-51DECEF2475C}"/>
                </c:ext>
              </c:extLst>
            </c:dLbl>
            <c:dLbl>
              <c:idx val="6"/>
              <c:layout>
                <c:manualLayout>
                  <c:x val="-5.1691629238469292E-3"/>
                  <c:y val="0.199667522762662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F7-414F-9D03-51DECEF2475C}"/>
                </c:ext>
              </c:extLst>
            </c:dLbl>
            <c:dLbl>
              <c:idx val="7"/>
              <c:layout>
                <c:manualLayout>
                  <c:x val="-6.5623062033713566E-3"/>
                  <c:y val="0.1972012896884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F7-414F-9D03-51DECEF2475C}"/>
                </c:ext>
              </c:extLst>
            </c:dLbl>
            <c:dLbl>
              <c:idx val="8"/>
              <c:layout>
                <c:manualLayout>
                  <c:x val="-1.1240987477997232E-3"/>
                  <c:y val="0.150169386721396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F7-414F-9D03-51DECEF2475C}"/>
                </c:ext>
              </c:extLst>
            </c:dLbl>
            <c:dLbl>
              <c:idx val="9"/>
              <c:layout>
                <c:manualLayout>
                  <c:x val="-3.7086802097230907E-3"/>
                  <c:y val="0.164313859263832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F7-414F-9D03-51DECEF2475C}"/>
                </c:ext>
              </c:extLst>
            </c:dLbl>
            <c:dLbl>
              <c:idx val="10"/>
              <c:layout>
                <c:manualLayout>
                  <c:x val="-3.9777247414480863E-3"/>
                  <c:y val="0.247664154762609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F7-414F-9D03-51DECEF2475C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mes'!$R$10,'viaj aloj lugar residen mes'!$R$11,'viaj aloj lugar residen mes'!$R$14:$R$22)</c:f>
              <c:numCache>
                <c:formatCode>0.0%</c:formatCode>
                <c:ptCount val="11"/>
                <c:pt idx="0">
                  <c:v>-0.28367836783678368</c:v>
                </c:pt>
                <c:pt idx="1">
                  <c:v>-0.65702727000299666</c:v>
                </c:pt>
                <c:pt idx="2">
                  <c:v>9.0567738059477376E-2</c:v>
                </c:pt>
                <c:pt idx="3">
                  <c:v>0.48312856895656697</c:v>
                </c:pt>
                <c:pt idx="4">
                  <c:v>0.3833333333333333</c:v>
                </c:pt>
                <c:pt idx="5">
                  <c:v>-0.44296788482834992</c:v>
                </c:pt>
                <c:pt idx="6">
                  <c:v>-0.42203742203742201</c:v>
                </c:pt>
                <c:pt idx="7">
                  <c:v>-0.15737704918032791</c:v>
                </c:pt>
                <c:pt idx="8">
                  <c:v>-0.86206896551724133</c:v>
                </c:pt>
                <c:pt idx="9">
                  <c:v>-1</c:v>
                </c:pt>
                <c:pt idx="10">
                  <c:v>-0.15875370919881304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F7-414F-9D03-51DECEF2475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B7F7-414F-9D03-51DECEF2475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B7F7-414F-9D03-51DECEF2475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7F7-414F-9D03-51DECEF2475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7F7-414F-9D03-51DECEF2475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7F7-414F-9D03-51DECEF2475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7F7-414F-9D03-51DECEF2475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7F7-414F-9D03-51DECEF2475C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F7-414F-9D03-51DECEF2475C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7F7-414F-9D03-51DECEF2475C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7F7-414F-9D03-51DECEF2475C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F7-414F-9D03-51DECEF2475C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F7-414F-9D03-51DECEF2475C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F7-414F-9D03-51DECEF2475C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F7-414F-9D03-51DECEF2475C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7F7-414F-9D03-51DECEF2475C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7F7-414F-9D03-51DECEF2475C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7F7-414F-9D03-51DECEF2475C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7F7-414F-9D03-51DECEF2475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mes'!$T$10:$T$11,'viaj aloj lugar residen mes'!$T$14:$T$22)</c:f>
              <c:numCache>
                <c:formatCode>0.0%</c:formatCode>
                <c:ptCount val="11"/>
                <c:pt idx="0">
                  <c:v>1</c:v>
                </c:pt>
                <c:pt idx="1">
                  <c:v>0.23968586387434554</c:v>
                </c:pt>
                <c:pt idx="2">
                  <c:v>0.76031413612565446</c:v>
                </c:pt>
                <c:pt idx="3">
                  <c:v>0.4487434554973822</c:v>
                </c:pt>
                <c:pt idx="4">
                  <c:v>3.9109947643979057E-2</c:v>
                </c:pt>
                <c:pt idx="5">
                  <c:v>5.2670157068062828E-2</c:v>
                </c:pt>
                <c:pt idx="6">
                  <c:v>1.4554973821989529E-2</c:v>
                </c:pt>
                <c:pt idx="7">
                  <c:v>2.6910994764397907E-2</c:v>
                </c:pt>
                <c:pt idx="8">
                  <c:v>2.094240837696335E-4</c:v>
                </c:pt>
                <c:pt idx="9">
                  <c:v>0</c:v>
                </c:pt>
                <c:pt idx="10">
                  <c:v>0.17811518324607331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7F7-414F-9D03-51DECEF24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acu'!$W$7</c:f>
              <c:strCache>
                <c:ptCount val="1"/>
                <c:pt idx="0">
                  <c:v>acumulado julio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2-4723-9A15-1AA67685B4C4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2-4723-9A15-1AA67685B4C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792-4723-9A15-1AA67685B4C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792-4723-9A15-1AA67685B4C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792-4723-9A15-1AA67685B4C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792-4723-9A15-1AA67685B4C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792-4723-9A15-1AA67685B4C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792-4723-9A15-1AA67685B4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acu'!$W$9:$W$21</c:f>
              <c:numCache>
                <c:formatCode>#,##0</c:formatCode>
                <c:ptCount val="13"/>
                <c:pt idx="0">
                  <c:v>155107</c:v>
                </c:pt>
                <c:pt idx="1">
                  <c:v>36940</c:v>
                </c:pt>
                <c:pt idx="2">
                  <c:v>21299</c:v>
                </c:pt>
                <c:pt idx="3">
                  <c:v>15641</c:v>
                </c:pt>
                <c:pt idx="4">
                  <c:v>118167</c:v>
                </c:pt>
                <c:pt idx="5">
                  <c:v>48623</c:v>
                </c:pt>
                <c:pt idx="6">
                  <c:v>7510</c:v>
                </c:pt>
                <c:pt idx="7">
                  <c:v>13532</c:v>
                </c:pt>
                <c:pt idx="8">
                  <c:v>4373</c:v>
                </c:pt>
                <c:pt idx="9">
                  <c:v>2820</c:v>
                </c:pt>
                <c:pt idx="10">
                  <c:v>2835</c:v>
                </c:pt>
                <c:pt idx="11">
                  <c:v>2071</c:v>
                </c:pt>
                <c:pt idx="12">
                  <c:v>36403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92-4723-9A15-1AA67685B4C4}"/>
            </c:ext>
          </c:extLst>
        </c:ser>
        <c:ser>
          <c:idx val="1"/>
          <c:order val="1"/>
          <c:tx>
            <c:strRef>
              <c:f>'viaj alojados lugar residen acu'!$X$7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910489709072768E-3"/>
                  <c:y val="-0.52260572691571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92-4723-9A15-1AA67685B4C4}"/>
                </c:ext>
              </c:extLst>
            </c:dLbl>
            <c:dLbl>
              <c:idx val="1"/>
              <c:layout>
                <c:manualLayout>
                  <c:x val="-2.517346429548335E-3"/>
                  <c:y val="-0.209238694787211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92-4723-9A15-1AA67685B4C4}"/>
                </c:ext>
              </c:extLst>
            </c:dLbl>
            <c:dLbl>
              <c:idx val="2"/>
              <c:layout>
                <c:manualLayout>
                  <c:x val="-6.6295412357464866E-3"/>
                  <c:y val="0.267335004177109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BC-4717-9689-E89D24D51D74}"/>
                </c:ext>
              </c:extLst>
            </c:dLbl>
            <c:dLbl>
              <c:idx val="3"/>
              <c:layout>
                <c:manualLayout>
                  <c:x val="-2.6518164942985947E-3"/>
                  <c:y val="-0.155149779209929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BC-4717-9689-E89D24D51D74}"/>
                </c:ext>
              </c:extLst>
            </c:dLbl>
            <c:dLbl>
              <c:idx val="4"/>
              <c:layout>
                <c:manualLayout>
                  <c:x val="-3.7759152420983179E-3"/>
                  <c:y val="-0.427387178106496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92-4723-9A15-1AA67685B4C4}"/>
                </c:ext>
              </c:extLst>
            </c:dLbl>
            <c:dLbl>
              <c:idx val="5"/>
              <c:layout>
                <c:manualLayout>
                  <c:x val="-5.1018234892476148E-3"/>
                  <c:y val="-0.2361073286891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92-4723-9A15-1AA67685B4C4}"/>
                </c:ext>
              </c:extLst>
            </c:dLbl>
            <c:dLbl>
              <c:idx val="6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92-4723-9A15-1AA67685B4C4}"/>
                </c:ext>
              </c:extLst>
            </c:dLbl>
            <c:dLbl>
              <c:idx val="7"/>
              <c:layout>
                <c:manualLayout>
                  <c:x val="-3.977724741447892E-3"/>
                  <c:y val="-0.163439156571594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92-4723-9A15-1AA67685B4C4}"/>
                </c:ext>
              </c:extLst>
            </c:dLbl>
            <c:dLbl>
              <c:idx val="8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92-4723-9A15-1AA67685B4C4}"/>
                </c:ext>
              </c:extLst>
            </c:dLbl>
            <c:dLbl>
              <c:idx val="9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92-4723-9A15-1AA67685B4C4}"/>
                </c:ext>
              </c:extLst>
            </c:dLbl>
            <c:dLbl>
              <c:idx val="10"/>
              <c:layout>
                <c:manualLayout>
                  <c:x val="-9.0795482306956048E-3"/>
                  <c:y val="0.228937736166437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92-4723-9A15-1AA67685B4C4}"/>
                </c:ext>
              </c:extLst>
            </c:dLbl>
            <c:dLbl>
              <c:idx val="11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92-4723-9A15-1AA67685B4C4}"/>
                </c:ext>
              </c:extLst>
            </c:dLbl>
            <c:dLbl>
              <c:idx val="12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92-4723-9A15-1AA67685B4C4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0.21459166973367894</c:v>
                </c:pt>
                <c:pt idx="1">
                  <c:v>0.22143967199021253</c:v>
                </c:pt>
                <c:pt idx="2">
                  <c:v>-4.6469982540179977E-2</c:v>
                </c:pt>
                <c:pt idx="3">
                  <c:v>0.9783708575765242</c:v>
                </c:pt>
                <c:pt idx="4">
                  <c:v>0.21246665298584033</c:v>
                </c:pt>
                <c:pt idx="5">
                  <c:v>0.39316925016475168</c:v>
                </c:pt>
                <c:pt idx="6">
                  <c:v>7.4084668192219594E-2</c:v>
                </c:pt>
                <c:pt idx="7">
                  <c:v>9.3583319864231518E-2</c:v>
                </c:pt>
                <c:pt idx="8">
                  <c:v>0.53654251581166545</c:v>
                </c:pt>
                <c:pt idx="9">
                  <c:v>0.2061591103507272</c:v>
                </c:pt>
                <c:pt idx="10">
                  <c:v>-0.28027418126428028</c:v>
                </c:pt>
                <c:pt idx="11">
                  <c:v>0.90349264705882359</c:v>
                </c:pt>
                <c:pt idx="12">
                  <c:v>0.10372324298101998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792-4723-9A15-1AA67685B4C4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792-4723-9A15-1AA67685B4C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792-4723-9A15-1AA67685B4C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792-4723-9A15-1AA67685B4C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792-4723-9A15-1AA67685B4C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792-4723-9A15-1AA67685B4C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5792-4723-9A15-1AA67685B4C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5792-4723-9A15-1AA67685B4C4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92-4723-9A15-1AA67685B4C4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792-4723-9A15-1AA67685B4C4}"/>
                </c:ext>
              </c:extLst>
            </c:dLbl>
            <c:dLbl>
              <c:idx val="2"/>
              <c:layout>
                <c:manualLayout>
                  <c:x val="-3.977724741447892E-3"/>
                  <c:y val="7.160796629744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BC-4717-9689-E89D24D51D74}"/>
                </c:ext>
              </c:extLst>
            </c:dLbl>
            <c:dLbl>
              <c:idx val="3"/>
              <c:layout>
                <c:manualLayout>
                  <c:x val="1.3259082471492973E-3"/>
                  <c:y val="5.96731799502505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BC-4717-9689-E89D24D51D74}"/>
                </c:ext>
              </c:extLst>
            </c:dLbl>
            <c:dLbl>
              <c:idx val="4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792-4723-9A15-1AA67685B4C4}"/>
                </c:ext>
              </c:extLst>
            </c:dLbl>
            <c:dLbl>
              <c:idx val="5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92-4723-9A15-1AA67685B4C4}"/>
                </c:ext>
              </c:extLst>
            </c:dLbl>
            <c:dLbl>
              <c:idx val="6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92-4723-9A15-1AA67685B4C4}"/>
                </c:ext>
              </c:extLst>
            </c:dLbl>
            <c:dLbl>
              <c:idx val="7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92-4723-9A15-1AA67685B4C4}"/>
                </c:ext>
              </c:extLst>
            </c:dLbl>
            <c:dLbl>
              <c:idx val="8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792-4723-9A15-1AA67685B4C4}"/>
                </c:ext>
              </c:extLst>
            </c:dLbl>
            <c:dLbl>
              <c:idx val="9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792-4723-9A15-1AA67685B4C4}"/>
                </c:ext>
              </c:extLst>
            </c:dLbl>
            <c:dLbl>
              <c:idx val="10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792-4723-9A15-1AA67685B4C4}"/>
                </c:ext>
              </c:extLst>
            </c:dLbl>
            <c:dLbl>
              <c:idx val="11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792-4723-9A15-1AA67685B4C4}"/>
                </c:ext>
              </c:extLst>
            </c:dLbl>
            <c:dLbl>
              <c:idx val="12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792-4723-9A15-1AA67685B4C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acu'!$AB$9:$AB$21</c:f>
              <c:numCache>
                <c:formatCode>0.0%</c:formatCode>
                <c:ptCount val="13"/>
                <c:pt idx="0">
                  <c:v>1</c:v>
                </c:pt>
                <c:pt idx="1">
                  <c:v>0.23815817467941486</c:v>
                </c:pt>
                <c:pt idx="2">
                  <c:v>0.13731810943413256</c:v>
                </c:pt>
                <c:pt idx="3">
                  <c:v>0.10084006524528229</c:v>
                </c:pt>
                <c:pt idx="4">
                  <c:v>0.7618418253205852</c:v>
                </c:pt>
                <c:pt idx="5">
                  <c:v>0.31348037161443393</c:v>
                </c:pt>
                <c:pt idx="6">
                  <c:v>4.841818873422863E-2</c:v>
                </c:pt>
                <c:pt idx="7">
                  <c:v>8.7242999993552839E-2</c:v>
                </c:pt>
                <c:pt idx="8">
                  <c:v>2.8193440657094778E-2</c:v>
                </c:pt>
                <c:pt idx="9">
                  <c:v>1.8180997633891444E-2</c:v>
                </c:pt>
                <c:pt idx="10">
                  <c:v>1.8277705068114269E-2</c:v>
                </c:pt>
                <c:pt idx="11">
                  <c:v>1.3352073085031623E-2</c:v>
                </c:pt>
                <c:pt idx="12">
                  <c:v>0.23469604853423764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5792-4723-9A15-1AA67685B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E3-47CD-B688-AF2F70D06B6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TF'!$C$9:$C$21</c:f>
              <c:numCache>
                <c:formatCode>#,##0</c:formatCode>
                <c:ptCount val="13"/>
                <c:pt idx="0">
                  <c:v>64732</c:v>
                </c:pt>
                <c:pt idx="1">
                  <c:v>66960</c:v>
                </c:pt>
                <c:pt idx="2">
                  <c:v>64209</c:v>
                </c:pt>
                <c:pt idx="3">
                  <c:v>74713</c:v>
                </c:pt>
                <c:pt idx="4">
                  <c:v>55886</c:v>
                </c:pt>
                <c:pt idx="5">
                  <c:v>62055</c:v>
                </c:pt>
                <c:pt idx="6">
                  <c:v>80379</c:v>
                </c:pt>
                <c:pt idx="7">
                  <c:v>94508</c:v>
                </c:pt>
                <c:pt idx="8">
                  <c:v>67472</c:v>
                </c:pt>
                <c:pt idx="9">
                  <c:v>73712</c:v>
                </c:pt>
                <c:pt idx="10">
                  <c:v>64233</c:v>
                </c:pt>
                <c:pt idx="11">
                  <c:v>65669</c:v>
                </c:pt>
                <c:pt idx="12">
                  <c:v>834528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E3-47CD-B688-AF2F70D06B62}"/>
            </c:ext>
          </c:extLst>
        </c:ser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E3-47CD-B688-AF2F70D06B62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70697</c:v>
                </c:pt>
                <c:pt idx="1">
                  <c:v>56495</c:v>
                </c:pt>
                <c:pt idx="2">
                  <c:v>68397</c:v>
                </c:pt>
                <c:pt idx="3">
                  <c:v>76269</c:v>
                </c:pt>
                <c:pt idx="4">
                  <c:v>68461</c:v>
                </c:pt>
                <c:pt idx="5">
                  <c:v>50889</c:v>
                </c:pt>
                <c:pt idx="6">
                  <c:v>137368</c:v>
                </c:pt>
                <c:pt idx="7">
                  <c:v>125617</c:v>
                </c:pt>
                <c:pt idx="8">
                  <c:v>74490</c:v>
                </c:pt>
                <c:pt idx="9">
                  <c:v>96232</c:v>
                </c:pt>
                <c:pt idx="10">
                  <c:v>96956</c:v>
                </c:pt>
                <c:pt idx="11">
                  <c:v>92826</c:v>
                </c:pt>
                <c:pt idx="12">
                  <c:v>1014697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E3-47CD-B688-AF2F70D06B62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E3-47CD-B688-AF2F70D06B6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120145</c:v>
                </c:pt>
                <c:pt idx="1">
                  <c:v>116676</c:v>
                </c:pt>
                <c:pt idx="2">
                  <c:v>107722</c:v>
                </c:pt>
                <c:pt idx="3">
                  <c:v>71493</c:v>
                </c:pt>
                <c:pt idx="4">
                  <c:v>41121</c:v>
                </c:pt>
                <c:pt idx="5">
                  <c:v>61354</c:v>
                </c:pt>
                <c:pt idx="6">
                  <c:v>132622</c:v>
                </c:pt>
                <c:pt idx="7">
                  <c:v>71685</c:v>
                </c:pt>
                <c:pt idx="8">
                  <c:v>66924</c:v>
                </c:pt>
                <c:pt idx="9">
                  <c:v>103075</c:v>
                </c:pt>
                <c:pt idx="10">
                  <c:v>70490</c:v>
                </c:pt>
                <c:pt idx="11">
                  <c:v>71642</c:v>
                </c:pt>
                <c:pt idx="12">
                  <c:v>1034949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E3-47CD-B688-AF2F70D06B62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4E3-47CD-B688-AF2F70D06B6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4E3-47CD-B688-AF2F70D06B6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89491</c:v>
                </c:pt>
                <c:pt idx="1">
                  <c:v>145638</c:v>
                </c:pt>
                <c:pt idx="2">
                  <c:v>129096</c:v>
                </c:pt>
                <c:pt idx="3">
                  <c:v>122581</c:v>
                </c:pt>
                <c:pt idx="4">
                  <c:v>124784</c:v>
                </c:pt>
                <c:pt idx="5">
                  <c:v>78527</c:v>
                </c:pt>
                <c:pt idx="6">
                  <c:v>99510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4E3-47CD-B688-AF2F70D06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E3-47CD-B688-AF2F70D06B6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E3-47CD-B688-AF2F70D06B6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E3-47CD-B688-AF2F70D06B6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E3-47CD-B688-AF2F70D06B6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E3-47CD-B688-AF2F70D06B6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E3-47CD-B688-AF2F70D06B6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E3-47CD-B688-AF2F70D06B6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E3-47CD-B688-AF2F70D06B6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E3-47CD-B688-AF2F70D06B6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E3-47CD-B688-AF2F70D06B6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E3-47CD-B688-AF2F70D06B6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E3-47CD-B688-AF2F70D06B6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E3-47CD-B688-AF2F70D06B62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-0.25514170377460565</c:v>
                </c:pt>
                <c:pt idx="1">
                  <c:v>0.24822585621721682</c:v>
                </c:pt>
                <c:pt idx="2">
                  <c:v>0.19841815042424016</c:v>
                </c:pt>
                <c:pt idx="3">
                  <c:v>0.71458744212720116</c:v>
                </c:pt>
                <c:pt idx="4">
                  <c:v>2.03455655261302</c:v>
                </c:pt>
                <c:pt idx="5">
                  <c:v>0.27990025100237959</c:v>
                </c:pt>
                <c:pt idx="6">
                  <c:v>-0.24967200012064361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0.21269694517095594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4E3-47CD-B688-AF2F70D06B62}"/>
            </c:ext>
          </c:extLst>
        </c:ser>
        <c:ser>
          <c:idx val="4"/>
          <c:order val="5"/>
          <c:tx>
            <c:strRef>
              <c:f>'Pernoctaciones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'Pernoctaciones evol mensu TF'!$O$9:$O$21</c:f>
              <c:numCache>
                <c:formatCode>0.0%</c:formatCode>
                <c:ptCount val="13"/>
                <c:pt idx="0">
                  <c:v>0.38248470617314467</c:v>
                </c:pt>
                <c:pt idx="1">
                  <c:v>1.1749999999999998</c:v>
                </c:pt>
                <c:pt idx="2">
                  <c:v>1.0105592673924217</c:v>
                </c:pt>
                <c:pt idx="3">
                  <c:v>0.64069171362413502</c:v>
                </c:pt>
                <c:pt idx="4">
                  <c:v>1.2328311204952942</c:v>
                </c:pt>
                <c:pt idx="5">
                  <c:v>0.2654419466602207</c:v>
                </c:pt>
                <c:pt idx="6">
                  <c:v>0.23800992796625975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0.68387662229652779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4E3-47CD-B688-AF2F70D06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6-432E-9ED3-C6277163A46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TF'!$C$31:$C$43</c:f>
              <c:numCache>
                <c:formatCode>#,##0</c:formatCode>
                <c:ptCount val="13"/>
                <c:pt idx="0">
                  <c:v>5504</c:v>
                </c:pt>
                <c:pt idx="1">
                  <c:v>5846</c:v>
                </c:pt>
                <c:pt idx="2">
                  <c:v>8231</c:v>
                </c:pt>
                <c:pt idx="3">
                  <c:v>6800</c:v>
                </c:pt>
                <c:pt idx="4">
                  <c:v>10291</c:v>
                </c:pt>
                <c:pt idx="5">
                  <c:v>15884</c:v>
                </c:pt>
                <c:pt idx="6">
                  <c:v>26125</c:v>
                </c:pt>
                <c:pt idx="7">
                  <c:v>28067</c:v>
                </c:pt>
                <c:pt idx="8">
                  <c:v>21559</c:v>
                </c:pt>
                <c:pt idx="9">
                  <c:v>11878</c:v>
                </c:pt>
                <c:pt idx="10">
                  <c:v>7970</c:v>
                </c:pt>
                <c:pt idx="11">
                  <c:v>10284</c:v>
                </c:pt>
                <c:pt idx="12">
                  <c:v>158439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6-432E-9ED3-C6277163A46E}"/>
            </c:ext>
          </c:extLst>
        </c:ser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56-432E-9ED3-C6277163A46E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10407</c:v>
                </c:pt>
                <c:pt idx="1">
                  <c:v>8213</c:v>
                </c:pt>
                <c:pt idx="2">
                  <c:v>6623</c:v>
                </c:pt>
                <c:pt idx="3">
                  <c:v>10433</c:v>
                </c:pt>
                <c:pt idx="4">
                  <c:v>11499</c:v>
                </c:pt>
                <c:pt idx="5">
                  <c:v>6475</c:v>
                </c:pt>
                <c:pt idx="6">
                  <c:v>40192</c:v>
                </c:pt>
                <c:pt idx="7">
                  <c:v>5290</c:v>
                </c:pt>
                <c:pt idx="8">
                  <c:v>6718</c:v>
                </c:pt>
                <c:pt idx="9">
                  <c:v>4935</c:v>
                </c:pt>
                <c:pt idx="10">
                  <c:v>3869</c:v>
                </c:pt>
                <c:pt idx="11">
                  <c:v>4602</c:v>
                </c:pt>
                <c:pt idx="12">
                  <c:v>119256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56-432E-9ED3-C6277163A46E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56-432E-9ED3-C6277163A46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12626</c:v>
                </c:pt>
                <c:pt idx="1">
                  <c:v>7310</c:v>
                </c:pt>
                <c:pt idx="2">
                  <c:v>3120</c:v>
                </c:pt>
                <c:pt idx="3">
                  <c:v>932</c:v>
                </c:pt>
                <c:pt idx="4">
                  <c:v>3865</c:v>
                </c:pt>
                <c:pt idx="5">
                  <c:v>23762</c:v>
                </c:pt>
                <c:pt idx="6">
                  <c:v>44490</c:v>
                </c:pt>
                <c:pt idx="7">
                  <c:v>16051</c:v>
                </c:pt>
                <c:pt idx="8">
                  <c:v>28344</c:v>
                </c:pt>
                <c:pt idx="9">
                  <c:v>8019</c:v>
                </c:pt>
                <c:pt idx="10">
                  <c:v>9833</c:v>
                </c:pt>
                <c:pt idx="11">
                  <c:v>15115</c:v>
                </c:pt>
                <c:pt idx="12">
                  <c:v>173467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56-432E-9ED3-C6277163A46E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556-432E-9ED3-C6277163A46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56-432E-9ED3-C6277163A46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12040</c:v>
                </c:pt>
                <c:pt idx="1">
                  <c:v>13841</c:v>
                </c:pt>
                <c:pt idx="2">
                  <c:v>8452</c:v>
                </c:pt>
                <c:pt idx="3">
                  <c:v>21455</c:v>
                </c:pt>
                <c:pt idx="4">
                  <c:v>39819</c:v>
                </c:pt>
                <c:pt idx="5">
                  <c:v>29035</c:v>
                </c:pt>
                <c:pt idx="6">
                  <c:v>20634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145276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556-432E-9ED3-C6277163A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56-432E-9ED3-C6277163A46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56-432E-9ED3-C6277163A46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56-432E-9ED3-C6277163A46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56-432E-9ED3-C6277163A46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56-432E-9ED3-C6277163A46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56-432E-9ED3-C6277163A46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56-432E-9ED3-C6277163A46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56-432E-9ED3-C6277163A46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56-432E-9ED3-C6277163A46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56-432E-9ED3-C6277163A46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56-432E-9ED3-C6277163A46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56-432E-9ED3-C6277163A46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56-432E-9ED3-C6277163A46E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-4.6412165373039715E-2</c:v>
                </c:pt>
                <c:pt idx="1">
                  <c:v>0.89343365253077978</c:v>
                </c:pt>
                <c:pt idx="2">
                  <c:v>1.7089743589743591</c:v>
                </c:pt>
                <c:pt idx="3">
                  <c:v>22.02038626609442</c:v>
                </c:pt>
                <c:pt idx="4">
                  <c:v>9.3024579560155232</c:v>
                </c:pt>
                <c:pt idx="5">
                  <c:v>0.22190893022472857</c:v>
                </c:pt>
                <c:pt idx="6">
                  <c:v>-0.53621038435603507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0.51163831226262935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556-432E-9ED3-C6277163A46E}"/>
            </c:ext>
          </c:extLst>
        </c:ser>
        <c:ser>
          <c:idx val="4"/>
          <c:order val="5"/>
          <c:tx>
            <c:strRef>
              <c:f>'Pernoctaciones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TF'!$O$31:$O$43</c:f>
              <c:numCache>
                <c:formatCode>0.0%</c:formatCode>
                <c:ptCount val="13"/>
                <c:pt idx="0">
                  <c:v>1.1875</c:v>
                </c:pt>
                <c:pt idx="1">
                  <c:v>1.3676017789941839</c:v>
                </c:pt>
                <c:pt idx="2">
                  <c:v>2.6849714493986099E-2</c:v>
                </c:pt>
                <c:pt idx="3">
                  <c:v>2.1551470588235295</c:v>
                </c:pt>
                <c:pt idx="4">
                  <c:v>2.8693032747060538</c:v>
                </c:pt>
                <c:pt idx="5">
                  <c:v>0.82794006547469157</c:v>
                </c:pt>
                <c:pt idx="6">
                  <c:v>-0.21018181818181814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0.84639239460606763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556-432E-9ED3-C6277163A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2C-4183-843B-39DE08316FB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TF'!$C$53:$C$65</c:f>
              <c:numCache>
                <c:formatCode>#,##0</c:formatCode>
                <c:ptCount val="13"/>
                <c:pt idx="0">
                  <c:v>3888</c:v>
                </c:pt>
                <c:pt idx="1">
                  <c:v>4221</c:v>
                </c:pt>
                <c:pt idx="2">
                  <c:v>5118</c:v>
                </c:pt>
                <c:pt idx="3">
                  <c:v>5775</c:v>
                </c:pt>
                <c:pt idx="4">
                  <c:v>5027</c:v>
                </c:pt>
                <c:pt idx="5">
                  <c:v>7623</c:v>
                </c:pt>
                <c:pt idx="6">
                  <c:v>14653</c:v>
                </c:pt>
                <c:pt idx="7">
                  <c:v>15145</c:v>
                </c:pt>
                <c:pt idx="8">
                  <c:v>11090</c:v>
                </c:pt>
                <c:pt idx="9">
                  <c:v>6004</c:v>
                </c:pt>
                <c:pt idx="10">
                  <c:v>4626</c:v>
                </c:pt>
                <c:pt idx="11">
                  <c:v>7277</c:v>
                </c:pt>
                <c:pt idx="12">
                  <c:v>90447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2C-4183-843B-39DE08316FB9}"/>
            </c:ext>
          </c:extLst>
        </c:ser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2C-4183-843B-39DE08316FB9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4551</c:v>
                </c:pt>
                <c:pt idx="1">
                  <c:v>3869</c:v>
                </c:pt>
                <c:pt idx="2">
                  <c:v>3001</c:v>
                </c:pt>
                <c:pt idx="3">
                  <c:v>3344</c:v>
                </c:pt>
                <c:pt idx="4">
                  <c:v>2914</c:v>
                </c:pt>
                <c:pt idx="5">
                  <c:v>838</c:v>
                </c:pt>
                <c:pt idx="6">
                  <c:v>7079</c:v>
                </c:pt>
                <c:pt idx="7">
                  <c:v>4021</c:v>
                </c:pt>
                <c:pt idx="8">
                  <c:v>5575</c:v>
                </c:pt>
                <c:pt idx="9">
                  <c:v>4051</c:v>
                </c:pt>
                <c:pt idx="10">
                  <c:v>3662</c:v>
                </c:pt>
                <c:pt idx="11">
                  <c:v>3633</c:v>
                </c:pt>
                <c:pt idx="12">
                  <c:v>46538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2C-4183-843B-39DE08316FB9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2C-4183-843B-39DE08316FB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3800</c:v>
                </c:pt>
                <c:pt idx="1">
                  <c:v>1381</c:v>
                </c:pt>
                <c:pt idx="2">
                  <c:v>2585</c:v>
                </c:pt>
                <c:pt idx="3">
                  <c:v>784</c:v>
                </c:pt>
                <c:pt idx="4">
                  <c:v>3554</c:v>
                </c:pt>
                <c:pt idx="5">
                  <c:v>8062</c:v>
                </c:pt>
                <c:pt idx="6">
                  <c:v>16421</c:v>
                </c:pt>
                <c:pt idx="7">
                  <c:v>15031</c:v>
                </c:pt>
                <c:pt idx="8">
                  <c:v>8587</c:v>
                </c:pt>
                <c:pt idx="9">
                  <c:v>7767</c:v>
                </c:pt>
                <c:pt idx="10">
                  <c:v>5046</c:v>
                </c:pt>
                <c:pt idx="11">
                  <c:v>8911</c:v>
                </c:pt>
                <c:pt idx="12">
                  <c:v>81929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2C-4183-843B-39DE08316FB9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72C-4183-843B-39DE08316FB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72C-4183-843B-39DE08316FB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5669</c:v>
                </c:pt>
                <c:pt idx="1">
                  <c:v>6599</c:v>
                </c:pt>
                <c:pt idx="2">
                  <c:v>7711</c:v>
                </c:pt>
                <c:pt idx="3">
                  <c:v>20810</c:v>
                </c:pt>
                <c:pt idx="4">
                  <c:v>12704</c:v>
                </c:pt>
                <c:pt idx="5">
                  <c:v>8969</c:v>
                </c:pt>
                <c:pt idx="6">
                  <c:v>13575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72C-4183-843B-39DE08316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2C-4183-843B-39DE08316FB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2C-4183-843B-39DE08316FB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2C-4183-843B-39DE08316FB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2C-4183-843B-39DE08316FB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2C-4183-843B-39DE08316FB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2C-4183-843B-39DE08316FB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2C-4183-843B-39DE08316FB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2C-4183-843B-39DE08316FB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2C-4183-843B-39DE08316FB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2C-4183-843B-39DE08316FB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2C-4183-843B-39DE08316FB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2C-4183-843B-39DE08316FB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2C-4183-843B-39DE08316FB9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0.49184210526315786</c:v>
                </c:pt>
                <c:pt idx="1">
                  <c:v>3.7784214337436639</c:v>
                </c:pt>
                <c:pt idx="2">
                  <c:v>1.9829787234042553</c:v>
                </c:pt>
                <c:pt idx="3">
                  <c:v>25.543367346938776</c:v>
                </c:pt>
                <c:pt idx="4">
                  <c:v>2.5745638716938659</c:v>
                </c:pt>
                <c:pt idx="5">
                  <c:v>0.11250310096750193</c:v>
                </c:pt>
                <c:pt idx="6">
                  <c:v>-0.17331465805980151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1.0782518380845656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72C-4183-843B-39DE08316FB9}"/>
            </c:ext>
          </c:extLst>
        </c:ser>
        <c:ser>
          <c:idx val="4"/>
          <c:order val="5"/>
          <c:tx>
            <c:strRef>
              <c:f>'Pernoctaciones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TF'!$O$53:$O$65</c:f>
              <c:numCache>
                <c:formatCode>0.0%</c:formatCode>
                <c:ptCount val="13"/>
                <c:pt idx="0">
                  <c:v>0.45807613168724282</c:v>
                </c:pt>
                <c:pt idx="1">
                  <c:v>0.56337360814972759</c:v>
                </c:pt>
                <c:pt idx="2">
                  <c:v>0.50664322000781548</c:v>
                </c:pt>
                <c:pt idx="3">
                  <c:v>2.6034632034632033</c:v>
                </c:pt>
                <c:pt idx="4">
                  <c:v>1.5271533717923216</c:v>
                </c:pt>
                <c:pt idx="5">
                  <c:v>0.17657090384363117</c:v>
                </c:pt>
                <c:pt idx="6">
                  <c:v>-7.3568552514843399E-2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0.64209048698844606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72C-4183-843B-39DE08316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4F-473D-95CC-2D73A51EDA7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TF'!$C$75:$C$87</c:f>
              <c:numCache>
                <c:formatCode>#,##0</c:formatCode>
                <c:ptCount val="13"/>
                <c:pt idx="0">
                  <c:v>1616</c:v>
                </c:pt>
                <c:pt idx="1">
                  <c:v>1625</c:v>
                </c:pt>
                <c:pt idx="2">
                  <c:v>3113</c:v>
                </c:pt>
                <c:pt idx="3">
                  <c:v>1025</c:v>
                </c:pt>
                <c:pt idx="4">
                  <c:v>5264</c:v>
                </c:pt>
                <c:pt idx="5">
                  <c:v>8261</c:v>
                </c:pt>
                <c:pt idx="6">
                  <c:v>11472</c:v>
                </c:pt>
                <c:pt idx="7">
                  <c:v>12922</c:v>
                </c:pt>
                <c:pt idx="8">
                  <c:v>10469</c:v>
                </c:pt>
                <c:pt idx="9">
                  <c:v>5874</c:v>
                </c:pt>
                <c:pt idx="10">
                  <c:v>3344</c:v>
                </c:pt>
                <c:pt idx="11">
                  <c:v>3007</c:v>
                </c:pt>
                <c:pt idx="12">
                  <c:v>67992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4F-473D-95CC-2D73A51EDA7A}"/>
            </c:ext>
          </c:extLst>
        </c:ser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4F-473D-95CC-2D73A51EDA7A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5856</c:v>
                </c:pt>
                <c:pt idx="1">
                  <c:v>4344</c:v>
                </c:pt>
                <c:pt idx="2">
                  <c:v>3622</c:v>
                </c:pt>
                <c:pt idx="3">
                  <c:v>7089</c:v>
                </c:pt>
                <c:pt idx="4">
                  <c:v>8585</c:v>
                </c:pt>
                <c:pt idx="5">
                  <c:v>5637</c:v>
                </c:pt>
                <c:pt idx="6">
                  <c:v>33113</c:v>
                </c:pt>
                <c:pt idx="7">
                  <c:v>1269</c:v>
                </c:pt>
                <c:pt idx="8">
                  <c:v>1143</c:v>
                </c:pt>
                <c:pt idx="9">
                  <c:v>884</c:v>
                </c:pt>
                <c:pt idx="10">
                  <c:v>207</c:v>
                </c:pt>
                <c:pt idx="11">
                  <c:v>969</c:v>
                </c:pt>
                <c:pt idx="12">
                  <c:v>72718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4F-473D-95CC-2D73A51EDA7A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4F-473D-95CC-2D73A51EDA7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8826</c:v>
                </c:pt>
                <c:pt idx="1">
                  <c:v>5929</c:v>
                </c:pt>
                <c:pt idx="2">
                  <c:v>535</c:v>
                </c:pt>
                <c:pt idx="3">
                  <c:v>148</c:v>
                </c:pt>
                <c:pt idx="4">
                  <c:v>311</c:v>
                </c:pt>
                <c:pt idx="5">
                  <c:v>15700</c:v>
                </c:pt>
                <c:pt idx="6">
                  <c:v>28069</c:v>
                </c:pt>
                <c:pt idx="7">
                  <c:v>1020</c:v>
                </c:pt>
                <c:pt idx="8">
                  <c:v>19757</c:v>
                </c:pt>
                <c:pt idx="9">
                  <c:v>252</c:v>
                </c:pt>
                <c:pt idx="10">
                  <c:v>4787</c:v>
                </c:pt>
                <c:pt idx="11">
                  <c:v>6204</c:v>
                </c:pt>
                <c:pt idx="12">
                  <c:v>91538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4F-473D-95CC-2D73A51EDA7A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64F-473D-95CC-2D73A51EDA7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64F-473D-95CC-2D73A51EDA7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6371</c:v>
                </c:pt>
                <c:pt idx="1">
                  <c:v>7242</c:v>
                </c:pt>
                <c:pt idx="2">
                  <c:v>741</c:v>
                </c:pt>
                <c:pt idx="3">
                  <c:v>645</c:v>
                </c:pt>
                <c:pt idx="4">
                  <c:v>27115</c:v>
                </c:pt>
                <c:pt idx="5">
                  <c:v>20066</c:v>
                </c:pt>
                <c:pt idx="6">
                  <c:v>7059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64F-473D-95CC-2D73A51ED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4F-473D-95CC-2D73A51EDA7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4F-473D-95CC-2D73A51EDA7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4F-473D-95CC-2D73A51EDA7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4F-473D-95CC-2D73A51EDA7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4F-473D-95CC-2D73A51EDA7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4F-473D-95CC-2D73A51EDA7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4F-473D-95CC-2D73A51EDA7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4F-473D-95CC-2D73A51EDA7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4F-473D-95CC-2D73A51EDA7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4F-473D-95CC-2D73A51EDA7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4F-473D-95CC-2D73A51EDA7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4F-473D-95CC-2D73A51EDA7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4F-473D-95CC-2D73A51EDA7A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-0.27815544980738727</c:v>
                </c:pt>
                <c:pt idx="1">
                  <c:v>0.22145387080452017</c:v>
                </c:pt>
                <c:pt idx="2">
                  <c:v>0.38504672897196257</c:v>
                </c:pt>
                <c:pt idx="3">
                  <c:v>3.3581081081081079</c:v>
                </c:pt>
                <c:pt idx="4">
                  <c:v>86.186495176848879</c:v>
                </c:pt>
                <c:pt idx="5">
                  <c:v>0.27808917197452221</c:v>
                </c:pt>
                <c:pt idx="6">
                  <c:v>-0.74851259396487224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0.16332874088511029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64F-473D-95CC-2D73A51EDA7A}"/>
            </c:ext>
          </c:extLst>
        </c:ser>
        <c:ser>
          <c:idx val="4"/>
          <c:order val="5"/>
          <c:tx>
            <c:strRef>
              <c:f>'Pernoctaciones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TF'!$O$75:$O$87</c:f>
              <c:numCache>
                <c:formatCode>0.0%</c:formatCode>
                <c:ptCount val="13"/>
                <c:pt idx="0">
                  <c:v>2.942450495049505</c:v>
                </c:pt>
                <c:pt idx="1">
                  <c:v>3.4566153846153842</c:v>
                </c:pt>
                <c:pt idx="2">
                  <c:v>-0.76196594924510119</c:v>
                </c:pt>
                <c:pt idx="3">
                  <c:v>-0.37073170731707317</c:v>
                </c:pt>
                <c:pt idx="4">
                  <c:v>4.1510258358662613</c:v>
                </c:pt>
                <c:pt idx="5">
                  <c:v>1.4290037525723278</c:v>
                </c:pt>
                <c:pt idx="6">
                  <c:v>-0.38467573221757323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1.1385903138127009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64F-473D-95CC-2D73A51ED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17-466F-A1B1-53CF417E683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TF'!$C$97:$C$109</c:f>
              <c:numCache>
                <c:formatCode>#,##0</c:formatCode>
                <c:ptCount val="13"/>
                <c:pt idx="0">
                  <c:v>59228</c:v>
                </c:pt>
                <c:pt idx="1">
                  <c:v>61114</c:v>
                </c:pt>
                <c:pt idx="2">
                  <c:v>55978</c:v>
                </c:pt>
                <c:pt idx="3">
                  <c:v>67913</c:v>
                </c:pt>
                <c:pt idx="4">
                  <c:v>45595</c:v>
                </c:pt>
                <c:pt idx="5">
                  <c:v>46171</c:v>
                </c:pt>
                <c:pt idx="6">
                  <c:v>54254</c:v>
                </c:pt>
                <c:pt idx="7">
                  <c:v>66441</c:v>
                </c:pt>
                <c:pt idx="8">
                  <c:v>45913</c:v>
                </c:pt>
                <c:pt idx="9">
                  <c:v>61834</c:v>
                </c:pt>
                <c:pt idx="10">
                  <c:v>56263</c:v>
                </c:pt>
                <c:pt idx="11">
                  <c:v>55385</c:v>
                </c:pt>
                <c:pt idx="12">
                  <c:v>676089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17-466F-A1B1-53CF417E6839}"/>
            </c:ext>
          </c:extLst>
        </c:ser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17-466F-A1B1-53CF417E6839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60290</c:v>
                </c:pt>
                <c:pt idx="1">
                  <c:v>48282</c:v>
                </c:pt>
                <c:pt idx="2">
                  <c:v>61774</c:v>
                </c:pt>
                <c:pt idx="3">
                  <c:v>65836</c:v>
                </c:pt>
                <c:pt idx="4">
                  <c:v>56962</c:v>
                </c:pt>
                <c:pt idx="5">
                  <c:v>44414</c:v>
                </c:pt>
                <c:pt idx="6">
                  <c:v>97176</c:v>
                </c:pt>
                <c:pt idx="7">
                  <c:v>120327</c:v>
                </c:pt>
                <c:pt idx="8">
                  <c:v>67772</c:v>
                </c:pt>
                <c:pt idx="9">
                  <c:v>91297</c:v>
                </c:pt>
                <c:pt idx="10">
                  <c:v>93087</c:v>
                </c:pt>
                <c:pt idx="11">
                  <c:v>88224</c:v>
                </c:pt>
                <c:pt idx="12">
                  <c:v>895441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17-466F-A1B1-53CF417E6839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17-466F-A1B1-53CF417E683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107519</c:v>
                </c:pt>
                <c:pt idx="1">
                  <c:v>109366</c:v>
                </c:pt>
                <c:pt idx="2">
                  <c:v>104602</c:v>
                </c:pt>
                <c:pt idx="3">
                  <c:v>70561</c:v>
                </c:pt>
                <c:pt idx="4">
                  <c:v>37256</c:v>
                </c:pt>
                <c:pt idx="5">
                  <c:v>37592</c:v>
                </c:pt>
                <c:pt idx="6">
                  <c:v>88132</c:v>
                </c:pt>
                <c:pt idx="7">
                  <c:v>55634</c:v>
                </c:pt>
                <c:pt idx="8">
                  <c:v>38580</c:v>
                </c:pt>
                <c:pt idx="9">
                  <c:v>95056</c:v>
                </c:pt>
                <c:pt idx="10">
                  <c:v>60657</c:v>
                </c:pt>
                <c:pt idx="11">
                  <c:v>56527</c:v>
                </c:pt>
                <c:pt idx="12">
                  <c:v>861482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17-466F-A1B1-53CF417E6839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C17-466F-A1B1-53CF417E683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C17-466F-A1B1-53CF417E683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77451</c:v>
                </c:pt>
                <c:pt idx="1">
                  <c:v>131797</c:v>
                </c:pt>
                <c:pt idx="2">
                  <c:v>120644</c:v>
                </c:pt>
                <c:pt idx="3">
                  <c:v>101126</c:v>
                </c:pt>
                <c:pt idx="4">
                  <c:v>84965</c:v>
                </c:pt>
                <c:pt idx="5">
                  <c:v>49492</c:v>
                </c:pt>
                <c:pt idx="6">
                  <c:v>78876</c:v>
                </c:pt>
                <c:pt idx="12">
                  <c:v>644351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C17-466F-A1B1-53CF417E6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17-466F-A1B1-53CF417E683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17-466F-A1B1-53CF417E683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17-466F-A1B1-53CF417E683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17-466F-A1B1-53CF417E683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17-466F-A1B1-53CF417E683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17-466F-A1B1-53CF417E683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17-466F-A1B1-53CF417E683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17-466F-A1B1-53CF417E683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17-466F-A1B1-53CF417E683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17-466F-A1B1-53CF417E683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17-466F-A1B1-53CF417E683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17-466F-A1B1-53CF417E683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17-466F-A1B1-53CF417E6839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-0.27965289855746422</c:v>
                </c:pt>
                <c:pt idx="1">
                  <c:v>0.20510030539655832</c:v>
                </c:pt>
                <c:pt idx="2">
                  <c:v>0.15336226840786993</c:v>
                </c:pt>
                <c:pt idx="3">
                  <c:v>0.43317129859270698</c:v>
                </c:pt>
                <c:pt idx="4">
                  <c:v>1.2805722568176936</c:v>
                </c:pt>
                <c:pt idx="5">
                  <c:v>0.31655671419450937</c:v>
                </c:pt>
                <c:pt idx="6">
                  <c:v>-0.10502428175917944</c:v>
                </c:pt>
                <c:pt idx="12">
                  <c:v>0.1609342231382922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C17-466F-A1B1-53CF417E6839}"/>
            </c:ext>
          </c:extLst>
        </c:ser>
        <c:ser>
          <c:idx val="4"/>
          <c:order val="5"/>
          <c:tx>
            <c:strRef>
              <c:f>'Pernoctaciones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TF'!$O$97:$O$109</c:f>
              <c:numCache>
                <c:formatCode>0.0%</c:formatCode>
                <c:ptCount val="13"/>
                <c:pt idx="0">
                  <c:v>0.30767542378604706</c:v>
                </c:pt>
                <c:pt idx="1">
                  <c:v>1.1565762345780017</c:v>
                </c:pt>
                <c:pt idx="2">
                  <c:v>1.1552038300761014</c:v>
                </c:pt>
                <c:pt idx="3">
                  <c:v>0.48905216968768861</c:v>
                </c:pt>
                <c:pt idx="4">
                  <c:v>0.86347187191578034</c:v>
                </c:pt>
                <c:pt idx="5">
                  <c:v>7.1928266660891138E-2</c:v>
                </c:pt>
                <c:pt idx="6">
                  <c:v>0.45382828915840312</c:v>
                </c:pt>
                <c:pt idx="12">
                  <c:v>0.651110945976072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C17-466F-A1B1-53CF417E6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60-4DDC-8D14-CC1586A6DDE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TF'!$C$119:$C$131</c:f>
              <c:numCache>
                <c:formatCode>#,##0</c:formatCode>
                <c:ptCount val="13"/>
                <c:pt idx="0">
                  <c:v>23997</c:v>
                </c:pt>
                <c:pt idx="1">
                  <c:v>26467</c:v>
                </c:pt>
                <c:pt idx="2">
                  <c:v>22003</c:v>
                </c:pt>
                <c:pt idx="3">
                  <c:v>35632</c:v>
                </c:pt>
                <c:pt idx="4">
                  <c:v>19341</c:v>
                </c:pt>
                <c:pt idx="5">
                  <c:v>18937</c:v>
                </c:pt>
                <c:pt idx="6">
                  <c:v>23576</c:v>
                </c:pt>
                <c:pt idx="7">
                  <c:v>30809</c:v>
                </c:pt>
                <c:pt idx="8">
                  <c:v>16492</c:v>
                </c:pt>
                <c:pt idx="9">
                  <c:v>24965</c:v>
                </c:pt>
                <c:pt idx="10">
                  <c:v>19942</c:v>
                </c:pt>
                <c:pt idx="11">
                  <c:v>24154</c:v>
                </c:pt>
                <c:pt idx="12">
                  <c:v>286315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60-4DDC-8D14-CC1586A6DDE2}"/>
            </c:ext>
          </c:extLst>
        </c:ser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60-4DDC-8D14-CC1586A6DDE2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14615</c:v>
                </c:pt>
                <c:pt idx="1">
                  <c:v>17812</c:v>
                </c:pt>
                <c:pt idx="2">
                  <c:v>27034</c:v>
                </c:pt>
                <c:pt idx="3">
                  <c:v>36473</c:v>
                </c:pt>
                <c:pt idx="4">
                  <c:v>17702</c:v>
                </c:pt>
                <c:pt idx="5">
                  <c:v>19904</c:v>
                </c:pt>
                <c:pt idx="6">
                  <c:v>55357</c:v>
                </c:pt>
                <c:pt idx="7">
                  <c:v>79516</c:v>
                </c:pt>
                <c:pt idx="8">
                  <c:v>31051</c:v>
                </c:pt>
                <c:pt idx="9">
                  <c:v>40031</c:v>
                </c:pt>
                <c:pt idx="10">
                  <c:v>30508</c:v>
                </c:pt>
                <c:pt idx="11">
                  <c:v>29417</c:v>
                </c:pt>
                <c:pt idx="12">
                  <c:v>399420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60-4DDC-8D14-CC1586A6DDE2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60-4DDC-8D14-CC1586A6DDE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33856</c:v>
                </c:pt>
                <c:pt idx="1">
                  <c:v>34864</c:v>
                </c:pt>
                <c:pt idx="2">
                  <c:v>37980</c:v>
                </c:pt>
                <c:pt idx="3">
                  <c:v>32413</c:v>
                </c:pt>
                <c:pt idx="4">
                  <c:v>14386</c:v>
                </c:pt>
                <c:pt idx="5">
                  <c:v>10307</c:v>
                </c:pt>
                <c:pt idx="6">
                  <c:v>37244</c:v>
                </c:pt>
                <c:pt idx="7">
                  <c:v>27254</c:v>
                </c:pt>
                <c:pt idx="8">
                  <c:v>16616</c:v>
                </c:pt>
                <c:pt idx="9">
                  <c:v>26963</c:v>
                </c:pt>
                <c:pt idx="10">
                  <c:v>26952</c:v>
                </c:pt>
                <c:pt idx="11">
                  <c:v>25945</c:v>
                </c:pt>
                <c:pt idx="12">
                  <c:v>324780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60-4DDC-8D14-CC1586A6DDE2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860-4DDC-8D14-CC1586A6DDE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860-4DDC-8D14-CC1586A6DDE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34817</c:v>
                </c:pt>
                <c:pt idx="1">
                  <c:v>37890</c:v>
                </c:pt>
                <c:pt idx="2">
                  <c:v>34272</c:v>
                </c:pt>
                <c:pt idx="3">
                  <c:v>40796</c:v>
                </c:pt>
                <c:pt idx="4">
                  <c:v>34295</c:v>
                </c:pt>
                <c:pt idx="5">
                  <c:v>27425</c:v>
                </c:pt>
                <c:pt idx="6">
                  <c:v>46489</c:v>
                </c:pt>
                <c:pt idx="12">
                  <c:v>255984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860-4DDC-8D14-CC1586A6D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60-4DDC-8D14-CC1586A6DDE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60-4DDC-8D14-CC1586A6DDE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60-4DDC-8D14-CC1586A6DDE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60-4DDC-8D14-CC1586A6DDE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60-4DDC-8D14-CC1586A6DDE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60-4DDC-8D14-CC1586A6DDE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60-4DDC-8D14-CC1586A6DDE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60-4DDC-8D14-CC1586A6DDE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60-4DDC-8D14-CC1586A6DDE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60-4DDC-8D14-CC1586A6DDE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60-4DDC-8D14-CC1586A6DDE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60-4DDC-8D14-CC1586A6DDE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60-4DDC-8D14-CC1586A6DDE2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2.8384924385633337E-2</c:v>
                </c:pt>
                <c:pt idx="1">
                  <c:v>8.679440110142278E-2</c:v>
                </c:pt>
                <c:pt idx="2">
                  <c:v>-9.7630331753554511E-2</c:v>
                </c:pt>
                <c:pt idx="3">
                  <c:v>0.25863079628544106</c:v>
                </c:pt>
                <c:pt idx="4">
                  <c:v>1.3839149172806895</c:v>
                </c:pt>
                <c:pt idx="5">
                  <c:v>1.6608130396817695</c:v>
                </c:pt>
                <c:pt idx="6">
                  <c:v>0.24822790248093662</c:v>
                </c:pt>
                <c:pt idx="12">
                  <c:v>0.27323551355384224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860-4DDC-8D14-CC1586A6DDE2}"/>
            </c:ext>
          </c:extLst>
        </c:ser>
        <c:ser>
          <c:idx val="4"/>
          <c:order val="5"/>
          <c:tx>
            <c:strRef>
              <c:f>'Pernoctaciones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TF'!$O$119:$O$131</c:f>
              <c:numCache>
                <c:formatCode>0.0%</c:formatCode>
                <c:ptCount val="13"/>
                <c:pt idx="0">
                  <c:v>0.45088969454515149</c:v>
                </c:pt>
                <c:pt idx="1">
                  <c:v>0.43159406052820493</c:v>
                </c:pt>
                <c:pt idx="2">
                  <c:v>0.55760578102985958</c:v>
                </c:pt>
                <c:pt idx="3">
                  <c:v>0.1449259092950157</c:v>
                </c:pt>
                <c:pt idx="4">
                  <c:v>0.77317615428364617</c:v>
                </c:pt>
                <c:pt idx="5">
                  <c:v>0.44822305539420193</c:v>
                </c:pt>
                <c:pt idx="6">
                  <c:v>0.9718781812012216</c:v>
                </c:pt>
                <c:pt idx="12">
                  <c:v>0.50620465658152547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860-4DDC-8D14-CC1586A6D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47-4345-A193-2B5F1DFBBC6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TF'!$C$141:$C$153</c:f>
              <c:numCache>
                <c:formatCode>#,##0</c:formatCode>
                <c:ptCount val="13"/>
                <c:pt idx="0">
                  <c:v>8754</c:v>
                </c:pt>
                <c:pt idx="1">
                  <c:v>9269</c:v>
                </c:pt>
                <c:pt idx="2">
                  <c:v>9148</c:v>
                </c:pt>
                <c:pt idx="3">
                  <c:v>7080</c:v>
                </c:pt>
                <c:pt idx="4">
                  <c:v>6466</c:v>
                </c:pt>
                <c:pt idx="5">
                  <c:v>6152</c:v>
                </c:pt>
                <c:pt idx="6">
                  <c:v>5273</c:v>
                </c:pt>
                <c:pt idx="7">
                  <c:v>5599</c:v>
                </c:pt>
                <c:pt idx="8">
                  <c:v>9196</c:v>
                </c:pt>
                <c:pt idx="9">
                  <c:v>10098</c:v>
                </c:pt>
                <c:pt idx="10">
                  <c:v>10588</c:v>
                </c:pt>
                <c:pt idx="11">
                  <c:v>6869</c:v>
                </c:pt>
                <c:pt idx="12">
                  <c:v>94492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47-4345-A193-2B5F1DFBBC61}"/>
            </c:ext>
          </c:extLst>
        </c:ser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47-4345-A193-2B5F1DFBBC61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2969</c:v>
                </c:pt>
                <c:pt idx="1">
                  <c:v>7286</c:v>
                </c:pt>
                <c:pt idx="2">
                  <c:v>12172</c:v>
                </c:pt>
                <c:pt idx="3">
                  <c:v>8715</c:v>
                </c:pt>
                <c:pt idx="4">
                  <c:v>3126</c:v>
                </c:pt>
                <c:pt idx="5">
                  <c:v>3591</c:v>
                </c:pt>
                <c:pt idx="6">
                  <c:v>1577</c:v>
                </c:pt>
                <c:pt idx="7">
                  <c:v>1422</c:v>
                </c:pt>
                <c:pt idx="8">
                  <c:v>2175</c:v>
                </c:pt>
                <c:pt idx="9">
                  <c:v>3026</c:v>
                </c:pt>
                <c:pt idx="10">
                  <c:v>6875</c:v>
                </c:pt>
                <c:pt idx="11">
                  <c:v>3771</c:v>
                </c:pt>
                <c:pt idx="12">
                  <c:v>56705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47-4345-A193-2B5F1DFBBC61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47-4345-A193-2B5F1DFBBC6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7290</c:v>
                </c:pt>
                <c:pt idx="1">
                  <c:v>8763</c:v>
                </c:pt>
                <c:pt idx="2">
                  <c:v>6069</c:v>
                </c:pt>
                <c:pt idx="3">
                  <c:v>6686</c:v>
                </c:pt>
                <c:pt idx="4">
                  <c:v>2920</c:v>
                </c:pt>
                <c:pt idx="5">
                  <c:v>10666</c:v>
                </c:pt>
                <c:pt idx="6">
                  <c:v>4584</c:v>
                </c:pt>
                <c:pt idx="7">
                  <c:v>4882</c:v>
                </c:pt>
                <c:pt idx="8">
                  <c:v>3872</c:v>
                </c:pt>
                <c:pt idx="9">
                  <c:v>6685</c:v>
                </c:pt>
                <c:pt idx="10">
                  <c:v>14295</c:v>
                </c:pt>
                <c:pt idx="11">
                  <c:v>8580</c:v>
                </c:pt>
                <c:pt idx="12">
                  <c:v>85292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47-4345-A193-2B5F1DFBBC61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647-4345-A193-2B5F1DFBBC6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647-4345-A193-2B5F1DFBBC6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8477</c:v>
                </c:pt>
                <c:pt idx="1">
                  <c:v>10131</c:v>
                </c:pt>
                <c:pt idx="2">
                  <c:v>10656</c:v>
                </c:pt>
                <c:pt idx="3">
                  <c:v>4755</c:v>
                </c:pt>
                <c:pt idx="4">
                  <c:v>3337</c:v>
                </c:pt>
                <c:pt idx="5">
                  <c:v>2892</c:v>
                </c:pt>
                <c:pt idx="6">
                  <c:v>4680</c:v>
                </c:pt>
                <c:pt idx="12">
                  <c:v>44928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647-4345-A193-2B5F1DFBB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47-4345-A193-2B5F1DFBBC6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47-4345-A193-2B5F1DFBBC6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47-4345-A193-2B5F1DFBBC6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47-4345-A193-2B5F1DFBBC6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47-4345-A193-2B5F1DFBBC6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47-4345-A193-2B5F1DFBBC6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47-4345-A193-2B5F1DFBBC6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47-4345-A193-2B5F1DFBBC6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47-4345-A193-2B5F1DFBBC6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47-4345-A193-2B5F1DFBBC6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47-4345-A193-2B5F1DFBBC6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47-4345-A193-2B5F1DFBBC6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47-4345-A193-2B5F1DFBBC61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0.16282578875171461</c:v>
                </c:pt>
                <c:pt idx="1">
                  <c:v>0.15611092091749401</c:v>
                </c:pt>
                <c:pt idx="2">
                  <c:v>0.75580820563519535</c:v>
                </c:pt>
                <c:pt idx="3">
                  <c:v>-0.28881244391265326</c:v>
                </c:pt>
                <c:pt idx="4">
                  <c:v>0.14280821917808217</c:v>
                </c:pt>
                <c:pt idx="5">
                  <c:v>-0.72885805362835177</c:v>
                </c:pt>
                <c:pt idx="6">
                  <c:v>2.0942408376963373E-2</c:v>
                </c:pt>
                <c:pt idx="12">
                  <c:v>-4.3637447315764799E-2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647-4345-A193-2B5F1DFBBC61}"/>
            </c:ext>
          </c:extLst>
        </c:ser>
        <c:ser>
          <c:idx val="4"/>
          <c:order val="5"/>
          <c:tx>
            <c:strRef>
              <c:f>'Pernoctaciones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TF'!$O$141:$O$153</c:f>
              <c:numCache>
                <c:formatCode>0.0%</c:formatCode>
                <c:ptCount val="13"/>
                <c:pt idx="0">
                  <c:v>-3.1642677633082039E-2</c:v>
                </c:pt>
                <c:pt idx="1">
                  <c:v>9.2998165929442322E-2</c:v>
                </c:pt>
                <c:pt idx="2">
                  <c:v>0.16484477481416704</c:v>
                </c:pt>
                <c:pt idx="3">
                  <c:v>-0.32838983050847459</c:v>
                </c:pt>
                <c:pt idx="4">
                  <c:v>-0.4839158676152181</c:v>
                </c:pt>
                <c:pt idx="5">
                  <c:v>-0.52990897269180759</c:v>
                </c:pt>
                <c:pt idx="6">
                  <c:v>-0.11245970036032615</c:v>
                </c:pt>
                <c:pt idx="12">
                  <c:v>-0.13835295922672697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647-4345-A193-2B5F1DFBB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C6-462B-B820-C29A490C1ED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TF'!$C$163:$C$175</c:f>
              <c:numCache>
                <c:formatCode>#,##0</c:formatCode>
                <c:ptCount val="13"/>
                <c:pt idx="0">
                  <c:v>5488</c:v>
                </c:pt>
                <c:pt idx="1">
                  <c:v>6513</c:v>
                </c:pt>
                <c:pt idx="2">
                  <c:v>4616</c:v>
                </c:pt>
                <c:pt idx="3">
                  <c:v>8828</c:v>
                </c:pt>
                <c:pt idx="4">
                  <c:v>6209</c:v>
                </c:pt>
                <c:pt idx="5">
                  <c:v>4826</c:v>
                </c:pt>
                <c:pt idx="6">
                  <c:v>6398</c:v>
                </c:pt>
                <c:pt idx="7">
                  <c:v>8534</c:v>
                </c:pt>
                <c:pt idx="8">
                  <c:v>4889</c:v>
                </c:pt>
                <c:pt idx="9">
                  <c:v>8329</c:v>
                </c:pt>
                <c:pt idx="10">
                  <c:v>5757</c:v>
                </c:pt>
                <c:pt idx="11">
                  <c:v>4847</c:v>
                </c:pt>
                <c:pt idx="12">
                  <c:v>75234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C6-462B-B820-C29A490C1EDD}"/>
            </c:ext>
          </c:extLst>
        </c:ser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C6-462B-B820-C29A490C1EDD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7772</c:v>
                </c:pt>
                <c:pt idx="1">
                  <c:v>4127</c:v>
                </c:pt>
                <c:pt idx="2">
                  <c:v>5526</c:v>
                </c:pt>
                <c:pt idx="3">
                  <c:v>5883</c:v>
                </c:pt>
                <c:pt idx="4">
                  <c:v>17440</c:v>
                </c:pt>
                <c:pt idx="5">
                  <c:v>4140</c:v>
                </c:pt>
                <c:pt idx="6">
                  <c:v>12259</c:v>
                </c:pt>
                <c:pt idx="7">
                  <c:v>12685</c:v>
                </c:pt>
                <c:pt idx="8">
                  <c:v>10452</c:v>
                </c:pt>
                <c:pt idx="9">
                  <c:v>20423</c:v>
                </c:pt>
                <c:pt idx="10">
                  <c:v>12938</c:v>
                </c:pt>
                <c:pt idx="11">
                  <c:v>13150</c:v>
                </c:pt>
                <c:pt idx="12">
                  <c:v>126795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C6-462B-B820-C29A490C1EDD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C6-462B-B820-C29A490C1ED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15720</c:v>
                </c:pt>
                <c:pt idx="1">
                  <c:v>17689</c:v>
                </c:pt>
                <c:pt idx="2">
                  <c:v>14306</c:v>
                </c:pt>
                <c:pt idx="3">
                  <c:v>6324</c:v>
                </c:pt>
                <c:pt idx="4">
                  <c:v>4173</c:v>
                </c:pt>
                <c:pt idx="5">
                  <c:v>2887</c:v>
                </c:pt>
                <c:pt idx="6">
                  <c:v>12028</c:v>
                </c:pt>
                <c:pt idx="7">
                  <c:v>2059</c:v>
                </c:pt>
                <c:pt idx="8">
                  <c:v>2122</c:v>
                </c:pt>
                <c:pt idx="9">
                  <c:v>25712</c:v>
                </c:pt>
                <c:pt idx="10">
                  <c:v>2422</c:v>
                </c:pt>
                <c:pt idx="11">
                  <c:v>3264</c:v>
                </c:pt>
                <c:pt idx="12">
                  <c:v>108706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C6-462B-B820-C29A490C1EDD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EC6-462B-B820-C29A490C1ED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EC6-462B-B820-C29A490C1ED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3290</c:v>
                </c:pt>
                <c:pt idx="1">
                  <c:v>16908</c:v>
                </c:pt>
                <c:pt idx="2">
                  <c:v>15794</c:v>
                </c:pt>
                <c:pt idx="3">
                  <c:v>19903</c:v>
                </c:pt>
                <c:pt idx="4">
                  <c:v>12337</c:v>
                </c:pt>
                <c:pt idx="5">
                  <c:v>2445</c:v>
                </c:pt>
                <c:pt idx="6">
                  <c:v>5749</c:v>
                </c:pt>
                <c:pt idx="12">
                  <c:v>76426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EC6-462B-B820-C29A490C1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C6-462B-B820-C29A490C1ED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C6-462B-B820-C29A490C1ED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C6-462B-B820-C29A490C1ED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C6-462B-B820-C29A490C1ED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C6-462B-B820-C29A490C1ED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C6-462B-B820-C29A490C1ED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C6-462B-B820-C29A490C1ED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C6-462B-B820-C29A490C1ED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C6-462B-B820-C29A490C1ED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C6-462B-B820-C29A490C1ED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C6-462B-B820-C29A490C1ED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C6-462B-B820-C29A490C1ED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C6-462B-B820-C29A490C1EDD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-0.79071246819338425</c:v>
                </c:pt>
                <c:pt idx="1">
                  <c:v>-4.415173271524675E-2</c:v>
                </c:pt>
                <c:pt idx="2">
                  <c:v>0.10401230253040672</c:v>
                </c:pt>
                <c:pt idx="3">
                  <c:v>2.1472169512966479</c:v>
                </c:pt>
                <c:pt idx="4">
                  <c:v>1.9563862928348912</c:v>
                </c:pt>
                <c:pt idx="5">
                  <c:v>-0.15310010391409767</c:v>
                </c:pt>
                <c:pt idx="6">
                  <c:v>-0.52203192550714994</c:v>
                </c:pt>
                <c:pt idx="12">
                  <c:v>4.5113296046603857E-2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EC6-462B-B820-C29A490C1EDD}"/>
            </c:ext>
          </c:extLst>
        </c:ser>
        <c:ser>
          <c:idx val="4"/>
          <c:order val="5"/>
          <c:tx>
            <c:strRef>
              <c:f>'Pernoctaciones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TF'!$O$163:$O$175</c:f>
              <c:numCache>
                <c:formatCode>0.0%</c:formatCode>
                <c:ptCount val="13"/>
                <c:pt idx="0">
                  <c:v>-0.40051020408163263</c:v>
                </c:pt>
                <c:pt idx="1">
                  <c:v>1.5960386918470753</c:v>
                </c:pt>
                <c:pt idx="2">
                  <c:v>2.4215771230502598</c:v>
                </c:pt>
                <c:pt idx="3">
                  <c:v>1.2545310376076122</c:v>
                </c:pt>
                <c:pt idx="4">
                  <c:v>0.98695442100177155</c:v>
                </c:pt>
                <c:pt idx="5">
                  <c:v>-0.49336924989639452</c:v>
                </c:pt>
                <c:pt idx="6">
                  <c:v>-0.10143794935917472</c:v>
                </c:pt>
                <c:pt idx="12">
                  <c:v>0.78240589579737851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EC6-462B-B820-C29A490C1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6F-4F39-B63D-80003B1A63C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TF'!$C$185:$C$197</c:f>
              <c:numCache>
                <c:formatCode>#,##0</c:formatCode>
                <c:ptCount val="13"/>
                <c:pt idx="0">
                  <c:v>1637</c:v>
                </c:pt>
                <c:pt idx="1">
                  <c:v>1354</c:v>
                </c:pt>
                <c:pt idx="2">
                  <c:v>1044</c:v>
                </c:pt>
                <c:pt idx="3">
                  <c:v>1416</c:v>
                </c:pt>
                <c:pt idx="4">
                  <c:v>1143</c:v>
                </c:pt>
                <c:pt idx="5">
                  <c:v>710</c:v>
                </c:pt>
                <c:pt idx="6">
                  <c:v>904</c:v>
                </c:pt>
                <c:pt idx="7">
                  <c:v>1197</c:v>
                </c:pt>
                <c:pt idx="8">
                  <c:v>739</c:v>
                </c:pt>
                <c:pt idx="9">
                  <c:v>1477</c:v>
                </c:pt>
                <c:pt idx="10">
                  <c:v>3545</c:v>
                </c:pt>
                <c:pt idx="11">
                  <c:v>2341</c:v>
                </c:pt>
                <c:pt idx="12">
                  <c:v>17507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6F-4F39-B63D-80003B1A63C2}"/>
            </c:ext>
          </c:extLst>
        </c:ser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6F-4F39-B63D-80003B1A63C2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1397</c:v>
                </c:pt>
                <c:pt idx="1">
                  <c:v>1062</c:v>
                </c:pt>
                <c:pt idx="2">
                  <c:v>3467</c:v>
                </c:pt>
                <c:pt idx="3">
                  <c:v>2408</c:v>
                </c:pt>
                <c:pt idx="4">
                  <c:v>316</c:v>
                </c:pt>
                <c:pt idx="5">
                  <c:v>727</c:v>
                </c:pt>
                <c:pt idx="6">
                  <c:v>4173</c:v>
                </c:pt>
                <c:pt idx="7">
                  <c:v>1991</c:v>
                </c:pt>
                <c:pt idx="8">
                  <c:v>2542</c:v>
                </c:pt>
                <c:pt idx="9">
                  <c:v>1136</c:v>
                </c:pt>
                <c:pt idx="10">
                  <c:v>2063</c:v>
                </c:pt>
                <c:pt idx="11">
                  <c:v>1644</c:v>
                </c:pt>
                <c:pt idx="12">
                  <c:v>22926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6F-4F39-B63D-80003B1A63C2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6F-4F39-B63D-80003B1A63C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2004</c:v>
                </c:pt>
                <c:pt idx="1">
                  <c:v>1864</c:v>
                </c:pt>
                <c:pt idx="2">
                  <c:v>1158</c:v>
                </c:pt>
                <c:pt idx="3">
                  <c:v>1603</c:v>
                </c:pt>
                <c:pt idx="4">
                  <c:v>1535</c:v>
                </c:pt>
                <c:pt idx="5">
                  <c:v>781</c:v>
                </c:pt>
                <c:pt idx="6">
                  <c:v>4232</c:v>
                </c:pt>
                <c:pt idx="7">
                  <c:v>673</c:v>
                </c:pt>
                <c:pt idx="8">
                  <c:v>345</c:v>
                </c:pt>
                <c:pt idx="9">
                  <c:v>1837</c:v>
                </c:pt>
                <c:pt idx="10">
                  <c:v>737</c:v>
                </c:pt>
                <c:pt idx="11">
                  <c:v>698</c:v>
                </c:pt>
                <c:pt idx="12">
                  <c:v>17467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6F-4F39-B63D-80003B1A63C2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B6F-4F39-B63D-80003B1A63C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B6F-4F39-B63D-80003B1A63C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1208</c:v>
                </c:pt>
                <c:pt idx="1">
                  <c:v>3493</c:v>
                </c:pt>
                <c:pt idx="2">
                  <c:v>2610</c:v>
                </c:pt>
                <c:pt idx="3">
                  <c:v>1352</c:v>
                </c:pt>
                <c:pt idx="4">
                  <c:v>3433</c:v>
                </c:pt>
                <c:pt idx="5">
                  <c:v>753</c:v>
                </c:pt>
                <c:pt idx="6">
                  <c:v>3193</c:v>
                </c:pt>
                <c:pt idx="12">
                  <c:v>16042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B6F-4F39-B63D-80003B1A6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6F-4F39-B63D-80003B1A63C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6F-4F39-B63D-80003B1A63C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6F-4F39-B63D-80003B1A63C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6F-4F39-B63D-80003B1A63C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6F-4F39-B63D-80003B1A63C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6F-4F39-B63D-80003B1A63C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6F-4F39-B63D-80003B1A63C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6F-4F39-B63D-80003B1A63C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6F-4F39-B63D-80003B1A63C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6F-4F39-B63D-80003B1A63C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6F-4F39-B63D-80003B1A63C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6F-4F39-B63D-80003B1A63C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6F-4F39-B63D-80003B1A63C2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-0.39720558882235524</c:v>
                </c:pt>
                <c:pt idx="1">
                  <c:v>0.87392703862660936</c:v>
                </c:pt>
                <c:pt idx="2">
                  <c:v>1.2538860103626943</c:v>
                </c:pt>
                <c:pt idx="3">
                  <c:v>-0.15658140985651903</c:v>
                </c:pt>
                <c:pt idx="4">
                  <c:v>1.2364820846905538</c:v>
                </c:pt>
                <c:pt idx="5">
                  <c:v>-3.5851472471190804E-2</c:v>
                </c:pt>
                <c:pt idx="6">
                  <c:v>-0.24551039697542532</c:v>
                </c:pt>
                <c:pt idx="12">
                  <c:v>0.21742429991652124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B6F-4F39-B63D-80003B1A63C2}"/>
            </c:ext>
          </c:extLst>
        </c:ser>
        <c:ser>
          <c:idx val="4"/>
          <c:order val="5"/>
          <c:tx>
            <c:strRef>
              <c:f>'Pernoctaciones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TF'!$O$185:$O$197</c:f>
              <c:numCache>
                <c:formatCode>0.0%</c:formatCode>
                <c:ptCount val="13"/>
                <c:pt idx="0">
                  <c:v>-0.26206475259621254</c:v>
                </c:pt>
                <c:pt idx="1">
                  <c:v>1.5797636632200884</c:v>
                </c:pt>
                <c:pt idx="2">
                  <c:v>1.5</c:v>
                </c:pt>
                <c:pt idx="3">
                  <c:v>-4.5197740112994378E-2</c:v>
                </c:pt>
                <c:pt idx="4">
                  <c:v>2.0034995625546808</c:v>
                </c:pt>
                <c:pt idx="5">
                  <c:v>6.056338028169006E-2</c:v>
                </c:pt>
                <c:pt idx="6">
                  <c:v>2.5320796460176993</c:v>
                </c:pt>
                <c:pt idx="12">
                  <c:v>0.95443469785575052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B6F-4F39-B63D-80003B1A6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C9-4EBE-8C67-473E4940FAF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TF'!$C$207:$C$219</c:f>
              <c:numCache>
                <c:formatCode>#,##0</c:formatCode>
                <c:ptCount val="13"/>
                <c:pt idx="0">
                  <c:v>1448</c:v>
                </c:pt>
                <c:pt idx="1">
                  <c:v>1445</c:v>
                </c:pt>
                <c:pt idx="2">
                  <c:v>1339</c:v>
                </c:pt>
                <c:pt idx="3">
                  <c:v>1228</c:v>
                </c:pt>
                <c:pt idx="4">
                  <c:v>794</c:v>
                </c:pt>
                <c:pt idx="5">
                  <c:v>887</c:v>
                </c:pt>
                <c:pt idx="6">
                  <c:v>557</c:v>
                </c:pt>
                <c:pt idx="7">
                  <c:v>741</c:v>
                </c:pt>
                <c:pt idx="8">
                  <c:v>405</c:v>
                </c:pt>
                <c:pt idx="9">
                  <c:v>1011</c:v>
                </c:pt>
                <c:pt idx="10">
                  <c:v>678</c:v>
                </c:pt>
                <c:pt idx="11">
                  <c:v>1259</c:v>
                </c:pt>
                <c:pt idx="12">
                  <c:v>11792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C9-4EBE-8C67-473E4940FAF5}"/>
            </c:ext>
          </c:extLst>
        </c:ser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C9-4EBE-8C67-473E4940FAF5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6840</c:v>
                </c:pt>
                <c:pt idx="1">
                  <c:v>1138</c:v>
                </c:pt>
                <c:pt idx="2">
                  <c:v>585</c:v>
                </c:pt>
                <c:pt idx="3">
                  <c:v>438</c:v>
                </c:pt>
                <c:pt idx="4">
                  <c:v>1318</c:v>
                </c:pt>
                <c:pt idx="5">
                  <c:v>1317</c:v>
                </c:pt>
                <c:pt idx="6">
                  <c:v>2346</c:v>
                </c:pt>
                <c:pt idx="7">
                  <c:v>2405</c:v>
                </c:pt>
                <c:pt idx="8">
                  <c:v>1098</c:v>
                </c:pt>
                <c:pt idx="9">
                  <c:v>2125</c:v>
                </c:pt>
                <c:pt idx="10">
                  <c:v>3258</c:v>
                </c:pt>
                <c:pt idx="11">
                  <c:v>2289</c:v>
                </c:pt>
                <c:pt idx="12">
                  <c:v>25157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C9-4EBE-8C67-473E4940FAF5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C9-4EBE-8C67-473E4940FAF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2857</c:v>
                </c:pt>
                <c:pt idx="1">
                  <c:v>1848</c:v>
                </c:pt>
                <c:pt idx="2">
                  <c:v>2136</c:v>
                </c:pt>
                <c:pt idx="3">
                  <c:v>2325</c:v>
                </c:pt>
                <c:pt idx="4">
                  <c:v>1731</c:v>
                </c:pt>
                <c:pt idx="5">
                  <c:v>854</c:v>
                </c:pt>
                <c:pt idx="6">
                  <c:v>3564</c:v>
                </c:pt>
                <c:pt idx="7">
                  <c:v>2648</c:v>
                </c:pt>
                <c:pt idx="8">
                  <c:v>1581</c:v>
                </c:pt>
                <c:pt idx="9">
                  <c:v>2652</c:v>
                </c:pt>
                <c:pt idx="10">
                  <c:v>2229</c:v>
                </c:pt>
                <c:pt idx="11">
                  <c:v>2188</c:v>
                </c:pt>
                <c:pt idx="12">
                  <c:v>26613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C9-4EBE-8C67-473E4940FAF5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EC9-4EBE-8C67-473E4940FAF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EC9-4EBE-8C67-473E4940FAF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3677</c:v>
                </c:pt>
                <c:pt idx="1">
                  <c:v>5430</c:v>
                </c:pt>
                <c:pt idx="2">
                  <c:v>4490</c:v>
                </c:pt>
                <c:pt idx="3">
                  <c:v>2854</c:v>
                </c:pt>
                <c:pt idx="4">
                  <c:v>4521</c:v>
                </c:pt>
                <c:pt idx="5">
                  <c:v>2058</c:v>
                </c:pt>
                <c:pt idx="6">
                  <c:v>1956</c:v>
                </c:pt>
                <c:pt idx="12">
                  <c:v>24986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EC9-4EBE-8C67-473E4940F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C9-4EBE-8C67-473E4940FAF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C9-4EBE-8C67-473E4940FAF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C9-4EBE-8C67-473E4940FAF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C9-4EBE-8C67-473E4940FAF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C9-4EBE-8C67-473E4940FAF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C9-4EBE-8C67-473E4940FAF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C9-4EBE-8C67-473E4940FAF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C9-4EBE-8C67-473E4940FAF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C9-4EBE-8C67-473E4940FAF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C9-4EBE-8C67-473E4940FAF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C9-4EBE-8C67-473E4940FAF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C9-4EBE-8C67-473E4940FAF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C9-4EBE-8C67-473E4940FAF5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0.28701435071753578</c:v>
                </c:pt>
                <c:pt idx="1">
                  <c:v>1.9383116883116882</c:v>
                </c:pt>
                <c:pt idx="2">
                  <c:v>1.1020599250936329</c:v>
                </c:pt>
                <c:pt idx="3">
                  <c:v>0.22752688172043012</c:v>
                </c:pt>
                <c:pt idx="4">
                  <c:v>1.6117850953206241</c:v>
                </c:pt>
                <c:pt idx="5">
                  <c:v>1.4098360655737703</c:v>
                </c:pt>
                <c:pt idx="6">
                  <c:v>-0.45117845117845112</c:v>
                </c:pt>
                <c:pt idx="12">
                  <c:v>0.63147241266731968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EC9-4EBE-8C67-473E4940FAF5}"/>
            </c:ext>
          </c:extLst>
        </c:ser>
        <c:ser>
          <c:idx val="4"/>
          <c:order val="5"/>
          <c:tx>
            <c:strRef>
              <c:f>'Pernoctaciones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TF'!$O$207:$O$219</c:f>
              <c:numCache>
                <c:formatCode>0.0%</c:formatCode>
                <c:ptCount val="13"/>
                <c:pt idx="0">
                  <c:v>1.5393646408839778</c:v>
                </c:pt>
                <c:pt idx="1">
                  <c:v>2.7577854671280275</c:v>
                </c:pt>
                <c:pt idx="2">
                  <c:v>2.3532486930545184</c:v>
                </c:pt>
                <c:pt idx="3">
                  <c:v>1.3241042345276872</c:v>
                </c:pt>
                <c:pt idx="4">
                  <c:v>4.6939546599496218</c:v>
                </c:pt>
                <c:pt idx="5">
                  <c:v>1.3201803833145433</c:v>
                </c:pt>
                <c:pt idx="6">
                  <c:v>2.5116696588868939</c:v>
                </c:pt>
                <c:pt idx="12">
                  <c:v>2.2457781241881007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EC9-4EBE-8C67-473E4940F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1F-44A0-8BDB-00C6A0EF2F1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TF'!$C$229:$C$241</c:f>
              <c:numCache>
                <c:formatCode>#,##0</c:formatCode>
                <c:ptCount val="13"/>
                <c:pt idx="0">
                  <c:v>2114</c:v>
                </c:pt>
                <c:pt idx="1">
                  <c:v>2318</c:v>
                </c:pt>
                <c:pt idx="2">
                  <c:v>2347</c:v>
                </c:pt>
                <c:pt idx="3">
                  <c:v>1158</c:v>
                </c:pt>
                <c:pt idx="4">
                  <c:v>126</c:v>
                </c:pt>
                <c:pt idx="5">
                  <c:v>115</c:v>
                </c:pt>
                <c:pt idx="6">
                  <c:v>648</c:v>
                </c:pt>
                <c:pt idx="7">
                  <c:v>171</c:v>
                </c:pt>
                <c:pt idx="8">
                  <c:v>13</c:v>
                </c:pt>
                <c:pt idx="9">
                  <c:v>2298</c:v>
                </c:pt>
                <c:pt idx="10">
                  <c:v>2189</c:v>
                </c:pt>
                <c:pt idx="11">
                  <c:v>2322</c:v>
                </c:pt>
                <c:pt idx="12">
                  <c:v>15819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1F-44A0-8BDB-00C6A0EF2F13}"/>
            </c:ext>
          </c:extLst>
        </c:ser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1F-44A0-8BDB-00C6A0EF2F13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3569</c:v>
                </c:pt>
                <c:pt idx="1">
                  <c:v>1552</c:v>
                </c:pt>
                <c:pt idx="2">
                  <c:v>1554</c:v>
                </c:pt>
                <c:pt idx="3">
                  <c:v>784</c:v>
                </c:pt>
                <c:pt idx="4">
                  <c:v>14</c:v>
                </c:pt>
                <c:pt idx="5">
                  <c:v>172</c:v>
                </c:pt>
                <c:pt idx="6">
                  <c:v>91</c:v>
                </c:pt>
                <c:pt idx="7">
                  <c:v>46</c:v>
                </c:pt>
                <c:pt idx="8">
                  <c:v>84</c:v>
                </c:pt>
                <c:pt idx="9">
                  <c:v>2187</c:v>
                </c:pt>
                <c:pt idx="10">
                  <c:v>5199</c:v>
                </c:pt>
                <c:pt idx="11">
                  <c:v>5705</c:v>
                </c:pt>
                <c:pt idx="12">
                  <c:v>20957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1F-44A0-8BDB-00C6A0EF2F13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1F-44A0-8BDB-00C6A0EF2F1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7297</c:v>
                </c:pt>
                <c:pt idx="1">
                  <c:v>7450</c:v>
                </c:pt>
                <c:pt idx="2">
                  <c:v>6912</c:v>
                </c:pt>
                <c:pt idx="3">
                  <c:v>1233</c:v>
                </c:pt>
                <c:pt idx="4">
                  <c:v>3</c:v>
                </c:pt>
                <c:pt idx="5">
                  <c:v>0</c:v>
                </c:pt>
                <c:pt idx="6">
                  <c:v>224</c:v>
                </c:pt>
                <c:pt idx="7">
                  <c:v>30</c:v>
                </c:pt>
                <c:pt idx="8">
                  <c:v>12</c:v>
                </c:pt>
                <c:pt idx="9">
                  <c:v>1351</c:v>
                </c:pt>
                <c:pt idx="10">
                  <c:v>1099</c:v>
                </c:pt>
                <c:pt idx="11">
                  <c:v>1190</c:v>
                </c:pt>
                <c:pt idx="12">
                  <c:v>26801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1F-44A0-8BDB-00C6A0EF2F13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1F-44A0-8BDB-00C6A0EF2F1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A1F-44A0-8BDB-00C6A0EF2F1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1790</c:v>
                </c:pt>
                <c:pt idx="1">
                  <c:v>5887</c:v>
                </c:pt>
                <c:pt idx="2">
                  <c:v>8571</c:v>
                </c:pt>
                <c:pt idx="3">
                  <c:v>998</c:v>
                </c:pt>
                <c:pt idx="4">
                  <c:v>0</c:v>
                </c:pt>
                <c:pt idx="5">
                  <c:v>4</c:v>
                </c:pt>
                <c:pt idx="6">
                  <c:v>80</c:v>
                </c:pt>
                <c:pt idx="12">
                  <c:v>17330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A1F-44A0-8BDB-00C6A0EF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1F-44A0-8BDB-00C6A0EF2F1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1F-44A0-8BDB-00C6A0EF2F1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1F-44A0-8BDB-00C6A0EF2F1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1F-44A0-8BDB-00C6A0EF2F1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1F-44A0-8BDB-00C6A0EF2F1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1F-44A0-8BDB-00C6A0EF2F1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1F-44A0-8BDB-00C6A0EF2F1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1F-44A0-8BDB-00C6A0EF2F1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1F-44A0-8BDB-00C6A0EF2F1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1F-44A0-8BDB-00C6A0EF2F1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1F-44A0-8BDB-00C6A0EF2F1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1F-44A0-8BDB-00C6A0EF2F1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1F-44A0-8BDB-00C6A0EF2F13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-0.75469370974373029</c:v>
                </c:pt>
                <c:pt idx="1">
                  <c:v>-0.20979865771812078</c:v>
                </c:pt>
                <c:pt idx="2">
                  <c:v>0.24001736111111116</c:v>
                </c:pt>
                <c:pt idx="3">
                  <c:v>-0.19059205190592055</c:v>
                </c:pt>
                <c:pt idx="4">
                  <c:v>-1</c:v>
                </c:pt>
                <c:pt idx="5">
                  <c:v>0</c:v>
                </c:pt>
                <c:pt idx="6">
                  <c:v>-0.64285714285714279</c:v>
                </c:pt>
                <c:pt idx="12">
                  <c:v>-0.25040010381071842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A1F-44A0-8BDB-00C6A0EF2F13}"/>
            </c:ext>
          </c:extLst>
        </c:ser>
        <c:ser>
          <c:idx val="4"/>
          <c:order val="5"/>
          <c:tx>
            <c:strRef>
              <c:f>'Pernoctaciones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TF'!$O$229:$O$241</c:f>
              <c:numCache>
                <c:formatCode>0.0%</c:formatCode>
                <c:ptCount val="13"/>
                <c:pt idx="0">
                  <c:v>-0.15326395458845787</c:v>
                </c:pt>
                <c:pt idx="1">
                  <c:v>1.5396893874029334</c:v>
                </c:pt>
                <c:pt idx="2">
                  <c:v>2.6518960374946738</c:v>
                </c:pt>
                <c:pt idx="3">
                  <c:v>-0.13816925734024177</c:v>
                </c:pt>
                <c:pt idx="4">
                  <c:v>-1</c:v>
                </c:pt>
                <c:pt idx="5">
                  <c:v>-0.9652173913043478</c:v>
                </c:pt>
                <c:pt idx="6">
                  <c:v>-0.87654320987654322</c:v>
                </c:pt>
                <c:pt idx="12">
                  <c:v>0.96351688193972351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A1F-44A0-8BDB-00C6A0EF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TF'!$C$253:$D$253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88-4E2F-B04D-0EBB12CAE00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TF'!$C$255:$C$267</c:f>
              <c:numCache>
                <c:formatCode>#,##0</c:formatCode>
                <c:ptCount val="13"/>
                <c:pt idx="0">
                  <c:v>1748</c:v>
                </c:pt>
                <c:pt idx="1">
                  <c:v>1506</c:v>
                </c:pt>
                <c:pt idx="2">
                  <c:v>2322</c:v>
                </c:pt>
                <c:pt idx="3">
                  <c:v>926</c:v>
                </c:pt>
                <c:pt idx="4">
                  <c:v>67</c:v>
                </c:pt>
                <c:pt idx="5">
                  <c:v>166</c:v>
                </c:pt>
                <c:pt idx="6">
                  <c:v>233</c:v>
                </c:pt>
                <c:pt idx="7">
                  <c:v>270</c:v>
                </c:pt>
                <c:pt idx="8">
                  <c:v>83</c:v>
                </c:pt>
                <c:pt idx="9">
                  <c:v>1454</c:v>
                </c:pt>
                <c:pt idx="10">
                  <c:v>1877</c:v>
                </c:pt>
                <c:pt idx="11">
                  <c:v>2081</c:v>
                </c:pt>
                <c:pt idx="12">
                  <c:v>12733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88-4E2F-B04D-0EBB12CAE00F}"/>
            </c:ext>
          </c:extLst>
        </c:ser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88-4E2F-B04D-0EBB12CAE00F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1402</c:v>
                </c:pt>
                <c:pt idx="1">
                  <c:v>636</c:v>
                </c:pt>
                <c:pt idx="2">
                  <c:v>28</c:v>
                </c:pt>
                <c:pt idx="3">
                  <c:v>2</c:v>
                </c:pt>
                <c:pt idx="4">
                  <c:v>44</c:v>
                </c:pt>
                <c:pt idx="5">
                  <c:v>435</c:v>
                </c:pt>
                <c:pt idx="6">
                  <c:v>31</c:v>
                </c:pt>
                <c:pt idx="7">
                  <c:v>195</c:v>
                </c:pt>
                <c:pt idx="8">
                  <c:v>23</c:v>
                </c:pt>
                <c:pt idx="9">
                  <c:v>292</c:v>
                </c:pt>
                <c:pt idx="10">
                  <c:v>1064</c:v>
                </c:pt>
                <c:pt idx="11">
                  <c:v>1948</c:v>
                </c:pt>
                <c:pt idx="12">
                  <c:v>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88-4E2F-B04D-0EBB12CAE00F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88-4E2F-B04D-0EBB12CAE00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2617</c:v>
                </c:pt>
                <c:pt idx="1">
                  <c:v>1381</c:v>
                </c:pt>
                <c:pt idx="2">
                  <c:v>1461</c:v>
                </c:pt>
                <c:pt idx="3">
                  <c:v>1118</c:v>
                </c:pt>
                <c:pt idx="4">
                  <c:v>59</c:v>
                </c:pt>
                <c:pt idx="5">
                  <c:v>8</c:v>
                </c:pt>
                <c:pt idx="6">
                  <c:v>238</c:v>
                </c:pt>
                <c:pt idx="7">
                  <c:v>68</c:v>
                </c:pt>
                <c:pt idx="8">
                  <c:v>24</c:v>
                </c:pt>
                <c:pt idx="9">
                  <c:v>280</c:v>
                </c:pt>
                <c:pt idx="10">
                  <c:v>135</c:v>
                </c:pt>
                <c:pt idx="11">
                  <c:v>291</c:v>
                </c:pt>
                <c:pt idx="12">
                  <c:v>7680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88-4E2F-B04D-0EBB12CAE00F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288-4E2F-B04D-0EBB12CAE00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288-4E2F-B04D-0EBB12CAE00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2993</c:v>
                </c:pt>
                <c:pt idx="1">
                  <c:v>3151</c:v>
                </c:pt>
                <c:pt idx="2">
                  <c:v>2829</c:v>
                </c:pt>
                <c:pt idx="3">
                  <c:v>2595</c:v>
                </c:pt>
                <c:pt idx="4">
                  <c:v>157</c:v>
                </c:pt>
                <c:pt idx="5">
                  <c:v>77</c:v>
                </c:pt>
                <c:pt idx="6">
                  <c:v>0</c:v>
                </c:pt>
                <c:pt idx="12">
                  <c:v>11802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288-4E2F-B04D-0EBB12CAE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88-4E2F-B04D-0EBB12CAE00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88-4E2F-B04D-0EBB12CAE00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88-4E2F-B04D-0EBB12CAE00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88-4E2F-B04D-0EBB12CAE00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88-4E2F-B04D-0EBB12CAE00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88-4E2F-B04D-0EBB12CAE00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88-4E2F-B04D-0EBB12CAE00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88-4E2F-B04D-0EBB12CAE00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88-4E2F-B04D-0EBB12CAE00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88-4E2F-B04D-0EBB12CAE00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88-4E2F-B04D-0EBB12CAE00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88-4E2F-B04D-0EBB12CAE00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88-4E2F-B04D-0EBB12CAE00F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0.14367596484524259</c:v>
                </c:pt>
                <c:pt idx="1">
                  <c:v>1.281679942070963</c:v>
                </c:pt>
                <c:pt idx="2">
                  <c:v>0.93634496919917853</c:v>
                </c:pt>
                <c:pt idx="3">
                  <c:v>1.321109123434705</c:v>
                </c:pt>
                <c:pt idx="4">
                  <c:v>1.6610169491525424</c:v>
                </c:pt>
                <c:pt idx="5">
                  <c:v>8.625</c:v>
                </c:pt>
                <c:pt idx="6">
                  <c:v>-1</c:v>
                </c:pt>
                <c:pt idx="12">
                  <c:v>0.71490845684394078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288-4E2F-B04D-0EBB12CAE00F}"/>
            </c:ext>
          </c:extLst>
        </c:ser>
        <c:ser>
          <c:idx val="4"/>
          <c:order val="5"/>
          <c:tx>
            <c:strRef>
              <c:f>'Pernoctaciones evol mensu TF'!$O$254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TF'!$O$255:$O$267</c:f>
              <c:numCache>
                <c:formatCode>0.0%</c:formatCode>
                <c:ptCount val="13"/>
                <c:pt idx="0">
                  <c:v>0.71224256292906185</c:v>
                </c:pt>
                <c:pt idx="1">
                  <c:v>1.0922974767596281</c:v>
                </c:pt>
                <c:pt idx="2">
                  <c:v>0.21834625322997425</c:v>
                </c:pt>
                <c:pt idx="3">
                  <c:v>1.8023758099352052</c:v>
                </c:pt>
                <c:pt idx="4">
                  <c:v>1.3432835820895521</c:v>
                </c:pt>
                <c:pt idx="5">
                  <c:v>-0.53614457831325302</c:v>
                </c:pt>
                <c:pt idx="6">
                  <c:v>-1</c:v>
                </c:pt>
                <c:pt idx="12">
                  <c:v>0.69374282433983936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288-4E2F-B04D-0EBB12CAE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E2-438C-8DAD-5E7EB64E4F6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cat'!$C$9:$C$21</c:f>
              <c:numCache>
                <c:formatCode>#,##0</c:formatCode>
                <c:ptCount val="13"/>
                <c:pt idx="0">
                  <c:v>64732</c:v>
                </c:pt>
                <c:pt idx="1">
                  <c:v>66960</c:v>
                </c:pt>
                <c:pt idx="2">
                  <c:v>64209</c:v>
                </c:pt>
                <c:pt idx="3">
                  <c:v>74713</c:v>
                </c:pt>
                <c:pt idx="4">
                  <c:v>55886</c:v>
                </c:pt>
                <c:pt idx="5">
                  <c:v>62055</c:v>
                </c:pt>
                <c:pt idx="6">
                  <c:v>80379</c:v>
                </c:pt>
                <c:pt idx="7">
                  <c:v>94508</c:v>
                </c:pt>
                <c:pt idx="8">
                  <c:v>67472</c:v>
                </c:pt>
                <c:pt idx="9">
                  <c:v>73712</c:v>
                </c:pt>
                <c:pt idx="10">
                  <c:v>64233</c:v>
                </c:pt>
                <c:pt idx="11">
                  <c:v>65669</c:v>
                </c:pt>
                <c:pt idx="12">
                  <c:v>834528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E2-438C-8DAD-5E7EB64E4F64}"/>
            </c:ext>
          </c:extLst>
        </c:ser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E2-438C-8DAD-5E7EB64E4F64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70697</c:v>
                </c:pt>
                <c:pt idx="1">
                  <c:v>56495</c:v>
                </c:pt>
                <c:pt idx="2">
                  <c:v>68397</c:v>
                </c:pt>
                <c:pt idx="3">
                  <c:v>76269</c:v>
                </c:pt>
                <c:pt idx="4">
                  <c:v>68461</c:v>
                </c:pt>
                <c:pt idx="5">
                  <c:v>50889</c:v>
                </c:pt>
                <c:pt idx="6">
                  <c:v>137368</c:v>
                </c:pt>
                <c:pt idx="7">
                  <c:v>125617</c:v>
                </c:pt>
                <c:pt idx="8">
                  <c:v>74490</c:v>
                </c:pt>
                <c:pt idx="9">
                  <c:v>96232</c:v>
                </c:pt>
                <c:pt idx="10">
                  <c:v>96956</c:v>
                </c:pt>
                <c:pt idx="11">
                  <c:v>92826</c:v>
                </c:pt>
                <c:pt idx="12">
                  <c:v>1014697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E2-438C-8DAD-5E7EB64E4F64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E2-438C-8DAD-5E7EB64E4F6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120145</c:v>
                </c:pt>
                <c:pt idx="1">
                  <c:v>116676</c:v>
                </c:pt>
                <c:pt idx="2">
                  <c:v>107722</c:v>
                </c:pt>
                <c:pt idx="3">
                  <c:v>71493</c:v>
                </c:pt>
                <c:pt idx="4">
                  <c:v>41121</c:v>
                </c:pt>
                <c:pt idx="5">
                  <c:v>61354</c:v>
                </c:pt>
                <c:pt idx="6">
                  <c:v>132622</c:v>
                </c:pt>
                <c:pt idx="7">
                  <c:v>71685</c:v>
                </c:pt>
                <c:pt idx="8">
                  <c:v>66924</c:v>
                </c:pt>
                <c:pt idx="9">
                  <c:v>103075</c:v>
                </c:pt>
                <c:pt idx="10">
                  <c:v>70490</c:v>
                </c:pt>
                <c:pt idx="11">
                  <c:v>71642</c:v>
                </c:pt>
                <c:pt idx="12">
                  <c:v>1034949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E2-438C-8DAD-5E7EB64E4F64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6E2-438C-8DAD-5E7EB64E4F6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6E2-438C-8DAD-5E7EB64E4F6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89491</c:v>
                </c:pt>
                <c:pt idx="1">
                  <c:v>145638</c:v>
                </c:pt>
                <c:pt idx="2">
                  <c:v>129096</c:v>
                </c:pt>
                <c:pt idx="3">
                  <c:v>122581</c:v>
                </c:pt>
                <c:pt idx="4">
                  <c:v>124784</c:v>
                </c:pt>
                <c:pt idx="5">
                  <c:v>78527</c:v>
                </c:pt>
                <c:pt idx="6">
                  <c:v>99510</c:v>
                </c:pt>
                <c:pt idx="12">
                  <c:v>789627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E2-438C-8DAD-5E7EB64E4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E2-438C-8DAD-5E7EB64E4F6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E2-438C-8DAD-5E7EB64E4F6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E2-438C-8DAD-5E7EB64E4F6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E2-438C-8DAD-5E7EB64E4F6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E2-438C-8DAD-5E7EB64E4F6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E2-438C-8DAD-5E7EB64E4F6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E2-438C-8DAD-5E7EB64E4F6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E2-438C-8DAD-5E7EB64E4F6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E2-438C-8DAD-5E7EB64E4F6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E2-438C-8DAD-5E7EB64E4F6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E2-438C-8DAD-5E7EB64E4F6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E2-438C-8DAD-5E7EB64E4F6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E2-438C-8DAD-5E7EB64E4F64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-0.25514170377460565</c:v>
                </c:pt>
                <c:pt idx="1">
                  <c:v>0.24822585621721682</c:v>
                </c:pt>
                <c:pt idx="2">
                  <c:v>0.19841815042424016</c:v>
                </c:pt>
                <c:pt idx="3">
                  <c:v>0.71458744212720116</c:v>
                </c:pt>
                <c:pt idx="4">
                  <c:v>2.03455655261302</c:v>
                </c:pt>
                <c:pt idx="5">
                  <c:v>0.27990025100237959</c:v>
                </c:pt>
                <c:pt idx="6">
                  <c:v>-0.24967200012064361</c:v>
                </c:pt>
                <c:pt idx="12">
                  <c:v>0.21269694517095594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6E2-438C-8DAD-5E7EB64E4F64}"/>
            </c:ext>
          </c:extLst>
        </c:ser>
        <c:ser>
          <c:idx val="4"/>
          <c:order val="5"/>
          <c:tx>
            <c:strRef>
              <c:f>'Pernocta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 evol mensu TF cat'!$O$9:$O$21</c:f>
              <c:numCache>
                <c:formatCode>0.0%</c:formatCode>
                <c:ptCount val="13"/>
                <c:pt idx="0">
                  <c:v>0.38248470617314467</c:v>
                </c:pt>
                <c:pt idx="1">
                  <c:v>1.1749999999999998</c:v>
                </c:pt>
                <c:pt idx="2">
                  <c:v>1.0105592673924217</c:v>
                </c:pt>
                <c:pt idx="3">
                  <c:v>0.64069171362413502</c:v>
                </c:pt>
                <c:pt idx="4">
                  <c:v>1.2328311204952942</c:v>
                </c:pt>
                <c:pt idx="5">
                  <c:v>0.2654419466602207</c:v>
                </c:pt>
                <c:pt idx="6">
                  <c:v>0.23800992796625975</c:v>
                </c:pt>
                <c:pt idx="12">
                  <c:v>0.68387662229652779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6E2-438C-8DAD-5E7EB64E4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39-4CE9-8FBD-05AD2591087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cat'!$C$31:$C$43</c:f>
              <c:numCache>
                <c:formatCode>#,##0</c:formatCode>
                <c:ptCount val="13"/>
                <c:pt idx="0">
                  <c:v>63251</c:v>
                </c:pt>
                <c:pt idx="1">
                  <c:v>65692</c:v>
                </c:pt>
                <c:pt idx="2">
                  <c:v>62834</c:v>
                </c:pt>
                <c:pt idx="3">
                  <c:v>74314</c:v>
                </c:pt>
                <c:pt idx="4">
                  <c:v>55528</c:v>
                </c:pt>
                <c:pt idx="5">
                  <c:v>61509</c:v>
                </c:pt>
                <c:pt idx="6">
                  <c:v>79144</c:v>
                </c:pt>
                <c:pt idx="7">
                  <c:v>93478</c:v>
                </c:pt>
                <c:pt idx="8">
                  <c:v>65979</c:v>
                </c:pt>
                <c:pt idx="9">
                  <c:v>73101</c:v>
                </c:pt>
                <c:pt idx="10">
                  <c:v>62745</c:v>
                </c:pt>
                <c:pt idx="11">
                  <c:v>64457</c:v>
                </c:pt>
                <c:pt idx="12">
                  <c:v>822032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39-4CE9-8FBD-05AD2591087A}"/>
            </c:ext>
          </c:extLst>
        </c:ser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39-4CE9-8FBD-05AD2591087A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52867</c:v>
                </c:pt>
                <c:pt idx="1">
                  <c:v>52756</c:v>
                </c:pt>
                <c:pt idx="2">
                  <c:v>63892</c:v>
                </c:pt>
                <c:pt idx="3">
                  <c:v>70112</c:v>
                </c:pt>
                <c:pt idx="4">
                  <c:v>65633</c:v>
                </c:pt>
                <c:pt idx="5">
                  <c:v>48479</c:v>
                </c:pt>
                <c:pt idx="6">
                  <c:v>131509</c:v>
                </c:pt>
                <c:pt idx="7">
                  <c:v>118989</c:v>
                </c:pt>
                <c:pt idx="8">
                  <c:v>71807</c:v>
                </c:pt>
                <c:pt idx="9">
                  <c:v>90510</c:v>
                </c:pt>
                <c:pt idx="10">
                  <c:v>92633</c:v>
                </c:pt>
                <c:pt idx="11">
                  <c:v>87824</c:v>
                </c:pt>
                <c:pt idx="12">
                  <c:v>947011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39-4CE9-8FBD-05AD2591087A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39-4CE9-8FBD-05AD2591087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115667</c:v>
                </c:pt>
                <c:pt idx="1">
                  <c:v>111801</c:v>
                </c:pt>
                <c:pt idx="2">
                  <c:v>102681</c:v>
                </c:pt>
                <c:pt idx="3">
                  <c:v>64849</c:v>
                </c:pt>
                <c:pt idx="4">
                  <c:v>37200</c:v>
                </c:pt>
                <c:pt idx="5">
                  <c:v>58168</c:v>
                </c:pt>
                <c:pt idx="6">
                  <c:v>126864</c:v>
                </c:pt>
                <c:pt idx="7">
                  <c:v>64414</c:v>
                </c:pt>
                <c:pt idx="8">
                  <c:v>63598</c:v>
                </c:pt>
                <c:pt idx="9">
                  <c:v>97611</c:v>
                </c:pt>
                <c:pt idx="10">
                  <c:v>65764</c:v>
                </c:pt>
                <c:pt idx="11">
                  <c:v>66031</c:v>
                </c:pt>
                <c:pt idx="12">
                  <c:v>974648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39-4CE9-8FBD-05AD2591087A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139-4CE9-8FBD-05AD2591087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139-4CE9-8FBD-05AD2591087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69459</c:v>
                </c:pt>
                <c:pt idx="1">
                  <c:v>126419</c:v>
                </c:pt>
                <c:pt idx="2">
                  <c:v>108728</c:v>
                </c:pt>
                <c:pt idx="3">
                  <c:v>105905</c:v>
                </c:pt>
                <c:pt idx="4">
                  <c:v>106442</c:v>
                </c:pt>
                <c:pt idx="5">
                  <c:v>60812</c:v>
                </c:pt>
                <c:pt idx="6">
                  <c:v>79640</c:v>
                </c:pt>
                <c:pt idx="12">
                  <c:v>657405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139-4CE9-8FBD-05AD25910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39-4CE9-8FBD-05AD2591087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39-4CE9-8FBD-05AD2591087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39-4CE9-8FBD-05AD2591087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39-4CE9-8FBD-05AD2591087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39-4CE9-8FBD-05AD2591087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39-4CE9-8FBD-05AD2591087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39-4CE9-8FBD-05AD2591087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39-4CE9-8FBD-05AD2591087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39-4CE9-8FBD-05AD2591087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39-4CE9-8FBD-05AD2591087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39-4CE9-8FBD-05AD2591087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39-4CE9-8FBD-05AD2591087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39-4CE9-8FBD-05AD2591087A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-0.39949164411629934</c:v>
                </c:pt>
                <c:pt idx="1">
                  <c:v>0.13075017218092855</c:v>
                </c:pt>
                <c:pt idx="2">
                  <c:v>5.8891128835909301E-2</c:v>
                </c:pt>
                <c:pt idx="3">
                  <c:v>0.63310151274499216</c:v>
                </c:pt>
                <c:pt idx="4">
                  <c:v>1.8613440860215054</c:v>
                </c:pt>
                <c:pt idx="5">
                  <c:v>4.5454545454545414E-2</c:v>
                </c:pt>
                <c:pt idx="6">
                  <c:v>-0.37224114011855214</c:v>
                </c:pt>
                <c:pt idx="12">
                  <c:v>6.5089188795100617E-2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139-4CE9-8FBD-05AD2591087A}"/>
            </c:ext>
          </c:extLst>
        </c:ser>
        <c:ser>
          <c:idx val="4"/>
          <c:order val="5"/>
          <c:tx>
            <c:strRef>
              <c:f>'Pernocta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cat'!$O$31:$O$43</c:f>
              <c:numCache>
                <c:formatCode>0.0%</c:formatCode>
                <c:ptCount val="13"/>
                <c:pt idx="0">
                  <c:v>9.8148645871211526E-2</c:v>
                </c:pt>
                <c:pt idx="1">
                  <c:v>0.92442002070267315</c:v>
                </c:pt>
                <c:pt idx="2">
                  <c:v>0.73040073845370346</c:v>
                </c:pt>
                <c:pt idx="3">
                  <c:v>0.42510159593078023</c:v>
                </c:pt>
                <c:pt idx="4">
                  <c:v>0.91690678576573981</c:v>
                </c:pt>
                <c:pt idx="5">
                  <c:v>-1.1331675039425115E-2</c:v>
                </c:pt>
                <c:pt idx="6">
                  <c:v>6.2670575154148978E-3</c:v>
                </c:pt>
                <c:pt idx="12">
                  <c:v>0.42211728160044304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139-4CE9-8FBD-05AD25910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B9-4BA0-B30E-E8EE64C1D80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cat'!$C$53:$C$65</c:f>
              <c:numCache>
                <c:formatCode>#,##0</c:formatCode>
                <c:ptCount val="13"/>
                <c:pt idx="0">
                  <c:v>55106</c:v>
                </c:pt>
                <c:pt idx="1">
                  <c:v>58029</c:v>
                </c:pt>
                <c:pt idx="2">
                  <c:v>54916</c:v>
                </c:pt>
                <c:pt idx="3">
                  <c:v>66151</c:v>
                </c:pt>
                <c:pt idx="4">
                  <c:v>49009</c:v>
                </c:pt>
                <c:pt idx="5">
                  <c:v>53001</c:v>
                </c:pt>
                <c:pt idx="6">
                  <c:v>70044</c:v>
                </c:pt>
                <c:pt idx="7">
                  <c:v>83986</c:v>
                </c:pt>
                <c:pt idx="8">
                  <c:v>57977</c:v>
                </c:pt>
                <c:pt idx="9">
                  <c:v>67659</c:v>
                </c:pt>
                <c:pt idx="10">
                  <c:v>56312</c:v>
                </c:pt>
                <c:pt idx="11">
                  <c:v>58187</c:v>
                </c:pt>
                <c:pt idx="12">
                  <c:v>730377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B9-4BA0-B30E-E8EE64C1D809}"/>
            </c:ext>
          </c:extLst>
        </c:ser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B9-4BA0-B30E-E8EE64C1D809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B9-4BA0-B30E-E8EE64C1D809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B9-4BA0-B30E-E8EE64C1D80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37200</c:v>
                </c:pt>
                <c:pt idx="5">
                  <c:v>58168</c:v>
                </c:pt>
                <c:pt idx="6">
                  <c:v>126864</c:v>
                </c:pt>
                <c:pt idx="7">
                  <c:v>64414</c:v>
                </c:pt>
                <c:pt idx="8">
                  <c:v>63598</c:v>
                </c:pt>
                <c:pt idx="9">
                  <c:v>97611</c:v>
                </c:pt>
                <c:pt idx="10">
                  <c:v>65764</c:v>
                </c:pt>
                <c:pt idx="11">
                  <c:v>57860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B9-4BA0-B30E-E8EE64C1D809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FB9-4BA0-B30E-E8EE64C1D80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FB9-4BA0-B30E-E8EE64C1D80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FB9-4BA0-B30E-E8EE64C1D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B9-4BA0-B30E-E8EE64C1D80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B9-4BA0-B30E-E8EE64C1D80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B9-4BA0-B30E-E8EE64C1D80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B9-4BA0-B30E-E8EE64C1D80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B9-4BA0-B30E-E8EE64C1D80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B9-4BA0-B30E-E8EE64C1D80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B9-4BA0-B30E-E8EE64C1D80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B9-4BA0-B30E-E8EE64C1D80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B9-4BA0-B30E-E8EE64C1D80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B9-4BA0-B30E-E8EE64C1D80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B9-4BA0-B30E-E8EE64C1D80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B9-4BA0-B30E-E8EE64C1D80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B9-4BA0-B30E-E8EE64C1D809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FB9-4BA0-B30E-E8EE64C1D809}"/>
            </c:ext>
          </c:extLst>
        </c:ser>
        <c:ser>
          <c:idx val="4"/>
          <c:order val="5"/>
          <c:tx>
            <c:strRef>
              <c:f>'Pernocta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cat'!$O$53:$O$65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FB9-4BA0-B30E-E8EE64C1D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79-45AA-B2D6-06F469373AD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cat'!$C$75:$C$87</c:f>
              <c:numCache>
                <c:formatCode>#,##0</c:formatCode>
                <c:ptCount val="13"/>
                <c:pt idx="0">
                  <c:v>8145</c:v>
                </c:pt>
                <c:pt idx="1">
                  <c:v>7663</c:v>
                </c:pt>
                <c:pt idx="2">
                  <c:v>7918</c:v>
                </c:pt>
                <c:pt idx="3">
                  <c:v>8163</c:v>
                </c:pt>
                <c:pt idx="4">
                  <c:v>6519</c:v>
                </c:pt>
                <c:pt idx="5">
                  <c:v>8508</c:v>
                </c:pt>
                <c:pt idx="6">
                  <c:v>9100</c:v>
                </c:pt>
                <c:pt idx="7">
                  <c:v>9492</c:v>
                </c:pt>
                <c:pt idx="8">
                  <c:v>8002</c:v>
                </c:pt>
                <c:pt idx="9">
                  <c:v>5442</c:v>
                </c:pt>
                <c:pt idx="10">
                  <c:v>6433</c:v>
                </c:pt>
                <c:pt idx="11">
                  <c:v>6270</c:v>
                </c:pt>
                <c:pt idx="12">
                  <c:v>91655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79-45AA-B2D6-06F469373AD2}"/>
            </c:ext>
          </c:extLst>
        </c:ser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79-45AA-B2D6-06F469373AD2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79-45AA-B2D6-06F469373AD2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79-45AA-B2D6-06F469373AD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8171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79-45AA-B2D6-06F469373AD2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279-45AA-B2D6-06F469373AD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279-45AA-B2D6-06F469373AD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279-45AA-B2D6-06F4693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79-45AA-B2D6-06F469373AD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79-45AA-B2D6-06F469373AD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79-45AA-B2D6-06F469373AD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79-45AA-B2D6-06F469373AD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79-45AA-B2D6-06F469373AD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79-45AA-B2D6-06F469373AD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79-45AA-B2D6-06F469373AD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79-45AA-B2D6-06F469373AD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79-45AA-B2D6-06F469373AD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79-45AA-B2D6-06F469373AD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79-45AA-B2D6-06F469373AD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79-45AA-B2D6-06F469373AD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79-45AA-B2D6-06F469373AD2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279-45AA-B2D6-06F469373AD2}"/>
            </c:ext>
          </c:extLst>
        </c:ser>
        <c:ser>
          <c:idx val="4"/>
          <c:order val="5"/>
          <c:tx>
            <c:strRef>
              <c:f>'Pernocta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cat'!$O$75:$O$87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279-45AA-B2D6-06F4693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13-4776-B1E6-C45F8C914B2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cat'!$C$97:$C$109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13-4776-B1E6-C45F8C914B28}"/>
            </c:ext>
          </c:extLst>
        </c:ser>
        <c:ser>
          <c:idx val="5"/>
          <c:order val="1"/>
          <c:tx>
            <c:strRef>
              <c:f>'Pernocta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13-4776-B1E6-C45F8C914B28}"/>
              </c:ext>
            </c:extLst>
          </c:dP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13-4776-B1E6-C45F8C914B28}"/>
            </c:ext>
          </c:extLst>
        </c:ser>
        <c:ser>
          <c:idx val="0"/>
          <c:order val="2"/>
          <c:tx>
            <c:strRef>
              <c:f>'Pernocta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13-4776-B1E6-C45F8C914B2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13-4776-B1E6-C45F8C914B28}"/>
            </c:ext>
          </c:extLst>
        </c:ser>
        <c:ser>
          <c:idx val="1"/>
          <c:order val="3"/>
          <c:tx>
            <c:strRef>
              <c:f>'Pernocta evol mensu TF cat'!$M$95:$N$95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613-4776-B1E6-C45F8C914B2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613-4776-B1E6-C45F8C914B2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cat'!$M$97:$M$109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613-4776-B1E6-C45F8C914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13-4776-B1E6-C45F8C914B2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13-4776-B1E6-C45F8C914B2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13-4776-B1E6-C45F8C914B2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13-4776-B1E6-C45F8C914B2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13-4776-B1E6-C45F8C914B2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13-4776-B1E6-C45F8C914B2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13-4776-B1E6-C45F8C914B2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13-4776-B1E6-C45F8C914B2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13-4776-B1E6-C45F8C914B2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13-4776-B1E6-C45F8C914B2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13-4776-B1E6-C45F8C914B2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13-4776-B1E6-C45F8C914B2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13-4776-B1E6-C45F8C914B28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cat'!$N$97:$N$109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613-4776-B1E6-C45F8C914B28}"/>
            </c:ext>
          </c:extLst>
        </c:ser>
        <c:ser>
          <c:idx val="4"/>
          <c:order val="5"/>
          <c:tx>
            <c:strRef>
              <c:f>'Pernocta evol mensu TF cat'!$O$96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cat'!$O$97:$O$109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613-4776-B1E6-C45F8C914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91-42B0-94E5-40CF6F5FAB6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resd'!$C$9:$C$21</c:f>
              <c:numCache>
                <c:formatCode>0.00</c:formatCode>
                <c:ptCount val="13"/>
                <c:pt idx="0">
                  <c:v>6.6107026143790852</c:v>
                </c:pt>
                <c:pt idx="1">
                  <c:v>6.3015245623941274</c:v>
                </c:pt>
                <c:pt idx="2">
                  <c:v>6.0477536027126311</c:v>
                </c:pt>
                <c:pt idx="3">
                  <c:v>6.7509713562844489</c:v>
                </c:pt>
                <c:pt idx="4">
                  <c:v>5.2298334269137188</c:v>
                </c:pt>
                <c:pt idx="5">
                  <c:v>5.4415117502630652</c:v>
                </c:pt>
                <c:pt idx="6">
                  <c:v>6.1753995082974802</c:v>
                </c:pt>
                <c:pt idx="7">
                  <c:v>6.5231916068470461</c:v>
                </c:pt>
                <c:pt idx="8">
                  <c:v>5.6485558811218084</c:v>
                </c:pt>
                <c:pt idx="9">
                  <c:v>5.6187209390959678</c:v>
                </c:pt>
                <c:pt idx="10">
                  <c:v>6.6770270270270267</c:v>
                </c:pt>
                <c:pt idx="11">
                  <c:v>6.1110180532291087</c:v>
                </c:pt>
                <c:pt idx="12">
                  <c:v>6.0858480521564111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1-42B0-94E5-40CF6F5FAB61}"/>
            </c:ext>
          </c:extLst>
        </c:ser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91-42B0-94E5-40CF6F5FAB61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7.1439975747776883</c:v>
                </c:pt>
                <c:pt idx="1">
                  <c:v>5.433778974704242</c:v>
                </c:pt>
                <c:pt idx="2">
                  <c:v>6.3085224128389594</c:v>
                </c:pt>
                <c:pt idx="3">
                  <c:v>5.8118570448830296</c:v>
                </c:pt>
                <c:pt idx="4">
                  <c:v>5.3957282471626735</c:v>
                </c:pt>
                <c:pt idx="5">
                  <c:v>4.8837811900191941</c:v>
                </c:pt>
                <c:pt idx="6">
                  <c:v>5.606170672978819</c:v>
                </c:pt>
                <c:pt idx="7">
                  <c:v>8.4148579849946401</c:v>
                </c:pt>
                <c:pt idx="8">
                  <c:v>6.9209328254204214</c:v>
                </c:pt>
                <c:pt idx="9">
                  <c:v>6.51228260133992</c:v>
                </c:pt>
                <c:pt idx="10">
                  <c:v>6.6308302557789629</c:v>
                </c:pt>
                <c:pt idx="11">
                  <c:v>6.5736137667304018</c:v>
                </c:pt>
                <c:pt idx="12">
                  <c:v>6.2993357337968714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91-42B0-94E5-40CF6F5FAB61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91-42B0-94E5-40CF6F5FAB6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6.6944336100741069</c:v>
                </c:pt>
                <c:pt idx="1">
                  <c:v>6.3448800913589647</c:v>
                </c:pt>
                <c:pt idx="2">
                  <c:v>6.6754663196380992</c:v>
                </c:pt>
                <c:pt idx="3">
                  <c:v>6.111035131207796</c:v>
                </c:pt>
                <c:pt idx="4">
                  <c:v>5.4464900662251656</c:v>
                </c:pt>
                <c:pt idx="5">
                  <c:v>4.1083433775277891</c:v>
                </c:pt>
                <c:pt idx="6">
                  <c:v>5.7056444673894342</c:v>
                </c:pt>
                <c:pt idx="7">
                  <c:v>6.3387567424175435</c:v>
                </c:pt>
                <c:pt idx="8">
                  <c:v>4.0842182350787262</c:v>
                </c:pt>
                <c:pt idx="9">
                  <c:v>5.9405797936718345</c:v>
                </c:pt>
                <c:pt idx="10">
                  <c:v>5.6851358980562949</c:v>
                </c:pt>
                <c:pt idx="11">
                  <c:v>5.73503041946846</c:v>
                </c:pt>
                <c:pt idx="12">
                  <c:v>5.7549280737556785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91-42B0-94E5-40CF6F5FAB61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F91-42B0-94E5-40CF6F5FAB6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F91-42B0-94E5-40CF6F5FAB6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5.6493276939587149</c:v>
                </c:pt>
                <c:pt idx="1">
                  <c:v>5.967058630720695</c:v>
                </c:pt>
                <c:pt idx="2">
                  <c:v>6.3053628992869006</c:v>
                </c:pt>
                <c:pt idx="3">
                  <c:v>6.8823199146594805</c:v>
                </c:pt>
                <c:pt idx="4">
                  <c:v>5.6039879642520321</c:v>
                </c:pt>
                <c:pt idx="5">
                  <c:v>4.8911242603550296</c:v>
                </c:pt>
                <c:pt idx="6">
                  <c:v>5.9049370994540711</c:v>
                </c:pt>
                <c:pt idx="12">
                  <c:v>5.9056519105207652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F91-42B0-94E5-40CF6F5FA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91-42B0-94E5-40CF6F5FAB6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91-42B0-94E5-40CF6F5FAB6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91-42B0-94E5-40CF6F5FAB6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91-42B0-94E5-40CF6F5FAB6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91-42B0-94E5-40CF6F5FAB6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91-42B0-94E5-40CF6F5FAB6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91-42B0-94E5-40CF6F5FAB6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91-42B0-94E5-40CF6F5FAB6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91-42B0-94E5-40CF6F5FAB6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91-42B0-94E5-40CF6F5FAB6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91-42B0-94E5-40CF6F5FAB6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91-42B0-94E5-40CF6F5FAB6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91-42B0-94E5-40CF6F5FAB61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-1.0451059161153919</c:v>
                </c:pt>
                <c:pt idx="1">
                  <c:v>-0.37782146063826971</c:v>
                </c:pt>
                <c:pt idx="2">
                  <c:v>-0.37010342035119859</c:v>
                </c:pt>
                <c:pt idx="3">
                  <c:v>0.7712847834516845</c:v>
                </c:pt>
                <c:pt idx="4">
                  <c:v>0.15749789802686642</c:v>
                </c:pt>
                <c:pt idx="5">
                  <c:v>0.78278088282724045</c:v>
                </c:pt>
                <c:pt idx="6">
                  <c:v>0.19929263206463688</c:v>
                </c:pt>
                <c:pt idx="12">
                  <c:v>-1.9125159542928927E-2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F91-42B0-94E5-40CF6F5FAB61}"/>
            </c:ext>
          </c:extLst>
        </c:ser>
        <c:ser>
          <c:idx val="4"/>
          <c:order val="5"/>
          <c:tx>
            <c:strRef>
              <c:f>'EM evol menusual lugar resd'!$O$8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menusual lugar resd'!$O$9:$O$21</c:f>
              <c:numCache>
                <c:formatCode>0.00</c:formatCode>
                <c:ptCount val="13"/>
                <c:pt idx="0">
                  <c:v>-0.96137492042037032</c:v>
                </c:pt>
                <c:pt idx="1">
                  <c:v>-0.33446593167343242</c:v>
                </c:pt>
                <c:pt idx="2">
                  <c:v>0.25760929657426956</c:v>
                </c:pt>
                <c:pt idx="3">
                  <c:v>0.13134855837503157</c:v>
                </c:pt>
                <c:pt idx="4">
                  <c:v>0.37415453733831328</c:v>
                </c:pt>
                <c:pt idx="5">
                  <c:v>-0.55038748990803565</c:v>
                </c:pt>
                <c:pt idx="6">
                  <c:v>-0.27046240884340911</c:v>
                </c:pt>
                <c:pt idx="12">
                  <c:v>-0.16799330759134712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F91-42B0-94E5-40CF6F5FA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55-45A5-A40D-93AE8386E9A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resd'!$C$31:$C$43</c:f>
              <c:numCache>
                <c:formatCode>0.00</c:formatCode>
                <c:ptCount val="13"/>
                <c:pt idx="0">
                  <c:v>4.4566801619433196</c:v>
                </c:pt>
                <c:pt idx="1">
                  <c:v>3.43075117370892</c:v>
                </c:pt>
                <c:pt idx="2">
                  <c:v>3.4526006711409396</c:v>
                </c:pt>
                <c:pt idx="3">
                  <c:v>4.6321525885558579</c:v>
                </c:pt>
                <c:pt idx="4">
                  <c:v>2.9461780704265674</c:v>
                </c:pt>
                <c:pt idx="5">
                  <c:v>3.3043478260869565</c:v>
                </c:pt>
                <c:pt idx="6">
                  <c:v>4.0235638379793626</c:v>
                </c:pt>
                <c:pt idx="7">
                  <c:v>4.4444972288202695</c:v>
                </c:pt>
                <c:pt idx="8">
                  <c:v>3.5973635908559989</c:v>
                </c:pt>
                <c:pt idx="9">
                  <c:v>3.298528186614829</c:v>
                </c:pt>
                <c:pt idx="10">
                  <c:v>3.8372652864708714</c:v>
                </c:pt>
                <c:pt idx="11">
                  <c:v>4.4061696658097684</c:v>
                </c:pt>
                <c:pt idx="12">
                  <c:v>3.780999427262314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5-45A5-A40D-93AE8386E9A2}"/>
            </c:ext>
          </c:extLst>
        </c:ser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55-45A5-A40D-93AE8386E9A2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5.190523690773067</c:v>
                </c:pt>
                <c:pt idx="1">
                  <c:v>3.356354720065386</c:v>
                </c:pt>
                <c:pt idx="2">
                  <c:v>3.3214643931795385</c:v>
                </c:pt>
                <c:pt idx="3">
                  <c:v>3.5522642151855637</c:v>
                </c:pt>
                <c:pt idx="4">
                  <c:v>3.2111142139067299</c:v>
                </c:pt>
                <c:pt idx="5">
                  <c:v>2.7494692144373674</c:v>
                </c:pt>
                <c:pt idx="6">
                  <c:v>3.3948813244361853</c:v>
                </c:pt>
                <c:pt idx="7">
                  <c:v>5.1111111111111107</c:v>
                </c:pt>
                <c:pt idx="8">
                  <c:v>5.4221146085552867</c:v>
                </c:pt>
                <c:pt idx="9">
                  <c:v>4.0484003281378182</c:v>
                </c:pt>
                <c:pt idx="10">
                  <c:v>4.5678866587957501</c:v>
                </c:pt>
                <c:pt idx="11">
                  <c:v>5.2474344355758271</c:v>
                </c:pt>
                <c:pt idx="12">
                  <c:v>3.6835830115830115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55-45A5-A40D-93AE8386E9A2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55-45A5-A40D-93AE8386E9A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4.5303193397918911</c:v>
                </c:pt>
                <c:pt idx="1">
                  <c:v>3.19493006993007</c:v>
                </c:pt>
                <c:pt idx="2">
                  <c:v>3.9745222929936306</c:v>
                </c:pt>
                <c:pt idx="3">
                  <c:v>3.982905982905983</c:v>
                </c:pt>
                <c:pt idx="4">
                  <c:v>3.585343228200371</c:v>
                </c:pt>
                <c:pt idx="5">
                  <c:v>2.8345461052129308</c:v>
                </c:pt>
                <c:pt idx="6">
                  <c:v>3.7118304688803603</c:v>
                </c:pt>
                <c:pt idx="7">
                  <c:v>5.7862292718096615</c:v>
                </c:pt>
                <c:pt idx="8">
                  <c:v>3.1962110960757779</c:v>
                </c:pt>
                <c:pt idx="9">
                  <c:v>4.9653250773993811</c:v>
                </c:pt>
                <c:pt idx="10">
                  <c:v>3.7732156561780505</c:v>
                </c:pt>
                <c:pt idx="11">
                  <c:v>4.1252729257641922</c:v>
                </c:pt>
                <c:pt idx="12">
                  <c:v>3.6854550862581799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55-45A5-A40D-93AE8386E9A2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655-45A5-A40D-93AE8386E9A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655-45A5-A40D-93AE8386E9A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4.3015362629510543</c:v>
                </c:pt>
                <c:pt idx="1">
                  <c:v>3.8014281790716837</c:v>
                </c:pt>
                <c:pt idx="2">
                  <c:v>4.0634615384615387</c:v>
                </c:pt>
                <c:pt idx="3">
                  <c:v>6.1038406827880509</c:v>
                </c:pt>
                <c:pt idx="4">
                  <c:v>4.1656030965582174</c:v>
                </c:pt>
                <c:pt idx="5">
                  <c:v>4.0688060538116595</c:v>
                </c:pt>
                <c:pt idx="6">
                  <c:v>4.9375448671931084</c:v>
                </c:pt>
                <c:pt idx="12">
                  <c:v>4.4144762830836548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655-45A5-A40D-93AE8386E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55-45A5-A40D-93AE8386E9A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55-45A5-A40D-93AE8386E9A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55-45A5-A40D-93AE8386E9A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55-45A5-A40D-93AE8386E9A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55-45A5-A40D-93AE8386E9A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55-45A5-A40D-93AE8386E9A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55-45A5-A40D-93AE8386E9A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55-45A5-A40D-93AE8386E9A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55-45A5-A40D-93AE8386E9A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55-45A5-A40D-93AE8386E9A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55-45A5-A40D-93AE8386E9A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55-45A5-A40D-93AE8386E9A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55-45A5-A40D-93AE8386E9A2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-0.22878307684083676</c:v>
                </c:pt>
                <c:pt idx="1">
                  <c:v>0.60649810914161373</c:v>
                </c:pt>
                <c:pt idx="2">
                  <c:v>8.8939245467908101E-2</c:v>
                </c:pt>
                <c:pt idx="3">
                  <c:v>2.120934699882068</c:v>
                </c:pt>
                <c:pt idx="4">
                  <c:v>0.58025986835784638</c:v>
                </c:pt>
                <c:pt idx="5">
                  <c:v>1.2342599485987287</c:v>
                </c:pt>
                <c:pt idx="6">
                  <c:v>1.2257143983127481</c:v>
                </c:pt>
                <c:pt idx="12">
                  <c:v>0.92495157446740972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655-45A5-A40D-93AE8386E9A2}"/>
            </c:ext>
          </c:extLst>
        </c:ser>
        <c:ser>
          <c:idx val="4"/>
          <c:order val="5"/>
          <c:tx>
            <c:strRef>
              <c:f>'EM evol menusual lugar resd'!$O$30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resd'!$O$31:$O$43</c:f>
              <c:numCache>
                <c:formatCode>0.00</c:formatCode>
                <c:ptCount val="13"/>
                <c:pt idx="0">
                  <c:v>-0.15514389899226533</c:v>
                </c:pt>
                <c:pt idx="1">
                  <c:v>0.37067700536276371</c:v>
                </c:pt>
                <c:pt idx="2">
                  <c:v>0.61086086732059908</c:v>
                </c:pt>
                <c:pt idx="3">
                  <c:v>1.471688094232193</c:v>
                </c:pt>
                <c:pt idx="4">
                  <c:v>1.2194250261316499</c:v>
                </c:pt>
                <c:pt idx="5">
                  <c:v>0.76445822772470295</c:v>
                </c:pt>
                <c:pt idx="6">
                  <c:v>0.9139810292137458</c:v>
                </c:pt>
                <c:pt idx="12">
                  <c:v>0.76913714297987434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655-45A5-A40D-93AE8386E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13-4347-9D24-46A03706331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resd'!$C$53:$C$65</c:f>
              <c:numCache>
                <c:formatCode>0.00</c:formatCode>
                <c:ptCount val="13"/>
                <c:pt idx="0">
                  <c:v>5.4530154277699863</c:v>
                </c:pt>
                <c:pt idx="1">
                  <c:v>3.8903225806451611</c:v>
                </c:pt>
                <c:pt idx="2">
                  <c:v>4.5372340425531918</c:v>
                </c:pt>
                <c:pt idx="3">
                  <c:v>5.4481132075471699</c:v>
                </c:pt>
                <c:pt idx="4">
                  <c:v>4.2421940928270043</c:v>
                </c:pt>
                <c:pt idx="5">
                  <c:v>4.1724137931034484</c:v>
                </c:pt>
                <c:pt idx="6">
                  <c:v>5.0078605604921398</c:v>
                </c:pt>
                <c:pt idx="7">
                  <c:v>5.469483568075117</c:v>
                </c:pt>
                <c:pt idx="8">
                  <c:v>4.3235867446393765</c:v>
                </c:pt>
                <c:pt idx="9">
                  <c:v>4.0677506775067753</c:v>
                </c:pt>
                <c:pt idx="10">
                  <c:v>4.7690721649484535</c:v>
                </c:pt>
                <c:pt idx="11">
                  <c:v>5.0255524861878449</c:v>
                </c:pt>
                <c:pt idx="12">
                  <c:v>4.7225877192982457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3-4347-9D24-46A03706331E}"/>
            </c:ext>
          </c:extLst>
        </c:ser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13-4347-9D24-46A03706331E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5.7173366834170851</c:v>
                </c:pt>
                <c:pt idx="1">
                  <c:v>4.3866213151927438</c:v>
                </c:pt>
                <c:pt idx="2">
                  <c:v>3.9177545691906004</c:v>
                </c:pt>
                <c:pt idx="3">
                  <c:v>4.6966292134831464</c:v>
                </c:pt>
                <c:pt idx="4">
                  <c:v>4.0926966292134832</c:v>
                </c:pt>
                <c:pt idx="5">
                  <c:v>4.3195876288659791</c:v>
                </c:pt>
                <c:pt idx="6">
                  <c:v>6.3602875112309079</c:v>
                </c:pt>
                <c:pt idx="7">
                  <c:v>7.6011342155009451</c:v>
                </c:pt>
                <c:pt idx="8">
                  <c:v>5.7415036045314105</c:v>
                </c:pt>
                <c:pt idx="9">
                  <c:v>4.4811946902654869</c:v>
                </c:pt>
                <c:pt idx="10">
                  <c:v>5.1796322489391793</c:v>
                </c:pt>
                <c:pt idx="11">
                  <c:v>4.8375499334221042</c:v>
                </c:pt>
                <c:pt idx="12">
                  <c:v>5.1497178267124042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3-4347-9D24-46A03706331E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13-4347-9D24-46A03706331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6.9343065693430654</c:v>
                </c:pt>
                <c:pt idx="1">
                  <c:v>4.2623456790123457</c:v>
                </c:pt>
                <c:pt idx="2">
                  <c:v>4.0708661417322833</c:v>
                </c:pt>
                <c:pt idx="3">
                  <c:v>4.6390532544378695</c:v>
                </c:pt>
                <c:pt idx="4">
                  <c:v>3.8256189451022604</c:v>
                </c:pt>
                <c:pt idx="5">
                  <c:v>4.8683574879227054</c:v>
                </c:pt>
                <c:pt idx="6">
                  <c:v>6.7743399339933994</c:v>
                </c:pt>
                <c:pt idx="7">
                  <c:v>6.1051990251827783</c:v>
                </c:pt>
                <c:pt idx="8">
                  <c:v>5.4869009584664541</c:v>
                </c:pt>
                <c:pt idx="9">
                  <c:v>5.1779999999999999</c:v>
                </c:pt>
                <c:pt idx="10">
                  <c:v>5.3680851063829786</c:v>
                </c:pt>
                <c:pt idx="11">
                  <c:v>4.6484089723526347</c:v>
                </c:pt>
                <c:pt idx="12">
                  <c:v>5.4369234853009489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13-4347-9D24-46A03706331E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13-4347-9D24-46A03706331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D13-4347-9D24-46A03706331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5.8929313929313931</c:v>
                </c:pt>
                <c:pt idx="1">
                  <c:v>4.3759946949602124</c:v>
                </c:pt>
                <c:pt idx="2">
                  <c:v>4.780533168009919</c:v>
                </c:pt>
                <c:pt idx="3">
                  <c:v>6.2548842801322513</c:v>
                </c:pt>
                <c:pt idx="4">
                  <c:v>6.3711133400200604</c:v>
                </c:pt>
                <c:pt idx="5">
                  <c:v>5.9084321475625821</c:v>
                </c:pt>
                <c:pt idx="6">
                  <c:v>6.2042961608775133</c:v>
                </c:pt>
                <c:pt idx="12">
                  <c:v>5.7999237223493516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13-4347-9D24-46A037063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13-4347-9D24-46A03706331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13-4347-9D24-46A03706331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13-4347-9D24-46A03706331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13-4347-9D24-46A03706331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13-4347-9D24-46A03706331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13-4347-9D24-46A03706331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13-4347-9D24-46A03706331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13-4347-9D24-46A03706331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13-4347-9D24-46A03706331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13-4347-9D24-46A03706331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13-4347-9D24-46A03706331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13-4347-9D24-46A03706331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13-4347-9D24-46A03706331E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-1.0413751764116723</c:v>
                </c:pt>
                <c:pt idx="1">
                  <c:v>0.11364901594786669</c:v>
                </c:pt>
                <c:pt idx="2">
                  <c:v>0.70966702627763567</c:v>
                </c:pt>
                <c:pt idx="3">
                  <c:v>1.6158310256943818</c:v>
                </c:pt>
                <c:pt idx="4">
                  <c:v>2.5454943949177999</c:v>
                </c:pt>
                <c:pt idx="5">
                  <c:v>1.0400746596398767</c:v>
                </c:pt>
                <c:pt idx="6">
                  <c:v>-0.57004377311588605</c:v>
                </c:pt>
                <c:pt idx="12">
                  <c:v>0.32692447029250804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D13-4347-9D24-46A03706331E}"/>
            </c:ext>
          </c:extLst>
        </c:ser>
        <c:ser>
          <c:idx val="4"/>
          <c:order val="5"/>
          <c:tx>
            <c:strRef>
              <c:f>'EM evol menusual lugar resd'!$O$52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resd'!$O$53:$O$65</c:f>
              <c:numCache>
                <c:formatCode>0.00</c:formatCode>
                <c:ptCount val="13"/>
                <c:pt idx="0">
                  <c:v>0.43991596516140685</c:v>
                </c:pt>
                <c:pt idx="1">
                  <c:v>0.48567211431505131</c:v>
                </c:pt>
                <c:pt idx="2">
                  <c:v>0.24329912545672716</c:v>
                </c:pt>
                <c:pt idx="3">
                  <c:v>0.80677107258508141</c:v>
                </c:pt>
                <c:pt idx="4">
                  <c:v>2.128919247193056</c:v>
                </c:pt>
                <c:pt idx="5">
                  <c:v>1.7360183544591337</c:v>
                </c:pt>
                <c:pt idx="6">
                  <c:v>1.1964356003853736</c:v>
                </c:pt>
                <c:pt idx="12">
                  <c:v>1.1339624164243212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D13-4347-9D24-46A037063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FB-4F83-B370-5F64D8A13EA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resd'!$C$75:$C$87</c:f>
              <c:numCache>
                <c:formatCode>0.00</c:formatCode>
                <c:ptCount val="13"/>
                <c:pt idx="0">
                  <c:v>3.0957854406130267</c:v>
                </c:pt>
                <c:pt idx="1">
                  <c:v>2.6252019386106622</c:v>
                </c:pt>
                <c:pt idx="2">
                  <c:v>2.4785031847133756</c:v>
                </c:pt>
                <c:pt idx="3">
                  <c:v>2.5122549019607843</c:v>
                </c:pt>
                <c:pt idx="4">
                  <c:v>2.2807625649913343</c:v>
                </c:pt>
                <c:pt idx="5">
                  <c:v>2.7721476510067116</c:v>
                </c:pt>
                <c:pt idx="6">
                  <c:v>3.2161480235492008</c:v>
                </c:pt>
                <c:pt idx="7">
                  <c:v>3.6441060349689791</c:v>
                </c:pt>
                <c:pt idx="8">
                  <c:v>3.0539673278879813</c:v>
                </c:pt>
                <c:pt idx="9">
                  <c:v>2.7642352941176469</c:v>
                </c:pt>
                <c:pt idx="10">
                  <c:v>3.0207768744354109</c:v>
                </c:pt>
                <c:pt idx="11">
                  <c:v>3.3939051918735892</c:v>
                </c:pt>
                <c:pt idx="12">
                  <c:v>2.9883966244725739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FB-4F83-B370-5F64D8A13EA5}"/>
            </c:ext>
          </c:extLst>
        </c:ser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FB-4F83-B370-5F64D8A13EA5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4.8436724565756828</c:v>
                </c:pt>
                <c:pt idx="1">
                  <c:v>2.7757188498402554</c:v>
                </c:pt>
                <c:pt idx="2">
                  <c:v>2.949511400651466</c:v>
                </c:pt>
                <c:pt idx="3">
                  <c:v>3.1860674157303372</c:v>
                </c:pt>
                <c:pt idx="4">
                  <c:v>2.9923318229348204</c:v>
                </c:pt>
                <c:pt idx="5">
                  <c:v>2.6085145765849145</c:v>
                </c:pt>
                <c:pt idx="6">
                  <c:v>3.087171359313817</c:v>
                </c:pt>
                <c:pt idx="7">
                  <c:v>2.5079051383399209</c:v>
                </c:pt>
                <c:pt idx="8">
                  <c:v>4.2649253731343286</c:v>
                </c:pt>
                <c:pt idx="9">
                  <c:v>2.8063492063492061</c:v>
                </c:pt>
                <c:pt idx="10">
                  <c:v>1.4785714285714286</c:v>
                </c:pt>
                <c:pt idx="11">
                  <c:v>7.6904761904761907</c:v>
                </c:pt>
                <c:pt idx="12">
                  <c:v>3.1158625417773589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FB-4F83-B370-5F64D8A13EA5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FB-4F83-B370-5F64D8A13EA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3.9419383653416702</c:v>
                </c:pt>
                <c:pt idx="1">
                  <c:v>3.0188391038696536</c:v>
                </c:pt>
                <c:pt idx="2">
                  <c:v>3.5666666666666669</c:v>
                </c:pt>
                <c:pt idx="3">
                  <c:v>2.2769230769230768</c:v>
                </c:pt>
                <c:pt idx="4">
                  <c:v>2.087248322147651</c:v>
                </c:pt>
                <c:pt idx="5">
                  <c:v>2.3338784004756952</c:v>
                </c:pt>
                <c:pt idx="6">
                  <c:v>2.9354737502614516</c:v>
                </c:pt>
                <c:pt idx="7">
                  <c:v>3.2692307692307692</c:v>
                </c:pt>
                <c:pt idx="8">
                  <c:v>2.7053265781185813</c:v>
                </c:pt>
                <c:pt idx="9">
                  <c:v>2.1913043478260867</c:v>
                </c:pt>
                <c:pt idx="10">
                  <c:v>2.8733493397358942</c:v>
                </c:pt>
                <c:pt idx="11">
                  <c:v>3.5512306811677159</c:v>
                </c:pt>
                <c:pt idx="12">
                  <c:v>2.8606518953717304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FB-4F83-B370-5F64D8A13EA5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3FB-4F83-B370-5F64D8A13EA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FB-4F83-B370-5F64D8A13EA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3.4681545998911267</c:v>
                </c:pt>
                <c:pt idx="1">
                  <c:v>3.3952180028129395</c:v>
                </c:pt>
                <c:pt idx="2">
                  <c:v>1.5867237687366167</c:v>
                </c:pt>
                <c:pt idx="3">
                  <c:v>3.4308510638297873</c:v>
                </c:pt>
                <c:pt idx="4">
                  <c:v>3.5842696629213484</c:v>
                </c:pt>
                <c:pt idx="5">
                  <c:v>3.5717337130651479</c:v>
                </c:pt>
                <c:pt idx="6">
                  <c:v>3.5454545454545454</c:v>
                </c:pt>
                <c:pt idx="12">
                  <c:v>3.4970958129198446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3FB-4F83-B370-5F64D8A13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FB-4F83-B370-5F64D8A13EA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FB-4F83-B370-5F64D8A13EA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FB-4F83-B370-5F64D8A13EA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FB-4F83-B370-5F64D8A13EA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FB-4F83-B370-5F64D8A13EA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FB-4F83-B370-5F64D8A13EA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FB-4F83-B370-5F64D8A13EA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FB-4F83-B370-5F64D8A13EA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FB-4F83-B370-5F64D8A13EA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FB-4F83-B370-5F64D8A13EA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FB-4F83-B370-5F64D8A13EA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FB-4F83-B370-5F64D8A13EA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FB-4F83-B370-5F64D8A13EA5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-0.47378376545054346</c:v>
                </c:pt>
                <c:pt idx="1">
                  <c:v>0.37637889894328591</c:v>
                </c:pt>
                <c:pt idx="2">
                  <c:v>-1.9799428979300502</c:v>
                </c:pt>
                <c:pt idx="3">
                  <c:v>1.1539279869067105</c:v>
                </c:pt>
                <c:pt idx="4">
                  <c:v>1.4970213407736974</c:v>
                </c:pt>
                <c:pt idx="5">
                  <c:v>1.2378553125894527</c:v>
                </c:pt>
                <c:pt idx="6">
                  <c:v>0.60998079519309378</c:v>
                </c:pt>
                <c:pt idx="12">
                  <c:v>0.64333670283162059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3FB-4F83-B370-5F64D8A13EA5}"/>
            </c:ext>
          </c:extLst>
        </c:ser>
        <c:ser>
          <c:idx val="4"/>
          <c:order val="5"/>
          <c:tx>
            <c:strRef>
              <c:f>'EM evol menusual lugar resd'!$O$74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resd'!$O$75:$O$87</c:f>
              <c:numCache>
                <c:formatCode>0.00</c:formatCode>
                <c:ptCount val="13"/>
                <c:pt idx="0">
                  <c:v>0.37236915927809999</c:v>
                </c:pt>
                <c:pt idx="1">
                  <c:v>0.77001606420227731</c:v>
                </c:pt>
                <c:pt idx="2">
                  <c:v>-0.89177941597675892</c:v>
                </c:pt>
                <c:pt idx="3">
                  <c:v>0.91859616186900306</c:v>
                </c:pt>
                <c:pt idx="4">
                  <c:v>1.3035070979300141</c:v>
                </c:pt>
                <c:pt idx="5">
                  <c:v>0.7995860620584363</c:v>
                </c:pt>
                <c:pt idx="6">
                  <c:v>0.3293065219053446</c:v>
                </c:pt>
                <c:pt idx="12">
                  <c:v>0.72042342870029064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3FB-4F83-B370-5F64D8A13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CD-4966-A729-260099DE01A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resd'!$C$97:$C$109</c:f>
              <c:numCache>
                <c:formatCode>0.00</c:formatCode>
                <c:ptCount val="13"/>
                <c:pt idx="0">
                  <c:v>6.921584667523665</c:v>
                </c:pt>
                <c:pt idx="1">
                  <c:v>6.8498094597623851</c:v>
                </c:pt>
                <c:pt idx="2">
                  <c:v>6.7992226405927365</c:v>
                </c:pt>
                <c:pt idx="3">
                  <c:v>7.0750078133138867</c:v>
                </c:pt>
                <c:pt idx="4">
                  <c:v>6.3388016126789939</c:v>
                </c:pt>
                <c:pt idx="5">
                  <c:v>6.9987873275731394</c:v>
                </c:pt>
                <c:pt idx="6">
                  <c:v>8.3173386478614137</c:v>
                </c:pt>
                <c:pt idx="7">
                  <c:v>8.129328276030833</c:v>
                </c:pt>
                <c:pt idx="8">
                  <c:v>7.713877688172043</c:v>
                </c:pt>
                <c:pt idx="9">
                  <c:v>6.4965328850598869</c:v>
                </c:pt>
                <c:pt idx="10">
                  <c:v>7.4589685801405272</c:v>
                </c:pt>
                <c:pt idx="11">
                  <c:v>6.5840466000951023</c:v>
                </c:pt>
                <c:pt idx="12">
                  <c:v>7.1001344227174394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CD-4966-A729-260099DE01AA}"/>
            </c:ext>
          </c:extLst>
        </c:ser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CD-4966-A729-260099DE01AA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7.6403497655556967</c:v>
                </c:pt>
                <c:pt idx="1">
                  <c:v>6.0732075471698117</c:v>
                </c:pt>
                <c:pt idx="2">
                  <c:v>6.981690777576854</c:v>
                </c:pt>
                <c:pt idx="3">
                  <c:v>6.4633811113292756</c:v>
                </c:pt>
                <c:pt idx="4">
                  <c:v>6.2547490941034365</c:v>
                </c:pt>
                <c:pt idx="5">
                  <c:v>5.5070055796652202</c:v>
                </c:pt>
                <c:pt idx="6">
                  <c:v>7.6734049273531273</c:v>
                </c:pt>
                <c:pt idx="7">
                  <c:v>8.6609803498164535</c:v>
                </c:pt>
                <c:pt idx="8">
                  <c:v>7.1159176816463674</c:v>
                </c:pt>
                <c:pt idx="9">
                  <c:v>6.7338102965039095</c:v>
                </c:pt>
                <c:pt idx="10">
                  <c:v>6.7576769509981851</c:v>
                </c:pt>
                <c:pt idx="11">
                  <c:v>6.66143159166415</c:v>
                </c:pt>
                <c:pt idx="12">
                  <c:v>6.9573132356940288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CD-4966-A729-260099DE01AA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CD-4966-A729-260099DE01A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7.0922823218997362</c:v>
                </c:pt>
                <c:pt idx="1">
                  <c:v>6.7924973604123968</c:v>
                </c:pt>
                <c:pt idx="2">
                  <c:v>6.8135747785304845</c:v>
                </c:pt>
                <c:pt idx="3">
                  <c:v>6.1544701264718711</c:v>
                </c:pt>
                <c:pt idx="4">
                  <c:v>5.7564894932014834</c:v>
                </c:pt>
                <c:pt idx="5">
                  <c:v>5.7383605556403605</c:v>
                </c:pt>
                <c:pt idx="6">
                  <c:v>7.8283887013679161</c:v>
                </c:pt>
                <c:pt idx="7">
                  <c:v>6.5183362624487406</c:v>
                </c:pt>
                <c:pt idx="8">
                  <c:v>5.1316839584996012</c:v>
                </c:pt>
                <c:pt idx="9">
                  <c:v>6.0406710726995421</c:v>
                </c:pt>
                <c:pt idx="10">
                  <c:v>6.1939140202185232</c:v>
                </c:pt>
                <c:pt idx="11">
                  <c:v>6.4031490711372907</c:v>
                </c:pt>
                <c:pt idx="12">
                  <c:v>6.4885779059870901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CD-4966-A729-260099DE01AA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6CD-4966-A729-260099DE01A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6CD-4966-A729-260099DE01A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5.9385830394111334</c:v>
                </c:pt>
                <c:pt idx="1">
                  <c:v>6.3467687566214002</c:v>
                </c:pt>
                <c:pt idx="2">
                  <c:v>6.5588778949657494</c:v>
                </c:pt>
                <c:pt idx="3">
                  <c:v>7.0737269166200338</c:v>
                </c:pt>
                <c:pt idx="4">
                  <c:v>6.6859458608750391</c:v>
                </c:pt>
                <c:pt idx="5">
                  <c:v>5.549052584370445</c:v>
                </c:pt>
                <c:pt idx="6">
                  <c:v>6.2239406612483235</c:v>
                </c:pt>
                <c:pt idx="12">
                  <c:v>6.392497867021171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6CD-4966-A729-260099DE0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CD-4966-A729-260099DE01A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CD-4966-A729-260099DE01A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CD-4966-A729-260099DE01A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CD-4966-A729-260099DE01A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CD-4966-A729-260099DE01A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CD-4966-A729-260099DE01A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CD-4966-A729-260099DE01A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CD-4966-A729-260099DE01A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CD-4966-A729-260099DE01A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CD-4966-A729-260099DE01A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CD-4966-A729-260099DE01A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CD-4966-A729-260099DE01A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CD-4966-A729-260099DE01AA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-1.1536992824886028</c:v>
                </c:pt>
                <c:pt idx="1">
                  <c:v>-0.44572860379099666</c:v>
                </c:pt>
                <c:pt idx="2">
                  <c:v>-0.25469688356473519</c:v>
                </c:pt>
                <c:pt idx="3">
                  <c:v>0.91925679014816275</c:v>
                </c:pt>
                <c:pt idx="4">
                  <c:v>0.92945636767355566</c:v>
                </c:pt>
                <c:pt idx="5">
                  <c:v>-0.1893079712699155</c:v>
                </c:pt>
                <c:pt idx="6">
                  <c:v>-1.6044480401195926</c:v>
                </c:pt>
                <c:pt idx="12">
                  <c:v>-0.34663203984996649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6CD-4966-A729-260099DE01AA}"/>
            </c:ext>
          </c:extLst>
        </c:ser>
        <c:ser>
          <c:idx val="4"/>
          <c:order val="5"/>
          <c:tx>
            <c:strRef>
              <c:f>'EM evol menusual lugar resd'!$O$96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resd'!$O$97:$O$109</c:f>
              <c:numCache>
                <c:formatCode>0.00</c:formatCode>
                <c:ptCount val="13"/>
                <c:pt idx="0">
                  <c:v>-0.98300162811253156</c:v>
                </c:pt>
                <c:pt idx="1">
                  <c:v>-0.50304070314098492</c:v>
                </c:pt>
                <c:pt idx="2">
                  <c:v>-0.24034474562698716</c:v>
                </c:pt>
                <c:pt idx="3">
                  <c:v>-1.2808966938528954E-3</c:v>
                </c:pt>
                <c:pt idx="4">
                  <c:v>0.34714424819604517</c:v>
                </c:pt>
                <c:pt idx="5">
                  <c:v>-1.4497347432026944</c:v>
                </c:pt>
                <c:pt idx="6">
                  <c:v>-2.0933979866130903</c:v>
                </c:pt>
                <c:pt idx="12">
                  <c:v>-0.62341253136801367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6CD-4966-A729-260099DE0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DB-48F1-A6CA-FC203269259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resd'!$C$119:$C$131</c:f>
              <c:numCache>
                <c:formatCode>0.00</c:formatCode>
                <c:ptCount val="13"/>
                <c:pt idx="0">
                  <c:v>7.139839333531687</c:v>
                </c:pt>
                <c:pt idx="1">
                  <c:v>6.4743150684931505</c:v>
                </c:pt>
                <c:pt idx="2">
                  <c:v>6.6980213089802128</c:v>
                </c:pt>
                <c:pt idx="3">
                  <c:v>7.3894649523019496</c:v>
                </c:pt>
                <c:pt idx="4">
                  <c:v>6.0083876980428705</c:v>
                </c:pt>
                <c:pt idx="5">
                  <c:v>6.4565291510398906</c:v>
                </c:pt>
                <c:pt idx="6">
                  <c:v>7.9407207814078813</c:v>
                </c:pt>
                <c:pt idx="7">
                  <c:v>7.9507096774193551</c:v>
                </c:pt>
                <c:pt idx="8">
                  <c:v>8.1081612586037366</c:v>
                </c:pt>
                <c:pt idx="9">
                  <c:v>6.4575788929125713</c:v>
                </c:pt>
                <c:pt idx="10">
                  <c:v>7.2569141193595339</c:v>
                </c:pt>
                <c:pt idx="11">
                  <c:v>6.3131207527443802</c:v>
                </c:pt>
                <c:pt idx="12">
                  <c:v>6.9788670599132256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B-48F1-A6CA-FC2032692593}"/>
            </c:ext>
          </c:extLst>
        </c:ser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DB-48F1-A6CA-FC2032692593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8.5618043350908017</c:v>
                </c:pt>
                <c:pt idx="1">
                  <c:v>6.0318320352184216</c:v>
                </c:pt>
                <c:pt idx="2">
                  <c:v>6.5032475342795282</c:v>
                </c:pt>
                <c:pt idx="3">
                  <c:v>6.5539982030548067</c:v>
                </c:pt>
                <c:pt idx="4">
                  <c:v>5.3047647587653577</c:v>
                </c:pt>
                <c:pt idx="5">
                  <c:v>6.0645947592931142</c:v>
                </c:pt>
                <c:pt idx="6">
                  <c:v>7.4414571851055253</c:v>
                </c:pt>
                <c:pt idx="7">
                  <c:v>8.8067338575700518</c:v>
                </c:pt>
                <c:pt idx="8">
                  <c:v>7.8096076458752517</c:v>
                </c:pt>
                <c:pt idx="9">
                  <c:v>7.0763655647869896</c:v>
                </c:pt>
                <c:pt idx="10">
                  <c:v>6.9541828128561658</c:v>
                </c:pt>
                <c:pt idx="11">
                  <c:v>6.406141114982578</c:v>
                </c:pt>
                <c:pt idx="12">
                  <c:v>7.1221982489613236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DB-48F1-A6CA-FC2032692593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DB-48F1-A6CA-FC203269259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7.1305812973883738</c:v>
                </c:pt>
                <c:pt idx="1">
                  <c:v>6.4372230428360417</c:v>
                </c:pt>
                <c:pt idx="2">
                  <c:v>6.4449346682504665</c:v>
                </c:pt>
                <c:pt idx="3">
                  <c:v>6.5164857257740252</c:v>
                </c:pt>
                <c:pt idx="4">
                  <c:v>5.5824602250679085</c:v>
                </c:pt>
                <c:pt idx="5">
                  <c:v>6.9035498995311455</c:v>
                </c:pt>
                <c:pt idx="6">
                  <c:v>7.5992654560293822</c:v>
                </c:pt>
                <c:pt idx="7">
                  <c:v>6.2380407415884642</c:v>
                </c:pt>
                <c:pt idx="8">
                  <c:v>5.6116176967240801</c:v>
                </c:pt>
                <c:pt idx="9">
                  <c:v>6.0672817281728175</c:v>
                </c:pt>
                <c:pt idx="10">
                  <c:v>5.8860013103297666</c:v>
                </c:pt>
                <c:pt idx="11">
                  <c:v>6.3249634324719652</c:v>
                </c:pt>
                <c:pt idx="12">
                  <c:v>6.4367679410190854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DB-48F1-A6CA-FC2032692593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7DB-48F1-A6CA-FC203269259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7DB-48F1-A6CA-FC203269259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5.342488875249348</c:v>
                </c:pt>
                <c:pt idx="1">
                  <c:v>5.7417790574329448</c:v>
                </c:pt>
                <c:pt idx="2">
                  <c:v>5.8906840838776215</c:v>
                </c:pt>
                <c:pt idx="3">
                  <c:v>6.6464646464646462</c:v>
                </c:pt>
                <c:pt idx="4">
                  <c:v>6.5125332320546905</c:v>
                </c:pt>
                <c:pt idx="5">
                  <c:v>5.9067413310359678</c:v>
                </c:pt>
                <c:pt idx="6">
                  <c:v>6.0359646844975332</c:v>
                </c:pt>
                <c:pt idx="12">
                  <c:v>5.9973291474357469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7DB-48F1-A6CA-FC2032692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DB-48F1-A6CA-FC203269259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DB-48F1-A6CA-FC203269259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DB-48F1-A6CA-FC203269259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DB-48F1-A6CA-FC203269259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DB-48F1-A6CA-FC203269259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DB-48F1-A6CA-FC203269259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DB-48F1-A6CA-FC203269259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DB-48F1-A6CA-FC203269259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DB-48F1-A6CA-FC203269259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DB-48F1-A6CA-FC203269259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DB-48F1-A6CA-FC203269259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DB-48F1-A6CA-FC203269259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DB-48F1-A6CA-FC2032692593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-1.7880924221390258</c:v>
                </c:pt>
                <c:pt idx="1">
                  <c:v>-0.69544398540309693</c:v>
                </c:pt>
                <c:pt idx="2">
                  <c:v>-0.55425058437284491</c:v>
                </c:pt>
                <c:pt idx="3">
                  <c:v>0.129978920690621</c:v>
                </c:pt>
                <c:pt idx="4">
                  <c:v>0.93007300698678197</c:v>
                </c:pt>
                <c:pt idx="5">
                  <c:v>-0.99680856849517774</c:v>
                </c:pt>
                <c:pt idx="6">
                  <c:v>-1.563300771531849</c:v>
                </c:pt>
                <c:pt idx="12">
                  <c:v>-0.70389077123634181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7DB-48F1-A6CA-FC2032692593}"/>
            </c:ext>
          </c:extLst>
        </c:ser>
        <c:ser>
          <c:idx val="4"/>
          <c:order val="5"/>
          <c:tx>
            <c:strRef>
              <c:f>'EM evol menusual lugar resd'!$O$118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resd'!$O$119:$O$131</c:f>
              <c:numCache>
                <c:formatCode>0.00</c:formatCode>
                <c:ptCount val="13"/>
                <c:pt idx="0">
                  <c:v>-1.797350458282339</c:v>
                </c:pt>
                <c:pt idx="1">
                  <c:v>-0.73253601106020572</c:v>
                </c:pt>
                <c:pt idx="2">
                  <c:v>-0.8073372251025912</c:v>
                </c:pt>
                <c:pt idx="3">
                  <c:v>-0.74300030583730337</c:v>
                </c:pt>
                <c:pt idx="4">
                  <c:v>0.50414553401181994</c:v>
                </c:pt>
                <c:pt idx="5">
                  <c:v>-0.54978782000392279</c:v>
                </c:pt>
                <c:pt idx="6">
                  <c:v>-1.9047560969103481</c:v>
                </c:pt>
                <c:pt idx="12">
                  <c:v>-0.8897722019989498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7DB-48F1-A6CA-FC2032692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AF-45E1-96A9-9A407011898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resd'!$C$141:$C$153</c:f>
              <c:numCache>
                <c:formatCode>0.00</c:formatCode>
                <c:ptCount val="13"/>
                <c:pt idx="0">
                  <c:v>8.1356877323420083</c:v>
                </c:pt>
                <c:pt idx="1">
                  <c:v>8.6707202993451826</c:v>
                </c:pt>
                <c:pt idx="2">
                  <c:v>8.6465028355387528</c:v>
                </c:pt>
                <c:pt idx="3">
                  <c:v>7.2989690721649483</c:v>
                </c:pt>
                <c:pt idx="4">
                  <c:v>6.4338308457711442</c:v>
                </c:pt>
                <c:pt idx="5">
                  <c:v>8.1699867197875164</c:v>
                </c:pt>
                <c:pt idx="6">
                  <c:v>8.9221658206429773</c:v>
                </c:pt>
                <c:pt idx="7">
                  <c:v>8.873217115689382</c:v>
                </c:pt>
                <c:pt idx="8">
                  <c:v>8.2846846846846844</c:v>
                </c:pt>
                <c:pt idx="9">
                  <c:v>7.5302013422818792</c:v>
                </c:pt>
                <c:pt idx="10">
                  <c:v>9.1275862068965523</c:v>
                </c:pt>
                <c:pt idx="11">
                  <c:v>8.9207792207792203</c:v>
                </c:pt>
                <c:pt idx="12">
                  <c:v>8.1924744234437323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AF-45E1-96A9-9A407011898E}"/>
            </c:ext>
          </c:extLst>
        </c:ser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AF-45E1-96A9-9A407011898E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8.0026954177897576</c:v>
                </c:pt>
                <c:pt idx="1">
                  <c:v>6.4764444444444447</c:v>
                </c:pt>
                <c:pt idx="2">
                  <c:v>7.698924731182796</c:v>
                </c:pt>
                <c:pt idx="3">
                  <c:v>7.1142857142857139</c:v>
                </c:pt>
                <c:pt idx="4">
                  <c:v>6.7809110629067249</c:v>
                </c:pt>
                <c:pt idx="5">
                  <c:v>5.6285266457680247</c:v>
                </c:pt>
                <c:pt idx="6">
                  <c:v>8.2565445026178015</c:v>
                </c:pt>
                <c:pt idx="7">
                  <c:v>9.6734693877551017</c:v>
                </c:pt>
                <c:pt idx="8">
                  <c:v>8.0555555555555554</c:v>
                </c:pt>
                <c:pt idx="9">
                  <c:v>7.819121447028424</c:v>
                </c:pt>
                <c:pt idx="10">
                  <c:v>8.1650831353919244</c:v>
                </c:pt>
                <c:pt idx="11">
                  <c:v>7.3941176470588239</c:v>
                </c:pt>
                <c:pt idx="12">
                  <c:v>7.3186628807434175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AF-45E1-96A9-9A407011898E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AF-45E1-96A9-9A407011898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8.2559456398641</c:v>
                </c:pt>
                <c:pt idx="1">
                  <c:v>10.370414201183433</c:v>
                </c:pt>
                <c:pt idx="2">
                  <c:v>7.2857142857142856</c:v>
                </c:pt>
                <c:pt idx="3">
                  <c:v>7.2047413793103452</c:v>
                </c:pt>
                <c:pt idx="4">
                  <c:v>7.3737373737373737</c:v>
                </c:pt>
                <c:pt idx="5">
                  <c:v>6.3149792776791003</c:v>
                </c:pt>
                <c:pt idx="6">
                  <c:v>16.43010752688172</c:v>
                </c:pt>
                <c:pt idx="7">
                  <c:v>8.7648114901256733</c:v>
                </c:pt>
                <c:pt idx="8">
                  <c:v>5.4844192634560907</c:v>
                </c:pt>
                <c:pt idx="9">
                  <c:v>8.6818181818181817</c:v>
                </c:pt>
                <c:pt idx="10">
                  <c:v>7.4842931937172779</c:v>
                </c:pt>
                <c:pt idx="11">
                  <c:v>7.4029335634167381</c:v>
                </c:pt>
                <c:pt idx="12">
                  <c:v>7.7856686444545868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AF-45E1-96A9-9A407011898E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3AF-45E1-96A9-9A407011898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3AF-45E1-96A9-9A407011898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7.1475548060708265</c:v>
                </c:pt>
                <c:pt idx="1">
                  <c:v>8.3796526054590572</c:v>
                </c:pt>
                <c:pt idx="2">
                  <c:v>5.5732217573221758</c:v>
                </c:pt>
                <c:pt idx="3">
                  <c:v>12.068527918781726</c:v>
                </c:pt>
                <c:pt idx="4">
                  <c:v>9.1675824175824179</c:v>
                </c:pt>
                <c:pt idx="5">
                  <c:v>6.4553571428571432</c:v>
                </c:pt>
                <c:pt idx="6">
                  <c:v>7.3354231974921627</c:v>
                </c:pt>
                <c:pt idx="12">
                  <c:v>7.3041781824093643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3AF-45E1-96A9-9A4070118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33AF-45E1-96A9-9A407011898E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10.762376237623762</c:v>
                      </c:pt>
                      <c:pt idx="1">
                        <c:v>19.736318407960198</c:v>
                      </c:pt>
                      <c:pt idx="2">
                        <c:v>10.463869463869464</c:v>
                      </c:pt>
                      <c:pt idx="3">
                        <c:v>22.977777777777778</c:v>
                      </c:pt>
                      <c:pt idx="4">
                        <c:v>15.326923076923077</c:v>
                      </c:pt>
                      <c:pt idx="5">
                        <c:v>17.822784810126581</c:v>
                      </c:pt>
                      <c:pt idx="6">
                        <c:v>9.8461538461538467</c:v>
                      </c:pt>
                      <c:pt idx="7">
                        <c:v>6.5616438356164384</c:v>
                      </c:pt>
                      <c:pt idx="8">
                        <c:v>8.0187110187110182</c:v>
                      </c:pt>
                      <c:pt idx="9">
                        <c:v>6.7181069958847734</c:v>
                      </c:pt>
                      <c:pt idx="10">
                        <c:v>7.9976247030878858</c:v>
                      </c:pt>
                      <c:pt idx="11">
                        <c:v>7.1046831955922869</c:v>
                      </c:pt>
                      <c:pt idx="12">
                        <c:v>10.078081427774679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33AF-45E1-96A9-9A407011898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AF-45E1-96A9-9A407011898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AF-45E1-96A9-9A407011898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AF-45E1-96A9-9A407011898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AF-45E1-96A9-9A407011898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AF-45E1-96A9-9A407011898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AF-45E1-96A9-9A407011898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AF-45E1-96A9-9A407011898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AF-45E1-96A9-9A407011898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AF-45E1-96A9-9A407011898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AF-45E1-96A9-9A407011898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AF-45E1-96A9-9A407011898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AF-45E1-96A9-9A407011898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AF-45E1-96A9-9A407011898E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-1.1083908337932735</c:v>
                </c:pt>
                <c:pt idx="1">
                  <c:v>-1.9907615957243756</c:v>
                </c:pt>
                <c:pt idx="2">
                  <c:v>-1.7124925283921097</c:v>
                </c:pt>
                <c:pt idx="3">
                  <c:v>4.8637865394713806</c:v>
                </c:pt>
                <c:pt idx="4">
                  <c:v>1.7938450438450442</c:v>
                </c:pt>
                <c:pt idx="5">
                  <c:v>0.14037786517804296</c:v>
                </c:pt>
                <c:pt idx="6">
                  <c:v>-9.0946843293895583</c:v>
                </c:pt>
                <c:pt idx="12">
                  <c:v>-0.72213311094447086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3AF-45E1-96A9-9A407011898E}"/>
            </c:ext>
          </c:extLst>
        </c:ser>
        <c:ser>
          <c:idx val="4"/>
          <c:order val="6"/>
          <c:tx>
            <c:strRef>
              <c:f>'EM evol menusual lugar resd'!$O$140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resd'!$O$141:$O$153</c:f>
              <c:numCache>
                <c:formatCode>0.00</c:formatCode>
                <c:ptCount val="13"/>
                <c:pt idx="0">
                  <c:v>-0.98813292627118177</c:v>
                </c:pt>
                <c:pt idx="1">
                  <c:v>-0.29106769388612541</c:v>
                </c:pt>
                <c:pt idx="2">
                  <c:v>-3.0732810782165769</c:v>
                </c:pt>
                <c:pt idx="3">
                  <c:v>4.7695588466167775</c:v>
                </c:pt>
                <c:pt idx="4">
                  <c:v>2.7337515718112737</c:v>
                </c:pt>
                <c:pt idx="5">
                  <c:v>-1.7146295769303732</c:v>
                </c:pt>
                <c:pt idx="6">
                  <c:v>-1.5867426231508146</c:v>
                </c:pt>
                <c:pt idx="12">
                  <c:v>-0.69060869278229475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3AF-45E1-96A9-9A4070118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F2-402C-9130-FFF732DB17F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resd'!$C$163:$C$175</c:f>
              <c:numCache>
                <c:formatCode>0.00</c:formatCode>
                <c:ptCount val="13"/>
                <c:pt idx="0">
                  <c:v>7.1365409622886862</c:v>
                </c:pt>
                <c:pt idx="1">
                  <c:v>6.8485804416403786</c:v>
                </c:pt>
                <c:pt idx="2">
                  <c:v>6.3845089903181194</c:v>
                </c:pt>
                <c:pt idx="3">
                  <c:v>6.7543993879112474</c:v>
                </c:pt>
                <c:pt idx="4">
                  <c:v>7.287558685446009</c:v>
                </c:pt>
                <c:pt idx="5">
                  <c:v>6.0024875621890548</c:v>
                </c:pt>
                <c:pt idx="6">
                  <c:v>8.576407506702413</c:v>
                </c:pt>
                <c:pt idx="7">
                  <c:v>8.4161735700197244</c:v>
                </c:pt>
                <c:pt idx="8">
                  <c:v>7.2002945508100149</c:v>
                </c:pt>
                <c:pt idx="9">
                  <c:v>5.8696264975334742</c:v>
                </c:pt>
                <c:pt idx="10">
                  <c:v>6.5869565217391308</c:v>
                </c:pt>
                <c:pt idx="11">
                  <c:v>6.5323450134770891</c:v>
                </c:pt>
                <c:pt idx="12">
                  <c:v>6.9148897058823531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F2-402C-9130-FFF732DB17F1}"/>
            </c:ext>
          </c:extLst>
        </c:ser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F2-402C-9130-FFF732DB17F1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6.5365853658536581</c:v>
                </c:pt>
                <c:pt idx="1">
                  <c:v>5.8539007092198583</c:v>
                </c:pt>
                <c:pt idx="2">
                  <c:v>6.8731343283582094</c:v>
                </c:pt>
                <c:pt idx="3">
                  <c:v>5.7451171875</c:v>
                </c:pt>
                <c:pt idx="4">
                  <c:v>7.0894308943089435</c:v>
                </c:pt>
                <c:pt idx="5">
                  <c:v>5.8227848101265822</c:v>
                </c:pt>
                <c:pt idx="6">
                  <c:v>8.4603174603174605</c:v>
                </c:pt>
                <c:pt idx="7">
                  <c:v>8.2962720732504902</c:v>
                </c:pt>
                <c:pt idx="8">
                  <c:v>7.2282157676348548</c:v>
                </c:pt>
                <c:pt idx="9">
                  <c:v>6.1459524526030691</c:v>
                </c:pt>
                <c:pt idx="10">
                  <c:v>9.0160278745644593</c:v>
                </c:pt>
                <c:pt idx="11">
                  <c:v>6.6683569979716024</c:v>
                </c:pt>
                <c:pt idx="12">
                  <c:v>7.0258214661716627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F2-402C-9130-FFF732DB17F1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F2-402C-9130-FFF732DB17F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7.2143184947223498</c:v>
                </c:pt>
                <c:pt idx="1">
                  <c:v>7.303468208092486</c:v>
                </c:pt>
                <c:pt idx="2">
                  <c:v>6.9717348927875245</c:v>
                </c:pt>
                <c:pt idx="3">
                  <c:v>6.1101449275362318</c:v>
                </c:pt>
                <c:pt idx="4">
                  <c:v>6.3323216995447646</c:v>
                </c:pt>
                <c:pt idx="5">
                  <c:v>6.5613636363636365</c:v>
                </c:pt>
                <c:pt idx="6">
                  <c:v>7.6562698917886696</c:v>
                </c:pt>
                <c:pt idx="7">
                  <c:v>10.346733668341708</c:v>
                </c:pt>
                <c:pt idx="8">
                  <c:v>7.003300330033003</c:v>
                </c:pt>
                <c:pt idx="9">
                  <c:v>6.1748318924111434</c:v>
                </c:pt>
                <c:pt idx="10">
                  <c:v>8.294520547945206</c:v>
                </c:pt>
                <c:pt idx="11">
                  <c:v>6.2648752399232244</c:v>
                </c:pt>
                <c:pt idx="12">
                  <c:v>6.864052535202374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F2-402C-9130-FFF732DB17F1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AF2-402C-9130-FFF732DB17F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AF2-402C-9130-FFF732DB17F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7.8896882494004794</c:v>
                </c:pt>
                <c:pt idx="1">
                  <c:v>6.3089552238805968</c:v>
                </c:pt>
                <c:pt idx="2">
                  <c:v>8.247519582245431</c:v>
                </c:pt>
                <c:pt idx="3">
                  <c:v>6.5773298083278258</c:v>
                </c:pt>
                <c:pt idx="4">
                  <c:v>7.4274533413606258</c:v>
                </c:pt>
                <c:pt idx="5">
                  <c:v>6.0972568578553616</c:v>
                </c:pt>
                <c:pt idx="6">
                  <c:v>6.3948832035595107</c:v>
                </c:pt>
                <c:pt idx="12">
                  <c:v>6.9484498590780976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AF2-402C-9130-FFF732DB1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F2-402C-9130-FFF732DB17F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F2-402C-9130-FFF732DB17F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F2-402C-9130-FFF732DB17F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F2-402C-9130-FFF732DB17F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F2-402C-9130-FFF732DB17F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F2-402C-9130-FFF732DB17F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F2-402C-9130-FFF732DB17F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F2-402C-9130-FFF732DB17F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F2-402C-9130-FFF732DB17F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F2-402C-9130-FFF732DB17F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F2-402C-9130-FFF732DB17F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F2-402C-9130-FFF732DB17F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F2-402C-9130-FFF732DB17F1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0.67536975467812965</c:v>
                </c:pt>
                <c:pt idx="1">
                  <c:v>-0.99451298421188916</c:v>
                </c:pt>
                <c:pt idx="2">
                  <c:v>1.2757846894579066</c:v>
                </c:pt>
                <c:pt idx="3">
                  <c:v>0.46718488079159393</c:v>
                </c:pt>
                <c:pt idx="4">
                  <c:v>1.0951316418158612</c:v>
                </c:pt>
                <c:pt idx="5">
                  <c:v>-0.46410677850827486</c:v>
                </c:pt>
                <c:pt idx="6">
                  <c:v>-1.2613866882291589</c:v>
                </c:pt>
                <c:pt idx="12">
                  <c:v>-0.11150379992943282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AF2-402C-9130-FFF732DB17F1}"/>
            </c:ext>
          </c:extLst>
        </c:ser>
        <c:ser>
          <c:idx val="4"/>
          <c:order val="5"/>
          <c:tx>
            <c:strRef>
              <c:f>'EM evol menusual lugar resd'!$O$162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resd'!$O$163:$O$175</c:f>
              <c:numCache>
                <c:formatCode>0.00</c:formatCode>
                <c:ptCount val="13"/>
                <c:pt idx="0">
                  <c:v>0.75314728711179324</c:v>
                </c:pt>
                <c:pt idx="1">
                  <c:v>-0.53962521775978178</c:v>
                </c:pt>
                <c:pt idx="2">
                  <c:v>1.8630105919273117</c:v>
                </c:pt>
                <c:pt idx="3">
                  <c:v>-0.17706957958342162</c:v>
                </c:pt>
                <c:pt idx="4">
                  <c:v>0.13989465591461681</c:v>
                </c:pt>
                <c:pt idx="5">
                  <c:v>9.4769295666306874E-2</c:v>
                </c:pt>
                <c:pt idx="6">
                  <c:v>-2.1815243031429024</c:v>
                </c:pt>
                <c:pt idx="12">
                  <c:v>-2.1316070700835965E-2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AF2-402C-9130-FFF732DB1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B9-45B2-A4BC-A17AD9C218B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resd'!$C$185:$C$197</c:f>
              <c:numCache>
                <c:formatCode>0.00</c:formatCode>
                <c:ptCount val="13"/>
                <c:pt idx="0">
                  <c:v>6.0629629629629633</c:v>
                </c:pt>
                <c:pt idx="1">
                  <c:v>6.2685185185185182</c:v>
                </c:pt>
                <c:pt idx="2">
                  <c:v>7.0067114093959733</c:v>
                </c:pt>
                <c:pt idx="3">
                  <c:v>5.5968379446640313</c:v>
                </c:pt>
                <c:pt idx="4">
                  <c:v>5.8020304568527923</c:v>
                </c:pt>
                <c:pt idx="5">
                  <c:v>5.7723577235772359</c:v>
                </c:pt>
                <c:pt idx="6">
                  <c:v>7.8608695652173912</c:v>
                </c:pt>
                <c:pt idx="7">
                  <c:v>7.0828402366863905</c:v>
                </c:pt>
                <c:pt idx="8">
                  <c:v>6.6576576576576576</c:v>
                </c:pt>
                <c:pt idx="9">
                  <c:v>5.76953125</c:v>
                </c:pt>
                <c:pt idx="10">
                  <c:v>15.755555555555556</c:v>
                </c:pt>
                <c:pt idx="11">
                  <c:v>6.0805194805194809</c:v>
                </c:pt>
                <c:pt idx="12">
                  <c:v>7.0907249898744427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B9-45B2-A4BC-A17AD9C218BD}"/>
            </c:ext>
          </c:extLst>
        </c:ser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B9-45B2-A4BC-A17AD9C218BD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6.6523809523809527</c:v>
                </c:pt>
                <c:pt idx="1">
                  <c:v>5.0331753554502372</c:v>
                </c:pt>
                <c:pt idx="2">
                  <c:v>7.8085585585585582</c:v>
                </c:pt>
                <c:pt idx="3">
                  <c:v>5.652582159624413</c:v>
                </c:pt>
                <c:pt idx="4">
                  <c:v>15.8</c:v>
                </c:pt>
                <c:pt idx="5">
                  <c:v>4.3795180722891569</c:v>
                </c:pt>
                <c:pt idx="6">
                  <c:v>9.5711009174311918</c:v>
                </c:pt>
                <c:pt idx="7">
                  <c:v>15.315384615384616</c:v>
                </c:pt>
                <c:pt idx="8">
                  <c:v>6.4681933842239188</c:v>
                </c:pt>
                <c:pt idx="9">
                  <c:v>5.7664974619289344</c:v>
                </c:pt>
                <c:pt idx="10">
                  <c:v>5.2762148337595907</c:v>
                </c:pt>
                <c:pt idx="11">
                  <c:v>7.3392857142857144</c:v>
                </c:pt>
                <c:pt idx="12">
                  <c:v>7.0584975369458132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B9-45B2-A4BC-A17AD9C218BD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B9-45B2-A4BC-A17AD9C218B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6.8395904436860064</c:v>
                </c:pt>
                <c:pt idx="1">
                  <c:v>5.4823529411764707</c:v>
                </c:pt>
                <c:pt idx="2">
                  <c:v>5.3860465116279066</c:v>
                </c:pt>
                <c:pt idx="3">
                  <c:v>5.9813432835820892</c:v>
                </c:pt>
                <c:pt idx="4">
                  <c:v>5.8587786259541987</c:v>
                </c:pt>
                <c:pt idx="5">
                  <c:v>7.9693877551020407</c:v>
                </c:pt>
                <c:pt idx="6">
                  <c:v>7.0651085141903174</c:v>
                </c:pt>
                <c:pt idx="7">
                  <c:v>8.4124999999999996</c:v>
                </c:pt>
                <c:pt idx="8">
                  <c:v>7.1875</c:v>
                </c:pt>
                <c:pt idx="9">
                  <c:v>6.537366548042705</c:v>
                </c:pt>
                <c:pt idx="10">
                  <c:v>6.3534482758620694</c:v>
                </c:pt>
                <c:pt idx="11">
                  <c:v>7.0505050505050502</c:v>
                </c:pt>
                <c:pt idx="12">
                  <c:v>6.4716561689514638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B9-45B2-A4BC-A17AD9C218BD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1B9-45B2-A4BC-A17AD9C218B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1B9-45B2-A4BC-A17AD9C218B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7.064327485380117</c:v>
                </c:pt>
                <c:pt idx="1">
                  <c:v>6.0017182130584192</c:v>
                </c:pt>
                <c:pt idx="2">
                  <c:v>5.8</c:v>
                </c:pt>
                <c:pt idx="3">
                  <c:v>7.638418079096045</c:v>
                </c:pt>
                <c:pt idx="4">
                  <c:v>7.21218487394958</c:v>
                </c:pt>
                <c:pt idx="5">
                  <c:v>5.7923076923076922</c:v>
                </c:pt>
                <c:pt idx="6">
                  <c:v>6.7221052631578946</c:v>
                </c:pt>
                <c:pt idx="12">
                  <c:v>6.5184884193417307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1B9-45B2-A4BC-A17AD9C2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B9-45B2-A4BC-A17AD9C218B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B9-45B2-A4BC-A17AD9C218B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B9-45B2-A4BC-A17AD9C218B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B9-45B2-A4BC-A17AD9C218B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B9-45B2-A4BC-A17AD9C218B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B9-45B2-A4BC-A17AD9C218B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B9-45B2-A4BC-A17AD9C218B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B9-45B2-A4BC-A17AD9C218B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B9-45B2-A4BC-A17AD9C218B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B9-45B2-A4BC-A17AD9C218B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B9-45B2-A4BC-A17AD9C218B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B9-45B2-A4BC-A17AD9C218B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B9-45B2-A4BC-A17AD9C218BD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0.22473704169411057</c:v>
                </c:pt>
                <c:pt idx="1">
                  <c:v>0.51936527188194859</c:v>
                </c:pt>
                <c:pt idx="2">
                  <c:v>0.41395348837209323</c:v>
                </c:pt>
                <c:pt idx="3">
                  <c:v>1.6570747955139558</c:v>
                </c:pt>
                <c:pt idx="4">
                  <c:v>1.3534062479953812</c:v>
                </c:pt>
                <c:pt idx="5">
                  <c:v>-2.1770800627943485</c:v>
                </c:pt>
                <c:pt idx="6">
                  <c:v>-0.3430032510324228</c:v>
                </c:pt>
                <c:pt idx="12">
                  <c:v>0.16812697355859818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1B9-45B2-A4BC-A17AD9C218BD}"/>
            </c:ext>
          </c:extLst>
        </c:ser>
        <c:ser>
          <c:idx val="4"/>
          <c:order val="5"/>
          <c:tx>
            <c:strRef>
              <c:f>'EM evol menusual lugar resd'!$O$184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resd'!$O$185:$O$197</c:f>
              <c:numCache>
                <c:formatCode>0.00</c:formatCode>
                <c:ptCount val="13"/>
                <c:pt idx="0">
                  <c:v>1.0013645224171537</c:v>
                </c:pt>
                <c:pt idx="1">
                  <c:v>-0.26680030546009892</c:v>
                </c:pt>
                <c:pt idx="2">
                  <c:v>-1.2067114093959734</c:v>
                </c:pt>
                <c:pt idx="3">
                  <c:v>2.0415801344320137</c:v>
                </c:pt>
                <c:pt idx="4">
                  <c:v>1.4101544170967877</c:v>
                </c:pt>
                <c:pt idx="5">
                  <c:v>1.9949968730456291E-2</c:v>
                </c:pt>
                <c:pt idx="6">
                  <c:v>-1.1387643020594966</c:v>
                </c:pt>
                <c:pt idx="12">
                  <c:v>0.31440678668866973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1B9-45B2-A4BC-A17AD9C2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3B-459D-B86C-AF109C3D549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resd'!$C$207:$C$219</c:f>
              <c:numCache>
                <c:formatCode>0.00</c:formatCode>
                <c:ptCount val="13"/>
                <c:pt idx="0">
                  <c:v>7.0291262135922334</c:v>
                </c:pt>
                <c:pt idx="1">
                  <c:v>6.947115384615385</c:v>
                </c:pt>
                <c:pt idx="2">
                  <c:v>6.5</c:v>
                </c:pt>
                <c:pt idx="3">
                  <c:v>6.3298969072164946</c:v>
                </c:pt>
                <c:pt idx="4">
                  <c:v>5.4383561643835616</c:v>
                </c:pt>
                <c:pt idx="5">
                  <c:v>7.2113821138211378</c:v>
                </c:pt>
                <c:pt idx="6">
                  <c:v>6.2584269662921352</c:v>
                </c:pt>
                <c:pt idx="7">
                  <c:v>8.6162790697674421</c:v>
                </c:pt>
                <c:pt idx="8">
                  <c:v>6.532258064516129</c:v>
                </c:pt>
                <c:pt idx="9">
                  <c:v>6.1646341463414638</c:v>
                </c:pt>
                <c:pt idx="10">
                  <c:v>5.3385826771653546</c:v>
                </c:pt>
                <c:pt idx="11">
                  <c:v>7.2774566473988438</c:v>
                </c:pt>
                <c:pt idx="12">
                  <c:v>6.6098654708520179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3B-459D-B86C-AF109C3D5494}"/>
            </c:ext>
          </c:extLst>
        </c:ser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3B-459D-B86C-AF109C3D5494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8.172043010752688</c:v>
                </c:pt>
                <c:pt idx="1">
                  <c:v>5.4190476190476193</c:v>
                </c:pt>
                <c:pt idx="2">
                  <c:v>9.435483870967742</c:v>
                </c:pt>
                <c:pt idx="3">
                  <c:v>5.6883116883116882</c:v>
                </c:pt>
                <c:pt idx="4">
                  <c:v>8.7866666666666671</c:v>
                </c:pt>
                <c:pt idx="5">
                  <c:v>7.080645161290323</c:v>
                </c:pt>
                <c:pt idx="6">
                  <c:v>9.2362204724409445</c:v>
                </c:pt>
                <c:pt idx="7">
                  <c:v>8.7773722627737225</c:v>
                </c:pt>
                <c:pt idx="8">
                  <c:v>6.3837209302325579</c:v>
                </c:pt>
                <c:pt idx="9">
                  <c:v>7.9291044776119399</c:v>
                </c:pt>
                <c:pt idx="10">
                  <c:v>5.4848484848484844</c:v>
                </c:pt>
                <c:pt idx="11">
                  <c:v>7.3365384615384617</c:v>
                </c:pt>
                <c:pt idx="12">
                  <c:v>7.4078327444051828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3B-459D-B86C-AF109C3D5494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3B-459D-B86C-AF109C3D549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7.4015544041450774</c:v>
                </c:pt>
                <c:pt idx="1">
                  <c:v>5.191011235955056</c:v>
                </c:pt>
                <c:pt idx="2">
                  <c:v>5.8201634877384194</c:v>
                </c:pt>
                <c:pt idx="3">
                  <c:v>5.4449648711943794</c:v>
                </c:pt>
                <c:pt idx="4">
                  <c:v>8.0511627906976742</c:v>
                </c:pt>
                <c:pt idx="5">
                  <c:v>7.1764705882352944</c:v>
                </c:pt>
                <c:pt idx="6">
                  <c:v>8.1</c:v>
                </c:pt>
                <c:pt idx="7">
                  <c:v>9.8805970149253728</c:v>
                </c:pt>
                <c:pt idx="8">
                  <c:v>5.4143835616438354</c:v>
                </c:pt>
                <c:pt idx="9">
                  <c:v>6.5320197044334973</c:v>
                </c:pt>
                <c:pt idx="10">
                  <c:v>5.7896103896103899</c:v>
                </c:pt>
                <c:pt idx="11">
                  <c:v>7.65034965034965</c:v>
                </c:pt>
                <c:pt idx="12">
                  <c:v>6.7425893083354449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3B-459D-B86C-AF109C3D5494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83B-459D-B86C-AF109C3D549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83B-459D-B86C-AF109C3D549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6.0776859504132235</c:v>
                </c:pt>
                <c:pt idx="1">
                  <c:v>5.9933774834437088</c:v>
                </c:pt>
                <c:pt idx="2">
                  <c:v>8.1340579710144922</c:v>
                </c:pt>
                <c:pt idx="3">
                  <c:v>6.2178649237472765</c:v>
                </c:pt>
                <c:pt idx="4">
                  <c:v>6.8917682926829267</c:v>
                </c:pt>
                <c:pt idx="5">
                  <c:v>9.4403669724770634</c:v>
                </c:pt>
                <c:pt idx="6">
                  <c:v>7.887096774193548</c:v>
                </c:pt>
                <c:pt idx="12">
                  <c:v>6.8567508232711303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83B-459D-B86C-AF109C3D5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3B-459D-B86C-AF109C3D549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3B-459D-B86C-AF109C3D549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3B-459D-B86C-AF109C3D549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3B-459D-B86C-AF109C3D549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3B-459D-B86C-AF109C3D549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3B-459D-B86C-AF109C3D549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3B-459D-B86C-AF109C3D549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3B-459D-B86C-AF109C3D549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3B-459D-B86C-AF109C3D549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3B-459D-B86C-AF109C3D549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3B-459D-B86C-AF109C3D549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3B-459D-B86C-AF109C3D549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3B-459D-B86C-AF109C3D5494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-1.3238684537318539</c:v>
                </c:pt>
                <c:pt idx="1">
                  <c:v>0.80236624748865282</c:v>
                </c:pt>
                <c:pt idx="2">
                  <c:v>2.3138944832760728</c:v>
                </c:pt>
                <c:pt idx="3">
                  <c:v>0.77290005255289707</c:v>
                </c:pt>
                <c:pt idx="4">
                  <c:v>-1.1593944980147475</c:v>
                </c:pt>
                <c:pt idx="5">
                  <c:v>2.263896384241769</c:v>
                </c:pt>
                <c:pt idx="6">
                  <c:v>-0.2129032258064516</c:v>
                </c:pt>
                <c:pt idx="12">
                  <c:v>0.22688069340100014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83B-459D-B86C-AF109C3D5494}"/>
            </c:ext>
          </c:extLst>
        </c:ser>
        <c:ser>
          <c:idx val="4"/>
          <c:order val="5"/>
          <c:tx>
            <c:strRef>
              <c:f>'EM evol menusual lugar resd'!$O$206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resd'!$O$207:$O$219</c:f>
              <c:numCache>
                <c:formatCode>0.00</c:formatCode>
                <c:ptCount val="13"/>
                <c:pt idx="0">
                  <c:v>-0.95144026317900998</c:v>
                </c:pt>
                <c:pt idx="1">
                  <c:v>-0.95373790117167623</c:v>
                </c:pt>
                <c:pt idx="2">
                  <c:v>1.6340579710144922</c:v>
                </c:pt>
                <c:pt idx="3">
                  <c:v>-0.11203198346921805</c:v>
                </c:pt>
                <c:pt idx="4">
                  <c:v>1.4534121282993651</c:v>
                </c:pt>
                <c:pt idx="5">
                  <c:v>2.2289848586559255</c:v>
                </c:pt>
                <c:pt idx="6">
                  <c:v>1.6286698079014128</c:v>
                </c:pt>
                <c:pt idx="12">
                  <c:v>0.28849143760560114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83B-459D-B86C-AF109C3D5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5-4995-9551-DC1FB01C63E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resd'!$C$229:$C$241</c:f>
              <c:numCache>
                <c:formatCode>0.00</c:formatCode>
                <c:ptCount val="13"/>
                <c:pt idx="0">
                  <c:v>6.0629629629629633</c:v>
                </c:pt>
                <c:pt idx="1">
                  <c:v>6.2685185185185182</c:v>
                </c:pt>
                <c:pt idx="2">
                  <c:v>7.0067114093959733</c:v>
                </c:pt>
                <c:pt idx="3">
                  <c:v>5.5968379446640313</c:v>
                </c:pt>
                <c:pt idx="4">
                  <c:v>5.8020304568527923</c:v>
                </c:pt>
                <c:pt idx="5">
                  <c:v>5.7723577235772359</c:v>
                </c:pt>
                <c:pt idx="6">
                  <c:v>7.8608695652173912</c:v>
                </c:pt>
                <c:pt idx="7">
                  <c:v>7.0828402366863905</c:v>
                </c:pt>
                <c:pt idx="8">
                  <c:v>6.6576576576576576</c:v>
                </c:pt>
                <c:pt idx="9">
                  <c:v>5.76953125</c:v>
                </c:pt>
                <c:pt idx="10">
                  <c:v>15.755555555555556</c:v>
                </c:pt>
                <c:pt idx="11">
                  <c:v>6.0805194805194809</c:v>
                </c:pt>
                <c:pt idx="12">
                  <c:v>7.0907249898744427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15-4995-9551-DC1FB01C63EE}"/>
            </c:ext>
          </c:extLst>
        </c:ser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15-4995-9551-DC1FB01C63EE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6.6523809523809527</c:v>
                </c:pt>
                <c:pt idx="1">
                  <c:v>5.0331753554502372</c:v>
                </c:pt>
                <c:pt idx="2">
                  <c:v>7.8085585585585582</c:v>
                </c:pt>
                <c:pt idx="3">
                  <c:v>5.652582159624413</c:v>
                </c:pt>
                <c:pt idx="4">
                  <c:v>15.8</c:v>
                </c:pt>
                <c:pt idx="5">
                  <c:v>4.3795180722891569</c:v>
                </c:pt>
                <c:pt idx="6">
                  <c:v>9.5711009174311918</c:v>
                </c:pt>
                <c:pt idx="7">
                  <c:v>15.315384615384616</c:v>
                </c:pt>
                <c:pt idx="8">
                  <c:v>6.4681933842239188</c:v>
                </c:pt>
                <c:pt idx="9">
                  <c:v>5.7664974619289344</c:v>
                </c:pt>
                <c:pt idx="10">
                  <c:v>5.2762148337595907</c:v>
                </c:pt>
                <c:pt idx="11">
                  <c:v>7.3392857142857144</c:v>
                </c:pt>
                <c:pt idx="12">
                  <c:v>7.0584975369458132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15-4995-9551-DC1FB01C63EE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5-4995-9551-DC1FB01C63E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6.8395904436860064</c:v>
                </c:pt>
                <c:pt idx="1">
                  <c:v>5.4823529411764707</c:v>
                </c:pt>
                <c:pt idx="2">
                  <c:v>5.3860465116279066</c:v>
                </c:pt>
                <c:pt idx="3">
                  <c:v>5.9813432835820892</c:v>
                </c:pt>
                <c:pt idx="4">
                  <c:v>5.8587786259541987</c:v>
                </c:pt>
                <c:pt idx="5">
                  <c:v>7.9693877551020407</c:v>
                </c:pt>
                <c:pt idx="6">
                  <c:v>7.0651085141903174</c:v>
                </c:pt>
                <c:pt idx="7">
                  <c:v>8.4124999999999996</c:v>
                </c:pt>
                <c:pt idx="8">
                  <c:v>7.1875</c:v>
                </c:pt>
                <c:pt idx="9">
                  <c:v>6.537366548042705</c:v>
                </c:pt>
                <c:pt idx="10">
                  <c:v>6.3534482758620694</c:v>
                </c:pt>
                <c:pt idx="11">
                  <c:v>7.0505050505050502</c:v>
                </c:pt>
                <c:pt idx="12">
                  <c:v>6.4716561689514638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15-4995-9551-DC1FB01C63EE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E15-4995-9551-DC1FB01C63E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E15-4995-9551-DC1FB01C63E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7.064327485380117</c:v>
                </c:pt>
                <c:pt idx="1">
                  <c:v>6.0017182130584192</c:v>
                </c:pt>
                <c:pt idx="2">
                  <c:v>5.8</c:v>
                </c:pt>
                <c:pt idx="3">
                  <c:v>7.638418079096045</c:v>
                </c:pt>
                <c:pt idx="4">
                  <c:v>7.21218487394958</c:v>
                </c:pt>
                <c:pt idx="5">
                  <c:v>5.7923076923076922</c:v>
                </c:pt>
                <c:pt idx="6">
                  <c:v>6.7221052631578946</c:v>
                </c:pt>
                <c:pt idx="12">
                  <c:v>6.5184884193417307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E15-4995-9551-DC1FB01C6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15-4995-9551-DC1FB01C63E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15-4995-9551-DC1FB01C63E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15-4995-9551-DC1FB01C63E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15-4995-9551-DC1FB01C63E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15-4995-9551-DC1FB01C63E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15-4995-9551-DC1FB01C63E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15-4995-9551-DC1FB01C63E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15-4995-9551-DC1FB01C63E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15-4995-9551-DC1FB01C63E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15-4995-9551-DC1FB01C63E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15-4995-9551-DC1FB01C63E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15-4995-9551-DC1FB01C63E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15-4995-9551-DC1FB01C63EE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0.22473704169411057</c:v>
                </c:pt>
                <c:pt idx="1">
                  <c:v>0.51936527188194859</c:v>
                </c:pt>
                <c:pt idx="2">
                  <c:v>0.41395348837209323</c:v>
                </c:pt>
                <c:pt idx="3">
                  <c:v>1.6570747955139558</c:v>
                </c:pt>
                <c:pt idx="4">
                  <c:v>1.3534062479953812</c:v>
                </c:pt>
                <c:pt idx="5">
                  <c:v>-2.1770800627943485</c:v>
                </c:pt>
                <c:pt idx="6">
                  <c:v>-0.3430032510324228</c:v>
                </c:pt>
                <c:pt idx="12">
                  <c:v>0.16812697355859818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E15-4995-9551-DC1FB01C63EE}"/>
            </c:ext>
          </c:extLst>
        </c:ser>
        <c:ser>
          <c:idx val="4"/>
          <c:order val="5"/>
          <c:tx>
            <c:strRef>
              <c:f>'EM evol menusual lugar resd'!$O$228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resd'!$O$229:$O$241</c:f>
              <c:numCache>
                <c:formatCode>0.00</c:formatCode>
                <c:ptCount val="13"/>
                <c:pt idx="0">
                  <c:v>1.0013645224171537</c:v>
                </c:pt>
                <c:pt idx="1">
                  <c:v>-0.26680030546009892</c:v>
                </c:pt>
                <c:pt idx="2">
                  <c:v>-1.2067114093959734</c:v>
                </c:pt>
                <c:pt idx="3">
                  <c:v>2.0415801344320137</c:v>
                </c:pt>
                <c:pt idx="4">
                  <c:v>1.4101544170967877</c:v>
                </c:pt>
                <c:pt idx="5">
                  <c:v>1.9949968730456291E-2</c:v>
                </c:pt>
                <c:pt idx="6">
                  <c:v>-1.1387643020594966</c:v>
                </c:pt>
                <c:pt idx="12">
                  <c:v>0.31440678668866973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E15-4995-9551-DC1FB01C6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84-4351-B93D-1328E4BDDEF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resd'!$C$251:$C$263</c:f>
              <c:numCache>
                <c:formatCode>0.00</c:formatCode>
                <c:ptCount val="13"/>
                <c:pt idx="0">
                  <c:v>7.2397260273972606</c:v>
                </c:pt>
                <c:pt idx="1">
                  <c:v>7.9112627986348123</c:v>
                </c:pt>
                <c:pt idx="2">
                  <c:v>6.629943502824859</c:v>
                </c:pt>
                <c:pt idx="3">
                  <c:v>8.8396946564885504</c:v>
                </c:pt>
                <c:pt idx="4">
                  <c:v>7</c:v>
                </c:pt>
                <c:pt idx="5">
                  <c:v>6.3888888888888893</c:v>
                </c:pt>
                <c:pt idx="6">
                  <c:v>9.6716417910447756</c:v>
                </c:pt>
                <c:pt idx="7">
                  <c:v>6.5769230769230766</c:v>
                </c:pt>
                <c:pt idx="8">
                  <c:v>6.5</c:v>
                </c:pt>
                <c:pt idx="9">
                  <c:v>6.4189944134078214</c:v>
                </c:pt>
                <c:pt idx="10">
                  <c:v>7.3456375838926178</c:v>
                </c:pt>
                <c:pt idx="11">
                  <c:v>6.7304347826086959</c:v>
                </c:pt>
                <c:pt idx="12">
                  <c:v>7.1839237057220711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84-4351-B93D-1328E4BDDEF0}"/>
            </c:ext>
          </c:extLst>
        </c:ser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84-4351-B93D-1328E4BDDEF0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7.4354166666666668</c:v>
                </c:pt>
                <c:pt idx="1">
                  <c:v>7.1851851851851851</c:v>
                </c:pt>
                <c:pt idx="2">
                  <c:v>7.5436893203883493</c:v>
                </c:pt>
                <c:pt idx="3">
                  <c:v>8</c:v>
                </c:pt>
                <c:pt idx="4">
                  <c:v>7</c:v>
                </c:pt>
                <c:pt idx="5">
                  <c:v>4.4102564102564106</c:v>
                </c:pt>
                <c:pt idx="6">
                  <c:v>11.375</c:v>
                </c:pt>
                <c:pt idx="7">
                  <c:v>7.666666666666667</c:v>
                </c:pt>
                <c:pt idx="8">
                  <c:v>9.3333333333333339</c:v>
                </c:pt>
                <c:pt idx="9">
                  <c:v>6.2485714285714282</c:v>
                </c:pt>
                <c:pt idx="10">
                  <c:v>7.2815126050420167</c:v>
                </c:pt>
                <c:pt idx="11">
                  <c:v>7.6372155287817938</c:v>
                </c:pt>
                <c:pt idx="12">
                  <c:v>7.2893913043478262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84-4351-B93D-1328E4BDDEF0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84-4351-B93D-1328E4BDDEF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6.0960735171261486</c:v>
                </c:pt>
                <c:pt idx="1">
                  <c:v>6.4446366782006921</c:v>
                </c:pt>
                <c:pt idx="2">
                  <c:v>10.536585365853659</c:v>
                </c:pt>
                <c:pt idx="3">
                  <c:v>6.4554973821989527</c:v>
                </c:pt>
                <c:pt idx="4">
                  <c:v>3</c:v>
                </c:pt>
                <c:pt idx="5">
                  <c:v>0</c:v>
                </c:pt>
                <c:pt idx="6">
                  <c:v>7.7241379310344831</c:v>
                </c:pt>
                <c:pt idx="7">
                  <c:v>6</c:v>
                </c:pt>
                <c:pt idx="8">
                  <c:v>12</c:v>
                </c:pt>
                <c:pt idx="9">
                  <c:v>4.757042253521127</c:v>
                </c:pt>
                <c:pt idx="10">
                  <c:v>7.9064748201438846</c:v>
                </c:pt>
                <c:pt idx="11">
                  <c:v>9.3700787401574797</c:v>
                </c:pt>
                <c:pt idx="12">
                  <c:v>7.0789751716851557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84-4351-B93D-1328E4BDDEF0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C84-4351-B93D-1328E4BDDEF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C84-4351-B93D-1328E4BDDEF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6.6791044776119399</c:v>
                </c:pt>
                <c:pt idx="1">
                  <c:v>7.3864491844416564</c:v>
                </c:pt>
                <c:pt idx="2">
                  <c:v>8.1396011396011403</c:v>
                </c:pt>
                <c:pt idx="3">
                  <c:v>10.617021276595745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12">
                  <c:v>7.8203971119133575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C84-4351-B93D-1328E4BD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84-4351-B93D-1328E4BDDEF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84-4351-B93D-1328E4BDDEF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84-4351-B93D-1328E4BDDEF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84-4351-B93D-1328E4BDDEF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84-4351-B93D-1328E4BDDEF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84-4351-B93D-1328E4BDDEF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84-4351-B93D-1328E4BDDEF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84-4351-B93D-1328E4BDDEF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84-4351-B93D-1328E4BDDEF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84-4351-B93D-1328E4BDDEF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84-4351-B93D-1328E4BDDEF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84-4351-B93D-1328E4BDDEF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84-4351-B93D-1328E4BDDEF0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0.58303096048579128</c:v>
                </c:pt>
                <c:pt idx="1">
                  <c:v>0.94181250624096435</c:v>
                </c:pt>
                <c:pt idx="2">
                  <c:v>-2.3969842262525187</c:v>
                </c:pt>
                <c:pt idx="3">
                  <c:v>4.161523894396792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0.66281197259447211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C84-4351-B93D-1328E4BDDEF0}"/>
            </c:ext>
          </c:extLst>
        </c:ser>
        <c:ser>
          <c:idx val="4"/>
          <c:order val="5"/>
          <c:tx>
            <c:strRef>
              <c:f>'EM evol menusual lugar resd'!$O$250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resd'!$O$251:$O$263</c:f>
              <c:numCache>
                <c:formatCode>0.00</c:formatCode>
                <c:ptCount val="13"/>
                <c:pt idx="0">
                  <c:v>-0.56062154978532064</c:v>
                </c:pt>
                <c:pt idx="1">
                  <c:v>-0.52481361419315586</c:v>
                </c:pt>
                <c:pt idx="2">
                  <c:v>1.5096576367762813</c:v>
                </c:pt>
                <c:pt idx="3">
                  <c:v>1.7773266201071944</c:v>
                </c:pt>
                <c:pt idx="4">
                  <c:v>0</c:v>
                </c:pt>
                <c:pt idx="5">
                  <c:v>-5.3888888888888893</c:v>
                </c:pt>
                <c:pt idx="6">
                  <c:v>0</c:v>
                </c:pt>
                <c:pt idx="12">
                  <c:v>0.29610043672154163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C84-4351-B93D-1328E4BD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6D-4E76-A6CE-C40392E3813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resd'!$C$273:$C$285</c:f>
              <c:numCache>
                <c:formatCode>0.00</c:formatCode>
                <c:ptCount val="13"/>
                <c:pt idx="0">
                  <c:v>6.0905923344947732</c:v>
                </c:pt>
                <c:pt idx="1">
                  <c:v>4.842443729903537</c:v>
                </c:pt>
                <c:pt idx="2">
                  <c:v>4.9299363057324843</c:v>
                </c:pt>
                <c:pt idx="3">
                  <c:v>6.0522875816993462</c:v>
                </c:pt>
                <c:pt idx="4">
                  <c:v>3.1904761904761907</c:v>
                </c:pt>
                <c:pt idx="5">
                  <c:v>5.354838709677419</c:v>
                </c:pt>
                <c:pt idx="6">
                  <c:v>8.9615384615384617</c:v>
                </c:pt>
                <c:pt idx="7">
                  <c:v>7.2972972972972974</c:v>
                </c:pt>
                <c:pt idx="8">
                  <c:v>9.2222222222222214</c:v>
                </c:pt>
                <c:pt idx="9">
                  <c:v>5.0137931034482754</c:v>
                </c:pt>
                <c:pt idx="10">
                  <c:v>5.9968051118210859</c:v>
                </c:pt>
                <c:pt idx="11">
                  <c:v>5.8951841359773374</c:v>
                </c:pt>
                <c:pt idx="12">
                  <c:v>5.5312771503040832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6D-4E76-A6CE-C40392E38135}"/>
            </c:ext>
          </c:extLst>
        </c:ser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6D-4E76-A6CE-C40392E38135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8.5487804878048781</c:v>
                </c:pt>
                <c:pt idx="1">
                  <c:v>4.2684563758389258</c:v>
                </c:pt>
                <c:pt idx="2">
                  <c:v>7</c:v>
                </c:pt>
                <c:pt idx="3">
                  <c:v>2</c:v>
                </c:pt>
                <c:pt idx="4">
                  <c:v>3.3846153846153846</c:v>
                </c:pt>
                <c:pt idx="5">
                  <c:v>5</c:v>
                </c:pt>
                <c:pt idx="6">
                  <c:v>3.1</c:v>
                </c:pt>
                <c:pt idx="7">
                  <c:v>27.857142857142858</c:v>
                </c:pt>
                <c:pt idx="8">
                  <c:v>2.5555555555555554</c:v>
                </c:pt>
                <c:pt idx="9">
                  <c:v>6.9523809523809526</c:v>
                </c:pt>
                <c:pt idx="10">
                  <c:v>4.8807339449541285</c:v>
                </c:pt>
                <c:pt idx="11">
                  <c:v>7.4068441064638781</c:v>
                </c:pt>
                <c:pt idx="12">
                  <c:v>6.3081695966907967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6D-4E76-A6CE-C40392E38135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6D-4E76-A6CE-C40392E3813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8.4419354838709673</c:v>
                </c:pt>
                <c:pt idx="1">
                  <c:v>6.3348623853211006</c:v>
                </c:pt>
                <c:pt idx="2">
                  <c:v>7.1617647058823533</c:v>
                </c:pt>
                <c:pt idx="3">
                  <c:v>6.010752688172043</c:v>
                </c:pt>
                <c:pt idx="4">
                  <c:v>3.6875</c:v>
                </c:pt>
                <c:pt idx="5">
                  <c:v>4</c:v>
                </c:pt>
                <c:pt idx="6">
                  <c:v>8.8148148148148149</c:v>
                </c:pt>
                <c:pt idx="7">
                  <c:v>7.5555555555555554</c:v>
                </c:pt>
                <c:pt idx="8">
                  <c:v>8</c:v>
                </c:pt>
                <c:pt idx="9">
                  <c:v>2.9473684210526314</c:v>
                </c:pt>
                <c:pt idx="10">
                  <c:v>13.5</c:v>
                </c:pt>
                <c:pt idx="11">
                  <c:v>6.0625</c:v>
                </c:pt>
                <c:pt idx="12">
                  <c:v>6.8085106382978724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6D-4E76-A6CE-C40392E38135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E6D-4E76-A6CE-C40392E3813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E6D-4E76-A6CE-C40392E3813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5.9621513944223103</c:v>
                </c:pt>
                <c:pt idx="1">
                  <c:v>8.2921052631578949</c:v>
                </c:pt>
                <c:pt idx="2">
                  <c:v>6.15</c:v>
                </c:pt>
                <c:pt idx="3">
                  <c:v>9.4021739130434785</c:v>
                </c:pt>
                <c:pt idx="4">
                  <c:v>7.1363636363636367</c:v>
                </c:pt>
                <c:pt idx="5">
                  <c:v>77</c:v>
                </c:pt>
                <c:pt idx="6">
                  <c:v>0</c:v>
                </c:pt>
                <c:pt idx="12">
                  <c:v>7.1919561243144425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6D-4E76-A6CE-C40392E38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6D-4E76-A6CE-C40392E3813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6D-4E76-A6CE-C40392E3813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6D-4E76-A6CE-C40392E3813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6D-4E76-A6CE-C40392E3813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6D-4E76-A6CE-C40392E3813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6D-4E76-A6CE-C40392E3813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6D-4E76-A6CE-C40392E3813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6D-4E76-A6CE-C40392E3813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6D-4E76-A6CE-C40392E3813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6D-4E76-A6CE-C40392E3813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6D-4E76-A6CE-C40392E3813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6D-4E76-A6CE-C40392E3813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6D-4E76-A6CE-C40392E38135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-2.4797840894486569</c:v>
                </c:pt>
                <c:pt idx="1">
                  <c:v>1.9572428778367943</c:v>
                </c:pt>
                <c:pt idx="2">
                  <c:v>-1.0117647058823529</c:v>
                </c:pt>
                <c:pt idx="3">
                  <c:v>3.3914212248714355</c:v>
                </c:pt>
                <c:pt idx="4">
                  <c:v>3.4488636363636367</c:v>
                </c:pt>
                <c:pt idx="5">
                  <c:v>73</c:v>
                </c:pt>
                <c:pt idx="6">
                  <c:v>0</c:v>
                </c:pt>
                <c:pt idx="12">
                  <c:v>4.5538678831576362E-2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E6D-4E76-A6CE-C40392E38135}"/>
            </c:ext>
          </c:extLst>
        </c:ser>
        <c:ser>
          <c:idx val="4"/>
          <c:order val="5"/>
          <c:tx>
            <c:strRef>
              <c:f>'EM evol menusual lugar resd'!$O$272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resd'!$O$273:$O$285</c:f>
              <c:numCache>
                <c:formatCode>0.00</c:formatCode>
                <c:ptCount val="13"/>
                <c:pt idx="0">
                  <c:v>-0.12844094007246287</c:v>
                </c:pt>
                <c:pt idx="1">
                  <c:v>3.4496615332543579</c:v>
                </c:pt>
                <c:pt idx="2">
                  <c:v>1.220063694267516</c:v>
                </c:pt>
                <c:pt idx="3">
                  <c:v>3.3498863313441323</c:v>
                </c:pt>
                <c:pt idx="4">
                  <c:v>3.945887445887446</c:v>
                </c:pt>
                <c:pt idx="5">
                  <c:v>71.645161290322577</c:v>
                </c:pt>
                <c:pt idx="6">
                  <c:v>0</c:v>
                </c:pt>
                <c:pt idx="12">
                  <c:v>1.8319561243144422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E6D-4E76-A6CE-C40392E38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CE-4B7A-9720-118236CCAD8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'!$C$9:$C$21</c:f>
              <c:numCache>
                <c:formatCode>0.00</c:formatCode>
                <c:ptCount val="13"/>
                <c:pt idx="0">
                  <c:v>6.6107026143790852</c:v>
                </c:pt>
                <c:pt idx="1">
                  <c:v>6.3015245623941274</c:v>
                </c:pt>
                <c:pt idx="2">
                  <c:v>6.0477536027126311</c:v>
                </c:pt>
                <c:pt idx="3">
                  <c:v>6.7509713562844489</c:v>
                </c:pt>
                <c:pt idx="4">
                  <c:v>5.2298334269137188</c:v>
                </c:pt>
                <c:pt idx="5">
                  <c:v>5.4415117502630652</c:v>
                </c:pt>
                <c:pt idx="6">
                  <c:v>6.1753995082974802</c:v>
                </c:pt>
                <c:pt idx="7">
                  <c:v>6.5231916068470461</c:v>
                </c:pt>
                <c:pt idx="8">
                  <c:v>5.6485558811218084</c:v>
                </c:pt>
                <c:pt idx="9">
                  <c:v>5.6187209390959678</c:v>
                </c:pt>
                <c:pt idx="10">
                  <c:v>6.6770270270270267</c:v>
                </c:pt>
                <c:pt idx="11">
                  <c:v>6.1110180532291087</c:v>
                </c:pt>
                <c:pt idx="12">
                  <c:v>6.0858480521564111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CE-4B7A-9720-118236CCAD82}"/>
            </c:ext>
          </c:extLst>
        </c:ser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CE-4B7A-9720-118236CCAD82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7.1439975747776883</c:v>
                </c:pt>
                <c:pt idx="1">
                  <c:v>5.433778974704242</c:v>
                </c:pt>
                <c:pt idx="2">
                  <c:v>6.3085224128389594</c:v>
                </c:pt>
                <c:pt idx="3">
                  <c:v>5.8118570448830296</c:v>
                </c:pt>
                <c:pt idx="4">
                  <c:v>5.3957282471626735</c:v>
                </c:pt>
                <c:pt idx="5">
                  <c:v>4.8837811900191941</c:v>
                </c:pt>
                <c:pt idx="6">
                  <c:v>5.606170672978819</c:v>
                </c:pt>
                <c:pt idx="7">
                  <c:v>8.4148579849946401</c:v>
                </c:pt>
                <c:pt idx="8">
                  <c:v>6.9209328254204214</c:v>
                </c:pt>
                <c:pt idx="9">
                  <c:v>6.51228260133992</c:v>
                </c:pt>
                <c:pt idx="10">
                  <c:v>6.6308302557789629</c:v>
                </c:pt>
                <c:pt idx="11">
                  <c:v>6.5736137667304018</c:v>
                </c:pt>
                <c:pt idx="12">
                  <c:v>6.2993357337968714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CE-4B7A-9720-118236CCAD82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CE-4B7A-9720-118236CCAD8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6.6944336100741069</c:v>
                </c:pt>
                <c:pt idx="1">
                  <c:v>6.3448800913589647</c:v>
                </c:pt>
                <c:pt idx="2">
                  <c:v>6.6754663196380992</c:v>
                </c:pt>
                <c:pt idx="3">
                  <c:v>6.111035131207796</c:v>
                </c:pt>
                <c:pt idx="4">
                  <c:v>5.4464900662251656</c:v>
                </c:pt>
                <c:pt idx="5">
                  <c:v>4.1083433775277891</c:v>
                </c:pt>
                <c:pt idx="6">
                  <c:v>5.7056444673894342</c:v>
                </c:pt>
                <c:pt idx="7">
                  <c:v>6.3387567424175435</c:v>
                </c:pt>
                <c:pt idx="8">
                  <c:v>4.0842182350787262</c:v>
                </c:pt>
                <c:pt idx="9">
                  <c:v>5.9405797936718345</c:v>
                </c:pt>
                <c:pt idx="10">
                  <c:v>5.6851358980562949</c:v>
                </c:pt>
                <c:pt idx="11">
                  <c:v>5.73503041946846</c:v>
                </c:pt>
                <c:pt idx="12">
                  <c:v>5.7549280737556785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CE-4B7A-9720-118236CCAD82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FCE-4B7A-9720-118236CCAD8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FCE-4B7A-9720-118236CCAD8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5.6493276939587149</c:v>
                </c:pt>
                <c:pt idx="1">
                  <c:v>5.967058630720695</c:v>
                </c:pt>
                <c:pt idx="2">
                  <c:v>6.3053628992869006</c:v>
                </c:pt>
                <c:pt idx="3">
                  <c:v>6.8823199146594805</c:v>
                </c:pt>
                <c:pt idx="4">
                  <c:v>5.6039879642520321</c:v>
                </c:pt>
                <c:pt idx="5">
                  <c:v>4.8911242603550296</c:v>
                </c:pt>
                <c:pt idx="6">
                  <c:v>5.9049370994540711</c:v>
                </c:pt>
                <c:pt idx="12">
                  <c:v>5.9056519105207652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FCE-4B7A-9720-118236CCA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CE-4B7A-9720-118236CCAD8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CE-4B7A-9720-118236CCAD8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CE-4B7A-9720-118236CCAD8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CE-4B7A-9720-118236CCAD8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CE-4B7A-9720-118236CCAD8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CE-4B7A-9720-118236CCAD8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CE-4B7A-9720-118236CCAD8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CE-4B7A-9720-118236CCAD8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CE-4B7A-9720-118236CCAD8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CE-4B7A-9720-118236CCAD8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CE-4B7A-9720-118236CCAD8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CE-4B7A-9720-118236CCAD8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CE-4B7A-9720-118236CCAD82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-1.0451059161153919</c:v>
                </c:pt>
                <c:pt idx="1">
                  <c:v>-0.37782146063826971</c:v>
                </c:pt>
                <c:pt idx="2">
                  <c:v>-0.37010342035119859</c:v>
                </c:pt>
                <c:pt idx="3">
                  <c:v>0.7712847834516845</c:v>
                </c:pt>
                <c:pt idx="4">
                  <c:v>0.15749789802686642</c:v>
                </c:pt>
                <c:pt idx="5">
                  <c:v>0.78278088282724045</c:v>
                </c:pt>
                <c:pt idx="6">
                  <c:v>0.19929263206463688</c:v>
                </c:pt>
                <c:pt idx="12">
                  <c:v>-1.9125159542928927E-2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FCE-4B7A-9720-118236CCAD82}"/>
            </c:ext>
          </c:extLst>
        </c:ser>
        <c:ser>
          <c:idx val="4"/>
          <c:order val="5"/>
          <c:tx>
            <c:strRef>
              <c:f>'EM evol mensu TF cat '!$O$8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mensu TF cat '!$O$9:$O$21</c:f>
              <c:numCache>
                <c:formatCode>0.00</c:formatCode>
                <c:ptCount val="13"/>
                <c:pt idx="0">
                  <c:v>-0.96137492042037032</c:v>
                </c:pt>
                <c:pt idx="1">
                  <c:v>-0.33446593167343242</c:v>
                </c:pt>
                <c:pt idx="2">
                  <c:v>0.25760929657426956</c:v>
                </c:pt>
                <c:pt idx="3">
                  <c:v>0.13134855837503157</c:v>
                </c:pt>
                <c:pt idx="4">
                  <c:v>0.37415453733831328</c:v>
                </c:pt>
                <c:pt idx="5">
                  <c:v>-0.55038748990803565</c:v>
                </c:pt>
                <c:pt idx="6">
                  <c:v>-0.27046240884340911</c:v>
                </c:pt>
                <c:pt idx="12">
                  <c:v>-0.16799330759134712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FCE-4B7A-9720-118236CCA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EC-4DAB-A226-AA118DFB882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'!$C$31:$C$43</c:f>
              <c:numCache>
                <c:formatCode>0.00</c:formatCode>
                <c:ptCount val="13"/>
                <c:pt idx="0">
                  <c:v>6.5328444536252839</c:v>
                </c:pt>
                <c:pt idx="1">
                  <c:v>6.2373718192176222</c:v>
                </c:pt>
                <c:pt idx="2">
                  <c:v>5.9864710365853657</c:v>
                </c:pt>
                <c:pt idx="3">
                  <c:v>6.7435571687840294</c:v>
                </c:pt>
                <c:pt idx="4">
                  <c:v>5.2305953278070838</c:v>
                </c:pt>
                <c:pt idx="5">
                  <c:v>5.4563115408498177</c:v>
                </c:pt>
                <c:pt idx="6">
                  <c:v>6.2362303994957058</c:v>
                </c:pt>
                <c:pt idx="7">
                  <c:v>6.5318985395849349</c:v>
                </c:pt>
                <c:pt idx="8">
                  <c:v>5.6228907448440433</c:v>
                </c:pt>
                <c:pt idx="9">
                  <c:v>5.6033266901732333</c:v>
                </c:pt>
                <c:pt idx="10">
                  <c:v>6.7591295917268122</c:v>
                </c:pt>
                <c:pt idx="11">
                  <c:v>6.0420884889388828</c:v>
                </c:pt>
                <c:pt idx="12">
                  <c:v>6.0732903835924112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EC-4DAB-A226-AA118DFB882A}"/>
            </c:ext>
          </c:extLst>
        </c:ser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EC-4DAB-A226-AA118DFB882A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7.0059634243307709</c:v>
                </c:pt>
                <c:pt idx="1">
                  <c:v>5.3090469960752742</c:v>
                </c:pt>
                <c:pt idx="2">
                  <c:v>6.2285045817898226</c:v>
                </c:pt>
                <c:pt idx="3">
                  <c:v>5.7304454434000816</c:v>
                </c:pt>
                <c:pt idx="4">
                  <c:v>5.3908008213552359</c:v>
                </c:pt>
                <c:pt idx="5">
                  <c:v>4.8459616153538585</c:v>
                </c:pt>
                <c:pt idx="6">
                  <c:v>5.5404870239298951</c:v>
                </c:pt>
                <c:pt idx="7">
                  <c:v>8.4287738188000283</c:v>
                </c:pt>
                <c:pt idx="8">
                  <c:v>6.9837580237307915</c:v>
                </c:pt>
                <c:pt idx="9">
                  <c:v>6.5610728524827833</c:v>
                </c:pt>
                <c:pt idx="10">
                  <c:v>6.6006127974918058</c:v>
                </c:pt>
                <c:pt idx="11">
                  <c:v>6.5766062602965407</c:v>
                </c:pt>
                <c:pt idx="12">
                  <c:v>6.252011909713282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EC-4DAB-A226-AA118DFB882A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EC-4DAB-A226-AA118DFB882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6.62392623983507</c:v>
                </c:pt>
                <c:pt idx="1">
                  <c:v>6.3307474518686293</c:v>
                </c:pt>
                <c:pt idx="2">
                  <c:v>6.7041655784800209</c:v>
                </c:pt>
                <c:pt idx="3">
                  <c:v>6.052169855342977</c:v>
                </c:pt>
                <c:pt idx="4">
                  <c:v>5.4883446444378876</c:v>
                </c:pt>
                <c:pt idx="5">
                  <c:v>4.0088215024121299</c:v>
                </c:pt>
                <c:pt idx="6">
                  <c:v>5.6409070698088035</c:v>
                </c:pt>
                <c:pt idx="7">
                  <c:v>6.2301963439404195</c:v>
                </c:pt>
                <c:pt idx="8">
                  <c:v>4.0259542951193268</c:v>
                </c:pt>
                <c:pt idx="9">
                  <c:v>5.9226381894302529</c:v>
                </c:pt>
                <c:pt idx="10">
                  <c:v>5.5950314786455673</c:v>
                </c:pt>
                <c:pt idx="11">
                  <c:v>5.6649794097460537</c:v>
                </c:pt>
                <c:pt idx="12">
                  <c:v>5.7010961756688774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EC-4DAB-A226-AA118DFB882A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5EC-4DAB-A226-AA118DFB882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5EC-4DAB-A226-AA118DFB882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5.7470627171934465</c:v>
                </c:pt>
                <c:pt idx="1">
                  <c:v>6.0842718259697754</c:v>
                </c:pt>
                <c:pt idx="2">
                  <c:v>6.5040378058264041</c:v>
                </c:pt>
                <c:pt idx="3">
                  <c:v>6.9441348108320762</c:v>
                </c:pt>
                <c:pt idx="4">
                  <c:v>5.520277979462711</c:v>
                </c:pt>
                <c:pt idx="5">
                  <c:v>4.7706911430140426</c:v>
                </c:pt>
                <c:pt idx="6">
                  <c:v>5.9238321927997619</c:v>
                </c:pt>
                <c:pt idx="12">
                  <c:v>5.9598839581161327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EC-4DAB-A226-AA118DFB8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EC-4DAB-A226-AA118DFB882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EC-4DAB-A226-AA118DFB882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EC-4DAB-A226-AA118DFB882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EC-4DAB-A226-AA118DFB882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EC-4DAB-A226-AA118DFB882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EC-4DAB-A226-AA118DFB882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EC-4DAB-A226-AA118DFB882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EC-4DAB-A226-AA118DFB882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EC-4DAB-A226-AA118DFB882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EC-4DAB-A226-AA118DFB882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EC-4DAB-A226-AA118DFB882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EC-4DAB-A226-AA118DFB882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EC-4DAB-A226-AA118DFB882A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-0.87686352264162348</c:v>
                </c:pt>
                <c:pt idx="1">
                  <c:v>-0.24647562589885386</c:v>
                </c:pt>
                <c:pt idx="2">
                  <c:v>-0.20012777265361681</c:v>
                </c:pt>
                <c:pt idx="3">
                  <c:v>0.89196495548909915</c:v>
                </c:pt>
                <c:pt idx="4">
                  <c:v>3.1933335024823428E-2</c:v>
                </c:pt>
                <c:pt idx="5">
                  <c:v>0.76186964060191276</c:v>
                </c:pt>
                <c:pt idx="6">
                  <c:v>0.2829251229909584</c:v>
                </c:pt>
                <c:pt idx="12">
                  <c:v>7.7637529510668379E-2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5EC-4DAB-A226-AA118DFB882A}"/>
            </c:ext>
          </c:extLst>
        </c:ser>
        <c:ser>
          <c:idx val="4"/>
          <c:order val="5"/>
          <c:tx>
            <c:strRef>
              <c:f>'EM evol mensu TF cat '!$O$30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'!$O$31:$O$43</c:f>
              <c:numCache>
                <c:formatCode>0.00</c:formatCode>
                <c:ptCount val="13"/>
                <c:pt idx="0">
                  <c:v>-0.78578173643183735</c:v>
                </c:pt>
                <c:pt idx="1">
                  <c:v>-0.15309999324784673</c:v>
                </c:pt>
                <c:pt idx="2">
                  <c:v>0.51756676924103839</c:v>
                </c:pt>
                <c:pt idx="3">
                  <c:v>0.20057764204804673</c:v>
                </c:pt>
                <c:pt idx="4">
                  <c:v>0.28968265165562723</c:v>
                </c:pt>
                <c:pt idx="5">
                  <c:v>-0.68562039783577511</c:v>
                </c:pt>
                <c:pt idx="6">
                  <c:v>-0.31239820669594387</c:v>
                </c:pt>
                <c:pt idx="12">
                  <c:v>-9.7932841779031499E-2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5EC-4DAB-A226-AA118DFB8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6B-458D-8573-55A3B45FA6D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'!$C$53:$C$65</c:f>
              <c:numCache>
                <c:formatCode>0.00</c:formatCode>
                <c:ptCount val="13"/>
                <c:pt idx="0">
                  <c:v>6.3122565864833904</c:v>
                </c:pt>
                <c:pt idx="1">
                  <c:v>6.0948429786787104</c:v>
                </c:pt>
                <c:pt idx="2">
                  <c:v>5.9024075666380051</c:v>
                </c:pt>
                <c:pt idx="3">
                  <c:v>6.7494133251709005</c:v>
                </c:pt>
                <c:pt idx="4">
                  <c:v>5.105104166666667</c:v>
                </c:pt>
                <c:pt idx="5">
                  <c:v>5.2742561448900389</c:v>
                </c:pt>
                <c:pt idx="6">
                  <c:v>6.0041145208297619</c:v>
                </c:pt>
                <c:pt idx="7">
                  <c:v>6.4184944593045472</c:v>
                </c:pt>
                <c:pt idx="8">
                  <c:v>5.4179048687038591</c:v>
                </c:pt>
                <c:pt idx="9">
                  <c:v>5.6961609698602462</c:v>
                </c:pt>
                <c:pt idx="10">
                  <c:v>6.7415299892254277</c:v>
                </c:pt>
                <c:pt idx="11">
                  <c:v>5.8959367717093931</c:v>
                </c:pt>
                <c:pt idx="12">
                  <c:v>5.9594882381259335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6B-458D-8573-55A3B45FA6D5}"/>
            </c:ext>
          </c:extLst>
        </c:ser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6B-458D-8573-55A3B45FA6D5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6B-458D-8573-55A3B45FA6D5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6B-458D-8573-55A3B45FA6D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5.4883446444378876</c:v>
                </c:pt>
                <c:pt idx="5">
                  <c:v>4.0088215024121299</c:v>
                </c:pt>
                <c:pt idx="6">
                  <c:v>5.6409070698088035</c:v>
                </c:pt>
                <c:pt idx="7">
                  <c:v>6.2301963439404195</c:v>
                </c:pt>
                <c:pt idx="8">
                  <c:v>4.0259542951193268</c:v>
                </c:pt>
                <c:pt idx="9">
                  <c:v>5.9226381894302529</c:v>
                </c:pt>
                <c:pt idx="10">
                  <c:v>5.5950314786455673</c:v>
                </c:pt>
                <c:pt idx="11">
                  <c:v>5.5941216281543076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6B-458D-8573-55A3B45FA6D5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26B-458D-8573-55A3B45FA6D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26B-458D-8573-55A3B45FA6D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26B-458D-8573-55A3B45FA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6B-458D-8573-55A3B45FA6D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6B-458D-8573-55A3B45FA6D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6B-458D-8573-55A3B45FA6D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6B-458D-8573-55A3B45FA6D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6B-458D-8573-55A3B45FA6D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6B-458D-8573-55A3B45FA6D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6B-458D-8573-55A3B45FA6D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6B-458D-8573-55A3B45FA6D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6B-458D-8573-55A3B45FA6D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6B-458D-8573-55A3B45FA6D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6B-458D-8573-55A3B45FA6D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6B-458D-8573-55A3B45FA6D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6B-458D-8573-55A3B45FA6D5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26B-458D-8573-55A3B45FA6D5}"/>
            </c:ext>
          </c:extLst>
        </c:ser>
        <c:ser>
          <c:idx val="4"/>
          <c:order val="5"/>
          <c:tx>
            <c:strRef>
              <c:f>'EM evol mensu TF cat '!$O$52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'!$O$53:$O$65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26B-458D-8573-55A3B45FA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5A-41AE-8C5C-E3420EEB6C3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'!$C$75:$C$87</c:f>
              <c:numCache>
                <c:formatCode>0.00</c:formatCode>
                <c:ptCount val="13"/>
                <c:pt idx="0">
                  <c:v>8.5556722689075624</c:v>
                </c:pt>
                <c:pt idx="1">
                  <c:v>7.5796241345202766</c:v>
                </c:pt>
                <c:pt idx="2">
                  <c:v>6.6426174496644297</c:v>
                </c:pt>
                <c:pt idx="3">
                  <c:v>6.6964725184577523</c:v>
                </c:pt>
                <c:pt idx="4">
                  <c:v>6.4163385826771657</c:v>
                </c:pt>
                <c:pt idx="5">
                  <c:v>6.9509803921568629</c:v>
                </c:pt>
                <c:pt idx="6">
                  <c:v>8.8780487804878057</c:v>
                </c:pt>
                <c:pt idx="7">
                  <c:v>7.7422512234910279</c:v>
                </c:pt>
                <c:pt idx="8">
                  <c:v>7.746369796708616</c:v>
                </c:pt>
                <c:pt idx="9">
                  <c:v>4.6592465753424657</c:v>
                </c:pt>
                <c:pt idx="10">
                  <c:v>6.9172043010752686</c:v>
                </c:pt>
                <c:pt idx="11">
                  <c:v>7.8473091364205256</c:v>
                </c:pt>
                <c:pt idx="12">
                  <c:v>7.1633450566627586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5A-41AE-8C5C-E3420EEB6C3B}"/>
            </c:ext>
          </c:extLst>
        </c:ser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5A-41AE-8C5C-E3420EEB6C3B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5A-41AE-8C5C-E3420EEB6C3B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5A-41AE-8C5C-E3420EEB6C3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6.2231530845392236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A-41AE-8C5C-E3420EEB6C3B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A5A-41AE-8C5C-E3420EEB6C3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A5A-41AE-8C5C-E3420EEB6C3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A5A-41AE-8C5C-E3420EEB6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5A-41AE-8C5C-E3420EEB6C3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5A-41AE-8C5C-E3420EEB6C3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5A-41AE-8C5C-E3420EEB6C3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5A-41AE-8C5C-E3420EEB6C3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5A-41AE-8C5C-E3420EEB6C3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5A-41AE-8C5C-E3420EEB6C3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5A-41AE-8C5C-E3420EEB6C3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5A-41AE-8C5C-E3420EEB6C3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5A-41AE-8C5C-E3420EEB6C3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5A-41AE-8C5C-E3420EEB6C3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5A-41AE-8C5C-E3420EEB6C3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5A-41AE-8C5C-E3420EEB6C3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5A-41AE-8C5C-E3420EEB6C3B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A5A-41AE-8C5C-E3420EEB6C3B}"/>
            </c:ext>
          </c:extLst>
        </c:ser>
        <c:ser>
          <c:idx val="4"/>
          <c:order val="5"/>
          <c:tx>
            <c:strRef>
              <c:f>'EM evol mensu TF cat '!$O$74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'!$O$75:$O$87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A5A-41AE-8C5C-E3420EEB6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ED-45D6-B2EF-B278EBF820CC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'!$C$97:$C$109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ED-45D6-B2EF-B278EBF820CC}"/>
            </c:ext>
          </c:extLst>
        </c:ser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ED-45D6-B2EF-B278EBF820CC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ED-45D6-B2EF-B278EBF820CC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ED-45D6-B2EF-B278EBF820CC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ED-45D6-B2EF-B278EBF820CC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FED-45D6-B2EF-B278EBF820C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FED-45D6-B2EF-B278EBF820CC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FED-45D6-B2EF-B278EBF82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ED-45D6-B2EF-B278EBF820C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ED-45D6-B2EF-B278EBF820C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ED-45D6-B2EF-B278EBF820C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ED-45D6-B2EF-B278EBF820C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ED-45D6-B2EF-B278EBF820C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ED-45D6-B2EF-B278EBF820C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ED-45D6-B2EF-B278EBF820C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ED-45D6-B2EF-B278EBF820C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ED-45D6-B2EF-B278EBF820C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ED-45D6-B2EF-B278EBF820C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ED-45D6-B2EF-B278EBF820C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ED-45D6-B2EF-B278EBF820C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ED-45D6-B2EF-B278EBF820CC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FED-45D6-B2EF-B278EBF820CC}"/>
            </c:ext>
          </c:extLst>
        </c:ser>
        <c:ser>
          <c:idx val="4"/>
          <c:order val="5"/>
          <c:tx>
            <c:strRef>
              <c:f>'EM evol mensu TF cat '!$O$96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'!$O$97:$O$109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FED-45D6-B2EF-B278EBF82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F4-496C-AAF7-BD18021DB34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mens'!$C$9:$C$21</c:f>
              <c:numCache>
                <c:formatCode>0.0%</c:formatCode>
                <c:ptCount val="13"/>
                <c:pt idx="0">
                  <c:v>0.5131</c:v>
                </c:pt>
                <c:pt idx="1">
                  <c:v>0.58760000000000001</c:v>
                </c:pt>
                <c:pt idx="2">
                  <c:v>0.50890000000000002</c:v>
                </c:pt>
                <c:pt idx="3">
                  <c:v>0.6119</c:v>
                </c:pt>
                <c:pt idx="4">
                  <c:v>0.44290000000000002</c:v>
                </c:pt>
                <c:pt idx="5">
                  <c:v>0.50819999999999999</c:v>
                </c:pt>
                <c:pt idx="6">
                  <c:v>0.6371</c:v>
                </c:pt>
                <c:pt idx="7">
                  <c:v>0.74909999999999999</c:v>
                </c:pt>
                <c:pt idx="8">
                  <c:v>0.55259999999999998</c:v>
                </c:pt>
                <c:pt idx="9">
                  <c:v>0.58420000000000005</c:v>
                </c:pt>
                <c:pt idx="10">
                  <c:v>0.52610000000000001</c:v>
                </c:pt>
                <c:pt idx="11">
                  <c:v>0.52049999999999996</c:v>
                </c:pt>
                <c:pt idx="12">
                  <c:v>0.56176365655817706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4-496C-AAF7-BD18021DB34A}"/>
            </c:ext>
          </c:extLst>
        </c:ser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F4-496C-AAF7-BD18021DB34A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0.49990000000000001</c:v>
                </c:pt>
                <c:pt idx="1">
                  <c:v>0.44229999999999997</c:v>
                </c:pt>
                <c:pt idx="2">
                  <c:v>0.48359999999999997</c:v>
                </c:pt>
                <c:pt idx="3">
                  <c:v>0.55730000000000002</c:v>
                </c:pt>
                <c:pt idx="4">
                  <c:v>0.48409999999999997</c:v>
                </c:pt>
                <c:pt idx="5">
                  <c:v>0.37180000000000002</c:v>
                </c:pt>
                <c:pt idx="6">
                  <c:v>0.97129999999999994</c:v>
                </c:pt>
                <c:pt idx="7">
                  <c:v>0.88819999999999988</c:v>
                </c:pt>
                <c:pt idx="8">
                  <c:v>0.54430000000000001</c:v>
                </c:pt>
                <c:pt idx="9">
                  <c:v>0.68049999999999999</c:v>
                </c:pt>
                <c:pt idx="10">
                  <c:v>0.70840000000000003</c:v>
                </c:pt>
                <c:pt idx="11">
                  <c:v>0.65639999999999998</c:v>
                </c:pt>
                <c:pt idx="12">
                  <c:v>0.60938004840462912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F4-496C-AAF7-BD18021DB34A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F4-496C-AAF7-BD18021DB34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0.84950000000000003</c:v>
                </c:pt>
                <c:pt idx="1">
                  <c:v>0.91339999999999999</c:v>
                </c:pt>
                <c:pt idx="2">
                  <c:v>0.76170000000000004</c:v>
                </c:pt>
                <c:pt idx="3">
                  <c:v>0.52239999999999998</c:v>
                </c:pt>
                <c:pt idx="4">
                  <c:v>0.31019999999999998</c:v>
                </c:pt>
                <c:pt idx="5">
                  <c:v>0.4783</c:v>
                </c:pt>
                <c:pt idx="6">
                  <c:v>1.0004999999999999</c:v>
                </c:pt>
                <c:pt idx="7">
                  <c:v>0.54079999999999995</c:v>
                </c:pt>
                <c:pt idx="8">
                  <c:v>0.52170000000000005</c:v>
                </c:pt>
                <c:pt idx="9">
                  <c:v>0.77760000000000007</c:v>
                </c:pt>
                <c:pt idx="10">
                  <c:v>0.54949999999999999</c:v>
                </c:pt>
                <c:pt idx="11">
                  <c:v>0.50659999999999994</c:v>
                </c:pt>
                <c:pt idx="12">
                  <c:v>0.6452598187198163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F4-496C-AAF7-BD18021DB34A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8F4-496C-AAF7-BD18021DB34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8F4-496C-AAF7-BD18021DB34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0.63280000000000003</c:v>
                </c:pt>
                <c:pt idx="1">
                  <c:v>1.1008</c:v>
                </c:pt>
                <c:pt idx="2">
                  <c:v>0.96689999999999998</c:v>
                </c:pt>
                <c:pt idx="3">
                  <c:v>0.9487000000000001</c:v>
                </c:pt>
                <c:pt idx="4">
                  <c:v>0.93459999999999999</c:v>
                </c:pt>
                <c:pt idx="5">
                  <c:v>0.60770000000000002</c:v>
                </c:pt>
                <c:pt idx="6">
                  <c:v>0.74549999999999994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8F4-496C-AAF7-BD18021DB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4-496C-AAF7-BD18021DB34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4-496C-AAF7-BD18021DB34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4-496C-AAF7-BD18021DB34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4-496C-AAF7-BD18021DB34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4-496C-AAF7-BD18021DB34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4-496C-AAF7-BD18021DB34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F4-496C-AAF7-BD18021DB34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F4-496C-AAF7-BD18021DB34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F4-496C-AAF7-BD18021DB34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F4-496C-AAF7-BD18021DB34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F4-496C-AAF7-BD18021DB34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F4-496C-AAF7-BD18021DB34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F4-496C-AAF7-BD18021DB34A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-0.25509123013537371</c:v>
                </c:pt>
                <c:pt idx="1">
                  <c:v>0.20516750602145839</c:v>
                </c:pt>
                <c:pt idx="2">
                  <c:v>0.26939740055139816</c:v>
                </c:pt>
                <c:pt idx="3">
                  <c:v>0.81604134762634017</c:v>
                </c:pt>
                <c:pt idx="4">
                  <c:v>2.0128949065119279</c:v>
                </c:pt>
                <c:pt idx="5">
                  <c:v>0.27054150114990594</c:v>
                </c:pt>
                <c:pt idx="6">
                  <c:v>-0.25487256371814093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8F4-496C-AAF7-BD18021DB34A}"/>
            </c:ext>
          </c:extLst>
        </c:ser>
        <c:ser>
          <c:idx val="4"/>
          <c:order val="5"/>
          <c:tx>
            <c:strRef>
              <c:f>'tasa de ocupación evol mens'!$O$8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mens'!$O$9:$O$21</c:f>
              <c:numCache>
                <c:formatCode>0.0%</c:formatCode>
                <c:ptCount val="13"/>
                <c:pt idx="0">
                  <c:v>0.23328785811732611</c:v>
                </c:pt>
                <c:pt idx="1">
                  <c:v>0.87338325391422744</c:v>
                </c:pt>
                <c:pt idx="2">
                  <c:v>0.89998034977402219</c:v>
                </c:pt>
                <c:pt idx="3">
                  <c:v>0.55041673476058195</c:v>
                </c:pt>
                <c:pt idx="4">
                  <c:v>1.1101828855272071</c:v>
                </c:pt>
                <c:pt idx="5">
                  <c:v>0.19578905942542324</c:v>
                </c:pt>
                <c:pt idx="6">
                  <c:v>0.17014597394443554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8F4-496C-AAF7-BD18021DB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C1-41D9-A361-F80852A5F2B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C1-41D9-A361-F80852A5F2B9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C1-41D9-A361-F80852A5F2B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C1-41D9-A361-F80852A5F2B9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C1-41D9-A361-F80852A5F2B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C1-41D9-A361-F80852A5F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C1-41D9-A361-F80852A5F2B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C1-41D9-A361-F80852A5F2B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C1-41D9-A361-F80852A5F2B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C1-41D9-A361-F80852A5F2B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C1-41D9-A361-F80852A5F2B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C1-41D9-A361-F80852A5F2B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C1-41D9-A361-F80852A5F2B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C1-41D9-A361-F80852A5F2B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C1-41D9-A361-F80852A5F2B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C1-41D9-A361-F80852A5F2B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C1-41D9-A361-F80852A5F2B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C1-41D9-A361-F80852A5F2B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C1-41D9-A361-F80852A5F2B9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C1-41D9-A361-F80852A5F2B9}"/>
            </c:ext>
          </c:extLst>
        </c:ser>
        <c:ser>
          <c:idx val="4"/>
          <c:order val="4"/>
          <c:tx>
            <c:strRef>
              <c:f>'tasa de ocupación evol mens'!$O$96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mens'!$O$97:$O$109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3C1-41D9-A361-F80852A5F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25-48AA-9B3F-3CD17D678ED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25-48AA-9B3F-3CD17D678ED1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25-48AA-9B3F-3CD17D678ED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0.92159999999999997</c:v>
                </c:pt>
                <c:pt idx="12">
                  <c:v>7.6799999999999993E-2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25-48AA-9B3F-3CD17D678ED1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25-48AA-9B3F-3CD17D678ED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25-48AA-9B3F-3CD17D678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25-48AA-9B3F-3CD17D678ED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25-48AA-9B3F-3CD17D678ED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25-48AA-9B3F-3CD17D678ED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25-48AA-9B3F-3CD17D678ED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25-48AA-9B3F-3CD17D678ED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25-48AA-9B3F-3CD17D678ED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25-48AA-9B3F-3CD17D678ED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25-48AA-9B3F-3CD17D678ED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25-48AA-9B3F-3CD17D678ED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25-48AA-9B3F-3CD17D678ED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25-48AA-9B3F-3CD17D678ED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25-48AA-9B3F-3CD17D678ED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25-48AA-9B3F-3CD17D678ED1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E25-48AA-9B3F-3CD17D678ED1}"/>
            </c:ext>
          </c:extLst>
        </c:ser>
        <c:ser>
          <c:idx val="4"/>
          <c:order val="4"/>
          <c:tx>
            <c:strRef>
              <c:f>'tasa de ocupación evol mens'!$O$74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mens'!$O$75:$O$87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E25-48AA-9B3F-3CD17D678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F6-4582-8FBF-276BACABC53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mens'!$C$31:$C$43</c:f>
              <c:numCache>
                <c:formatCode>0.0%</c:formatCode>
                <c:ptCount val="13"/>
                <c:pt idx="0">
                  <c:v>0.50960000000000005</c:v>
                </c:pt>
                <c:pt idx="1">
                  <c:v>0.58590000000000009</c:v>
                </c:pt>
                <c:pt idx="2">
                  <c:v>0.50619999999999998</c:v>
                </c:pt>
                <c:pt idx="3">
                  <c:v>0.61870000000000003</c:v>
                </c:pt>
                <c:pt idx="4">
                  <c:v>0.44740000000000002</c:v>
                </c:pt>
                <c:pt idx="5">
                  <c:v>0.5121</c:v>
                </c:pt>
                <c:pt idx="6">
                  <c:v>0.63759999999999994</c:v>
                </c:pt>
                <c:pt idx="7">
                  <c:v>0.75309999999999999</c:v>
                </c:pt>
                <c:pt idx="8">
                  <c:v>0.54930000000000001</c:v>
                </c:pt>
                <c:pt idx="9">
                  <c:v>0.58889999999999998</c:v>
                </c:pt>
                <c:pt idx="10">
                  <c:v>0.52239999999999998</c:v>
                </c:pt>
                <c:pt idx="11">
                  <c:v>0.51929999999999998</c:v>
                </c:pt>
                <c:pt idx="12">
                  <c:v>0.56247314329506115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F6-4582-8FBF-276BACABC530}"/>
            </c:ext>
          </c:extLst>
        </c:ser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F6-4582-8FBF-276BACABC530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0.44159999999999999</c:v>
                </c:pt>
                <c:pt idx="1">
                  <c:v>0.4879</c:v>
                </c:pt>
                <c:pt idx="2">
                  <c:v>0.53369999999999995</c:v>
                </c:pt>
                <c:pt idx="3">
                  <c:v>0.60509999999999997</c:v>
                </c:pt>
                <c:pt idx="4">
                  <c:v>0.54820000000000002</c:v>
                </c:pt>
                <c:pt idx="5">
                  <c:v>0.41840000000000005</c:v>
                </c:pt>
                <c:pt idx="6">
                  <c:v>1.0985</c:v>
                </c:pt>
                <c:pt idx="7">
                  <c:v>0.99390000000000001</c:v>
                </c:pt>
                <c:pt idx="8">
                  <c:v>0.61980000000000002</c:v>
                </c:pt>
                <c:pt idx="9">
                  <c:v>0.75599999999999989</c:v>
                </c:pt>
                <c:pt idx="10">
                  <c:v>0.79949999999999999</c:v>
                </c:pt>
                <c:pt idx="11">
                  <c:v>0.73360000000000003</c:v>
                </c:pt>
                <c:pt idx="12">
                  <c:v>0.6718152990501054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F6-4582-8FBF-276BACABC530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F6-4582-8FBF-276BACABC53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0.96609999999999996</c:v>
                </c:pt>
                <c:pt idx="1">
                  <c:v>1.0339</c:v>
                </c:pt>
                <c:pt idx="2">
                  <c:v>0.85769999999999991</c:v>
                </c:pt>
                <c:pt idx="3">
                  <c:v>0.55969999999999998</c:v>
                </c:pt>
                <c:pt idx="4">
                  <c:v>0.33560000000000001</c:v>
                </c:pt>
                <c:pt idx="5">
                  <c:v>0.54220000000000002</c:v>
                </c:pt>
                <c:pt idx="6">
                  <c:v>1.1444000000000001</c:v>
                </c:pt>
                <c:pt idx="7">
                  <c:v>0.58109999999999995</c:v>
                </c:pt>
                <c:pt idx="8">
                  <c:v>0.59279999999999999</c:v>
                </c:pt>
                <c:pt idx="9">
                  <c:v>0.88049999999999995</c:v>
                </c:pt>
                <c:pt idx="10">
                  <c:v>0.61299999999999999</c:v>
                </c:pt>
                <c:pt idx="11">
                  <c:v>0.55149999999999999</c:v>
                </c:pt>
                <c:pt idx="12">
                  <c:v>0.72280421765821778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F6-4582-8FBF-276BACABC530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9F6-4582-8FBF-276BACABC53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9F6-4582-8FBF-276BACABC53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0.58020000000000005</c:v>
                </c:pt>
                <c:pt idx="1">
                  <c:v>1.1691</c:v>
                </c:pt>
                <c:pt idx="2">
                  <c:v>0.97239999999999993</c:v>
                </c:pt>
                <c:pt idx="3">
                  <c:v>0.97870000000000001</c:v>
                </c:pt>
                <c:pt idx="4">
                  <c:v>0.95189999999999997</c:v>
                </c:pt>
                <c:pt idx="5">
                  <c:v>0.56200000000000006</c:v>
                </c:pt>
                <c:pt idx="6">
                  <c:v>0.71239999999999992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9F6-4582-8FBF-276BACABC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F6-4582-8FBF-276BACABC53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F6-4582-8FBF-276BACABC53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F6-4582-8FBF-276BACABC53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F6-4582-8FBF-276BACABC53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F6-4582-8FBF-276BACABC53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F6-4582-8FBF-276BACABC53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F6-4582-8FBF-276BACABC53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F6-4582-8FBF-276BACABC53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F6-4582-8FBF-276BACABC53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F6-4582-8FBF-276BACABC53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F6-4582-8FBF-276BACABC53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F6-4582-8FBF-276BACABC53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F6-4582-8FBF-276BACABC530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-0.39944105165096777</c:v>
                </c:pt>
                <c:pt idx="1">
                  <c:v>0.13076699874262498</c:v>
                </c:pt>
                <c:pt idx="2">
                  <c:v>0.13372974233414947</c:v>
                </c:pt>
                <c:pt idx="3">
                  <c:v>0.74861532964087907</c:v>
                </c:pt>
                <c:pt idx="4">
                  <c:v>1.8364123957091776</c:v>
                </c:pt>
                <c:pt idx="5">
                  <c:v>3.6517890077462312E-2</c:v>
                </c:pt>
                <c:pt idx="6">
                  <c:v>-0.37749038797623224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9F6-4582-8FBF-276BACABC530}"/>
            </c:ext>
          </c:extLst>
        </c:ser>
        <c:ser>
          <c:idx val="4"/>
          <c:order val="5"/>
          <c:tx>
            <c:strRef>
              <c:f>'tasa de ocupación evol mens'!$O$30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mens'!$O$31:$O$43</c:f>
              <c:numCache>
                <c:formatCode>0.0%</c:formatCode>
                <c:ptCount val="13"/>
                <c:pt idx="0">
                  <c:v>0.1385400313971743</c:v>
                </c:pt>
                <c:pt idx="1">
                  <c:v>0.99539170506912411</c:v>
                </c:pt>
                <c:pt idx="2">
                  <c:v>0.92097984986171477</c:v>
                </c:pt>
                <c:pt idx="3">
                  <c:v>0.58186520122838203</c:v>
                </c:pt>
                <c:pt idx="4">
                  <c:v>1.1276262852033971</c:v>
                </c:pt>
                <c:pt idx="5">
                  <c:v>9.744190587775825E-2</c:v>
                </c:pt>
                <c:pt idx="6">
                  <c:v>0.11731493099121715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9F6-4582-8FBF-276BACABC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2A-49C9-B2C5-1ACB6225255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mens'!$C$53:$C$65</c:f>
              <c:numCache>
                <c:formatCode>0.0%</c:formatCode>
                <c:ptCount val="13"/>
                <c:pt idx="0">
                  <c:v>0.49709999999999999</c:v>
                </c:pt>
                <c:pt idx="1">
                  <c:v>0.57950000000000002</c:v>
                </c:pt>
                <c:pt idx="2">
                  <c:v>0.49540000000000001</c:v>
                </c:pt>
                <c:pt idx="3">
                  <c:v>0.61659999999999993</c:v>
                </c:pt>
                <c:pt idx="4">
                  <c:v>0.44209999999999999</c:v>
                </c:pt>
                <c:pt idx="5">
                  <c:v>0.49399999999999999</c:v>
                </c:pt>
                <c:pt idx="6">
                  <c:v>0.63180000000000003</c:v>
                </c:pt>
                <c:pt idx="7">
                  <c:v>0.75760000000000005</c:v>
                </c:pt>
                <c:pt idx="8">
                  <c:v>0.54039999999999999</c:v>
                </c:pt>
                <c:pt idx="9">
                  <c:v>0.61030000000000006</c:v>
                </c:pt>
                <c:pt idx="10">
                  <c:v>0.52490000000000003</c:v>
                </c:pt>
                <c:pt idx="11">
                  <c:v>0.52490000000000003</c:v>
                </c:pt>
                <c:pt idx="12">
                  <c:v>0.55954999999999988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2A-49C9-B2C5-1ACB62252558}"/>
            </c:ext>
          </c:extLst>
        </c:ser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2A-49C9-B2C5-1ACB62252558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2A-49C9-B2C5-1ACB62252558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2A-49C9-B2C5-1ACB6225255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0.33560000000000001</c:v>
                </c:pt>
                <c:pt idx="5">
                  <c:v>0.54220000000000002</c:v>
                </c:pt>
                <c:pt idx="6">
                  <c:v>1.1444000000000001</c:v>
                </c:pt>
                <c:pt idx="7">
                  <c:v>0.58109999999999995</c:v>
                </c:pt>
                <c:pt idx="8">
                  <c:v>0.59279999999999999</c:v>
                </c:pt>
                <c:pt idx="9">
                  <c:v>0.88049999999999995</c:v>
                </c:pt>
                <c:pt idx="10">
                  <c:v>0.61299999999999999</c:v>
                </c:pt>
                <c:pt idx="11">
                  <c:v>0.52190000000000003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2A-49C9-B2C5-1ACB62252558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42A-49C9-B2C5-1ACB6225255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42A-49C9-B2C5-1ACB6225255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2A-49C9-B2C5-1ACB62252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2A-49C9-B2C5-1ACB6225255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2A-49C9-B2C5-1ACB6225255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2A-49C9-B2C5-1ACB6225255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2A-49C9-B2C5-1ACB6225255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2A-49C9-B2C5-1ACB6225255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2A-49C9-B2C5-1ACB6225255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2A-49C9-B2C5-1ACB6225255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2A-49C9-B2C5-1ACB6225255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2A-49C9-B2C5-1ACB6225255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2A-49C9-B2C5-1ACB6225255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2A-49C9-B2C5-1ACB6225255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2A-49C9-B2C5-1ACB6225255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2A-49C9-B2C5-1ACB62252558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42A-49C9-B2C5-1ACB62252558}"/>
            </c:ext>
          </c:extLst>
        </c:ser>
        <c:ser>
          <c:idx val="4"/>
          <c:order val="5"/>
          <c:tx>
            <c:strRef>
              <c:f>'tasa de ocupación evol mens'!$O$52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mens'!$O$53:$O$65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42A-49C9-B2C5-1ACB62252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julio 2023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6685</c:v>
                </c:pt>
                <c:pt idx="1">
                  <c:v>4345</c:v>
                </c:pt>
                <c:pt idx="2">
                  <c:v>16511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1-4FE8-A8E9-BA7F3479C45B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julio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13110</c:v>
                </c:pt>
                <c:pt idx="1">
                  <c:v>14614</c:v>
                </c:pt>
                <c:pt idx="2">
                  <c:v>5185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A1-4FE8-A8E9-BA7F3479C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CA1-4FE8-A8E9-BA7F3479C45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CA1-4FE8-A8E9-BA7F3479C45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CA1-4FE8-A8E9-BA7F3479C45B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A1-4FE8-A8E9-BA7F3479C45B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A1-4FE8-A8E9-BA7F3479C45B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A1-4FE8-A8E9-BA7F3479C45B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A1-4FE8-A8E9-BA7F3479C45B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A1-4FE8-A8E9-BA7F3479C45B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A1-4FE8-A8E9-BA7F3479C45B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0.39837126621896746</c:v>
                </c:pt>
                <c:pt idx="1">
                  <c:v>0.4440730499255523</c:v>
                </c:pt>
                <c:pt idx="2">
                  <c:v>0.15755568385548027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CA1-4FE8-A8E9-BA7F3479C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24/23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A1-4FE8-A8E9-BA7F3479C45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A1-4FE8-A8E9-BA7F3479C45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A1-4FE8-A8E9-BA7F3479C45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A1-4FE8-A8E9-BA7F3479C45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A1-4FE8-A8E9-BA7F3479C45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A1-4FE8-A8E9-BA7F3479C45B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A1-4FE8-A8E9-BA7F3479C45B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A1-4FE8-A8E9-BA7F3479C45B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A1-4FE8-A8E9-BA7F3479C45B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A1-4FE8-A8E9-BA7F3479C45B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A1-4FE8-A8E9-BA7F3479C45B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A1-4FE8-A8E9-BA7F3479C45B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0.96110695587135386</c:v>
                </c:pt>
                <c:pt idx="1">
                  <c:v>2.3634062140391254</c:v>
                </c:pt>
                <c:pt idx="2">
                  <c:v>-0.68596693113681795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A1-4FE8-A8E9-BA7F3479C4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julio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julio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813-4A1C-AE6F-E1959FA8C7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813-4A1C-AE6F-E1959FA8C7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813-4A1C-AE6F-E1959FA8C7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813-4A1C-AE6F-E1959FA8C7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813-4A1C-AE6F-E1959FA8C735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13-4A1C-AE6F-E1959FA8C735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13-4A1C-AE6F-E1959FA8C735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13-4A1C-AE6F-E1959FA8C73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13-4A1C-AE6F-E1959FA8C73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13-4A1C-AE6F-E1959FA8C735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13-4A1C-AE6F-E1959FA8C7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13110</c:v>
                </c:pt>
                <c:pt idx="1">
                  <c:v>14614</c:v>
                </c:pt>
                <c:pt idx="2">
                  <c:v>5185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813-4A1C-AE6F-E1959FA8C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D5-4AF2-90E2-68D6F564F9D6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D5-4AF2-90E2-68D6F564F9D6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D5-4AF2-90E2-68D6F564F9D6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D5-4AF2-90E2-68D6F564F9D6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D5-4AF2-90E2-68D6F564F9D6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D5-4AF2-90E2-68D6F564F9D6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D5-4AF2-90E2-68D6F564F9D6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D5-4AF2-90E2-68D6F564F9D6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D5-4AF2-90E2-68D6F564F9D6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D5-4AF2-90E2-68D6F564F9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D4D5-4AF2-90E2-68D6F564F9D6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D5-4AF2-90E2-68D6F564F9D6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D5-4AF2-90E2-68D6F564F9D6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D5-4AF2-90E2-68D6F564F9D6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D5-4AF2-90E2-68D6F564F9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D4D5-4AF2-90E2-68D6F564F9D6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D4D5-4AF2-90E2-68D6F564F9D6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D5-4AF2-90E2-68D6F564F9D6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D5-4AF2-90E2-68D6F564F9D6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D5-4AF2-90E2-68D6F564F9D6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D5-4AF2-90E2-68D6F564F9D6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D5-4AF2-90E2-68D6F564F9D6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D5-4AF2-90E2-68D6F564F9D6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D5-4AF2-90E2-68D6F564F9D6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D5-4AF2-90E2-68D6F564F9D6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D5-4AF2-90E2-68D6F564F9D6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D5-4AF2-90E2-68D6F564F9D6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D5-4AF2-90E2-68D6F564F9D6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D5-4AF2-90E2-68D6F564F9D6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D5-4AF2-90E2-68D6F564F9D6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D5-4AF2-90E2-68D6F564F9D6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D5-4AF2-90E2-68D6F564F9D6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D5-4AF2-90E2-68D6F564F9D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D4D5-4AF2-90E2-68D6F564F9D6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4D5-4AF2-90E2-68D6F564F9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4D5-4AF2-90E2-68D6F564F9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4D5-4AF2-90E2-68D6F564F9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4D5-4AF2-90E2-68D6F564F9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4D5-4AF2-90E2-68D6F564F9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4D5-4AF2-90E2-68D6F564F9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4D5-4AF2-90E2-68D6F564F9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4D5-4AF2-90E2-68D6F564F9D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4D5-4AF2-90E2-68D6F564F9D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D4D5-4AF2-90E2-68D6F564F9D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D4D5-4AF2-90E2-68D6F564F9D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D4D5-4AF2-90E2-68D6F564F9D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D4D5-4AF2-90E2-68D6F564F9D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D4D5-4AF2-90E2-68D6F564F9D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D4D5-4AF2-90E2-68D6F564F9D6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D4D5-4AF2-90E2-68D6F564F9D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D5-4AF2-90E2-68D6F564F9D6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4D5-4AF2-90E2-68D6F564F9D6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4D5-4AF2-90E2-68D6F564F9D6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4D5-4AF2-90E2-68D6F564F9D6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4D5-4AF2-90E2-68D6F564F9D6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4D5-4AF2-90E2-68D6F564F9D6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4D5-4AF2-90E2-68D6F564F9D6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4D5-4AF2-90E2-68D6F564F9D6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4D5-4AF2-90E2-68D6F564F9D6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4D5-4AF2-90E2-68D6F564F9D6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4D5-4AF2-90E2-68D6F564F9D6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4D5-4AF2-90E2-68D6F564F9D6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4D5-4AF2-90E2-68D6F564F9D6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4D5-4AF2-90E2-68D6F564F9D6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4D5-4AF2-90E2-68D6F564F9D6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4D5-4AF2-90E2-68D6F564F9D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D4D5-4AF2-90E2-68D6F564F9D6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4D5-4AF2-90E2-68D6F564F9D6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4D5-4AF2-90E2-68D6F564F9D6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4D5-4AF2-90E2-68D6F564F9D6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4D5-4AF2-90E2-68D6F564F9D6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4D5-4AF2-90E2-68D6F564F9D6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4D5-4AF2-90E2-68D6F564F9D6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4D5-4AF2-90E2-68D6F564F9D6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4D5-4AF2-90E2-68D6F564F9D6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4D5-4AF2-90E2-68D6F564F9D6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4D5-4AF2-90E2-68D6F564F9D6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4D5-4AF2-90E2-68D6F564F9D6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4D5-4AF2-90E2-68D6F564F9D6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4D5-4AF2-90E2-68D6F564F9D6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4D5-4AF2-90E2-68D6F564F9D6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4D5-4AF2-90E2-68D6F564F9D6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4D5-4AF2-90E2-68D6F564F9D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D4D5-4AF2-90E2-68D6F564F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julio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julio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453-4DE8-8019-C17066A5279F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53-4DE8-8019-C17066A5279F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53-4DE8-8019-C17066A5279F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53-4DE8-8019-C17066A5279F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53-4DE8-8019-C17066A52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Guía de Isora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cate'!$D$5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cate'!$D$7:$D$12</c:f>
              <c:numCache>
                <c:formatCode>#,##0</c:formatCode>
                <c:ptCount val="4"/>
                <c:pt idx="0">
                  <c:v>5481</c:v>
                </c:pt>
                <c:pt idx="1">
                  <c:v>97</c:v>
                </c:pt>
                <c:pt idx="2">
                  <c:v>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9-4276-8587-486D5278F4B9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julio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26747</c:v>
                </c:pt>
                <c:pt idx="1">
                  <c:v>0</c:v>
                </c:pt>
                <c:pt idx="2">
                  <c:v>20938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9-4276-8587-486D5278F4B9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julio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31284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A9-4276-8587-486D5278F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0.1696265001682431</c:v>
                </c:pt>
                <c:pt idx="1">
                  <c:v>0</c:v>
                </c:pt>
                <c:pt idx="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A9-4276-8587-486D5278F4B9}"/>
            </c:ext>
          </c:extLst>
        </c:ser>
        <c:ser>
          <c:idx val="4"/>
          <c:order val="4"/>
          <c:tx>
            <c:strRef>
              <c:f>'distribución españoles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cate'!$R$7:$R$12</c:f>
              <c:numCache>
                <c:formatCode>0.0%</c:formatCode>
                <c:ptCount val="4"/>
                <c:pt idx="0">
                  <c:v>0.47350572276388303</c:v>
                </c:pt>
                <c:pt idx="1">
                  <c:v>-1</c:v>
                </c:pt>
                <c:pt idx="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A9-4276-8587-486D5278F4B9}"/>
            </c:ext>
          </c:extLst>
        </c:ser>
        <c:ser>
          <c:idx val="5"/>
          <c:order val="5"/>
          <c:tx>
            <c:strRef>
              <c:f>'distribución españoles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cate'!$F$7:$F$12</c:f>
              <c:numCache>
                <c:formatCode>0.0%</c:formatCode>
                <c:ptCount val="4"/>
                <c:pt idx="0">
                  <c:v>0.98144460535843592</c:v>
                </c:pt>
                <c:pt idx="1">
                  <c:v>0</c:v>
                </c:pt>
                <c:pt idx="2">
                  <c:v>0.98144460535843592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A9-4276-8587-486D5278F4B9}"/>
            </c:ext>
          </c:extLst>
        </c:ser>
        <c:ser>
          <c:idx val="6"/>
          <c:order val="6"/>
          <c:tx>
            <c:strRef>
              <c:f>'distribución españoles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0.95062141055638272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A9-4276-8587-486D5278F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julio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julio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9C0-40C3-B6F0-E97195DB18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C0-40C3-B6F0-E97195DB18D6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C0-40C3-B6F0-E97195DB18D6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C0-40C3-B6F0-E97195DB18D6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C0-40C3-B6F0-E97195DB1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Guía de Isora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cate'!$D$5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cate'!$D$7:$D$12</c:f>
              <c:numCache>
                <c:formatCode>#,##0</c:formatCode>
                <c:ptCount val="4"/>
                <c:pt idx="0">
                  <c:v>3282</c:v>
                </c:pt>
                <c:pt idx="1">
                  <c:v>40</c:v>
                </c:pt>
                <c:pt idx="2">
                  <c:v>3242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1-4D30-807F-B7E37503479B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julio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6063</c:v>
                </c:pt>
                <c:pt idx="1">
                  <c:v>0</c:v>
                </c:pt>
                <c:pt idx="2">
                  <c:v>4605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1-4D30-807F-B7E37503479B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julio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13110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01-4D30-807F-B7E375034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1.1622958931222169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01-4D30-807F-B7E37503479B}"/>
            </c:ext>
          </c:extLst>
        </c:ser>
        <c:ser>
          <c:idx val="4"/>
          <c:order val="4"/>
          <c:tx>
            <c:strRef>
              <c:f>'distribución peninsulare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cate'!$R$7:$R$12</c:f>
              <c:numCache>
                <c:formatCode>0.0%</c:formatCode>
                <c:ptCount val="4"/>
                <c:pt idx="0">
                  <c:v>0.32410867589132408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01-4D30-807F-B7E37503479B}"/>
            </c:ext>
          </c:extLst>
        </c:ser>
        <c:ser>
          <c:idx val="5"/>
          <c:order val="5"/>
          <c:tx>
            <c:strRef>
              <c:f>'distribución peninsulare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cate'!$F$7:$F$12</c:f>
              <c:numCache>
                <c:formatCode>0.0%</c:formatCode>
                <c:ptCount val="4"/>
                <c:pt idx="0">
                  <c:v>0.740506329113924</c:v>
                </c:pt>
                <c:pt idx="1">
                  <c:v>0</c:v>
                </c:pt>
                <c:pt idx="2">
                  <c:v>0.740506329113924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01-4D30-807F-B7E37503479B}"/>
            </c:ext>
          </c:extLst>
        </c:ser>
        <c:ser>
          <c:idx val="6"/>
          <c:order val="6"/>
          <c:tx>
            <c:strRef>
              <c:f>'distribución peninsulare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01-4D30-807F-B7E375034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julio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julio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8D8-4EC1-A2B2-704CC340D6D2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D8-4EC1-A2B2-704CC340D6D2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D8-4EC1-A2B2-704CC340D6D2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D8-4EC1-A2B2-704CC340D6D2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D8-4EC1-A2B2-704CC340D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Guía de Isora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cate'!$D$5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cate'!$D$7:$D$12</c:f>
              <c:numCache>
                <c:formatCode>#,##0</c:formatCode>
                <c:ptCount val="4"/>
                <c:pt idx="0">
                  <c:v>2199</c:v>
                </c:pt>
                <c:pt idx="1">
                  <c:v>57</c:v>
                </c:pt>
                <c:pt idx="2">
                  <c:v>2142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7-4CC2-8620-34B48AFEE7CB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julio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20684</c:v>
                </c:pt>
                <c:pt idx="1">
                  <c:v>0</c:v>
                </c:pt>
                <c:pt idx="2">
                  <c:v>16333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7-4CC2-8620-34B48AFEE7CB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julio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18174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7-4CC2-8620-34B48AFEE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-0.12134983562173662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7-4CC2-8620-34B48AFEE7CB}"/>
            </c:ext>
          </c:extLst>
        </c:ser>
        <c:ser>
          <c:idx val="4"/>
          <c:order val="4"/>
          <c:tx>
            <c:strRef>
              <c:f>'distribución canarios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cate'!$R$7:$R$12</c:f>
              <c:numCache>
                <c:formatCode>0.0%</c:formatCode>
                <c:ptCount val="4"/>
                <c:pt idx="0">
                  <c:v>0.60406001765225059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7-4CC2-8620-34B48AFEE7CB}"/>
            </c:ext>
          </c:extLst>
        </c:ser>
        <c:ser>
          <c:idx val="5"/>
          <c:order val="5"/>
          <c:tx>
            <c:strRef>
              <c:f>'distribución canarios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cate'!$F$7:$F$12</c:f>
              <c:numCache>
                <c:formatCode>0.0%</c:formatCode>
                <c:ptCount val="4"/>
                <c:pt idx="0">
                  <c:v>0.9922451295630792</c:v>
                </c:pt>
                <c:pt idx="1">
                  <c:v>0</c:v>
                </c:pt>
                <c:pt idx="2">
                  <c:v>0.9922451295630792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17-4CC2-8620-34B48AFEE7CB}"/>
            </c:ext>
          </c:extLst>
        </c:ser>
        <c:ser>
          <c:idx val="6"/>
          <c:order val="6"/>
          <c:tx>
            <c:strRef>
              <c:f>'distribución canarios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0.9179251477347341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17-4CC2-8620-34B48AFEE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julio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julio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F9-4114-BFF3-8AFB4B4DA5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F9-4114-BFF3-8AFB4B4DA5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4F9-4114-BFF3-8AFB4B4DA5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4F9-4114-BFF3-8AFB4B4DA52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4F9-4114-BFF3-8AFB4B4DA52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4F9-4114-BFF3-8AFB4B4DA52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4F9-4114-BFF3-8AFB4B4DA52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4F9-4114-BFF3-8AFB4B4DA52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4F9-4114-BFF3-8AFB4B4DA52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4F9-4114-BFF3-8AFB4B4DA521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F9-4114-BFF3-8AFB4B4DA521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F9-4114-BFF3-8AFB4B4DA521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F9-4114-BFF3-8AFB4B4DA521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F9-4114-BFF3-8AFB4B4DA521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F9-4114-BFF3-8AFB4B4DA521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F9-4114-BFF3-8AFB4B4DA521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F9-4114-BFF3-8AFB4B4DA521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F9-4114-BFF3-8AFB4B4DA521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F9-4114-BFF3-8AFB4B4DA521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4F9-4114-BFF3-8AFB4B4DA521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88842</c:v>
                </c:pt>
                <c:pt idx="1">
                  <c:v>61151</c:v>
                </c:pt>
                <c:pt idx="2">
                  <c:v>7210</c:v>
                </c:pt>
                <c:pt idx="3">
                  <c:v>223593</c:v>
                </c:pt>
                <c:pt idx="4">
                  <c:v>28196</c:v>
                </c:pt>
                <c:pt idx="5">
                  <c:v>92234</c:v>
                </c:pt>
                <c:pt idx="6">
                  <c:v>20343</c:v>
                </c:pt>
                <c:pt idx="7">
                  <c:v>15150</c:v>
                </c:pt>
                <c:pt idx="8">
                  <c:v>32909</c:v>
                </c:pt>
                <c:pt idx="9">
                  <c:v>33119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4F9-4114-BFF3-8AFB4B4D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7E-4ECB-BBC1-565515EDED16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7E-4ECB-BBC1-565515EDED16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E-4ECB-BBC1-565515EDED16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7E-4ECB-BBC1-565515EDED16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7E-4ECB-BBC1-565515EDED16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7E-4ECB-BBC1-565515EDED16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7E-4ECB-BBC1-565515EDED16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7E-4ECB-BBC1-565515EDED16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7E-4ECB-BBC1-565515EDED16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7E-4ECB-BBC1-565515EDED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27E-4ECB-BBC1-565515EDED16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7E-4ECB-BBC1-565515EDED16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7E-4ECB-BBC1-565515EDED16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7E-4ECB-BBC1-565515EDED16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7E-4ECB-BBC1-565515EDED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027E-4ECB-BBC1-565515EDED16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027E-4ECB-BBC1-565515EDED16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7E-4ECB-BBC1-565515EDED16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7E-4ECB-BBC1-565515EDED16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7E-4ECB-BBC1-565515EDED16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7E-4ECB-BBC1-565515EDED16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7E-4ECB-BBC1-565515EDED16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7E-4ECB-BBC1-565515EDED16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7E-4ECB-BBC1-565515EDED16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7E-4ECB-BBC1-565515EDED16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7E-4ECB-BBC1-565515EDED16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7E-4ECB-BBC1-565515EDED16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7E-4ECB-BBC1-565515EDED16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7E-4ECB-BBC1-565515EDED16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7E-4ECB-BBC1-565515EDED16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27E-4ECB-BBC1-565515EDED16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27E-4ECB-BBC1-565515EDED16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27E-4ECB-BBC1-565515EDED1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027E-4ECB-BBC1-565515EDED16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27E-4ECB-BBC1-565515EDED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27E-4ECB-BBC1-565515EDED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27E-4ECB-BBC1-565515EDED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27E-4ECB-BBC1-565515EDED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27E-4ECB-BBC1-565515EDED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027E-4ECB-BBC1-565515EDED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027E-4ECB-BBC1-565515EDED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027E-4ECB-BBC1-565515EDED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027E-4ECB-BBC1-565515EDED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027E-4ECB-BBC1-565515EDED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027E-4ECB-BBC1-565515EDED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027E-4ECB-BBC1-565515EDED1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027E-4ECB-BBC1-565515EDED1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027E-4ECB-BBC1-565515EDED1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027E-4ECB-BBC1-565515EDED16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027E-4ECB-BBC1-565515EDED1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27E-4ECB-BBC1-565515EDED16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27E-4ECB-BBC1-565515EDED16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27E-4ECB-BBC1-565515EDED16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27E-4ECB-BBC1-565515EDED16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27E-4ECB-BBC1-565515EDED16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27E-4ECB-BBC1-565515EDED16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27E-4ECB-BBC1-565515EDED16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27E-4ECB-BBC1-565515EDED16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27E-4ECB-BBC1-565515EDED16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27E-4ECB-BBC1-565515EDED16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27E-4ECB-BBC1-565515EDED16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27E-4ECB-BBC1-565515EDED16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27E-4ECB-BBC1-565515EDED16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27E-4ECB-BBC1-565515EDED16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27E-4ECB-BBC1-565515EDED16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27E-4ECB-BBC1-565515EDED1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027E-4ECB-BBC1-565515EDED16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27E-4ECB-BBC1-565515EDED16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27E-4ECB-BBC1-565515EDED16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27E-4ECB-BBC1-565515EDED16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27E-4ECB-BBC1-565515EDED16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27E-4ECB-BBC1-565515EDED16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27E-4ECB-BBC1-565515EDED16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27E-4ECB-BBC1-565515EDED16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27E-4ECB-BBC1-565515EDED16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27E-4ECB-BBC1-565515EDED16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27E-4ECB-BBC1-565515EDED16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27E-4ECB-BBC1-565515EDED16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27E-4ECB-BBC1-565515EDED16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27E-4ECB-BBC1-565515EDED16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27E-4ECB-BBC1-565515EDED16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27E-4ECB-BBC1-565515EDED16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27E-4ECB-BBC1-565515EDED1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027E-4ECB-BBC1-565515EDE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al'!$D$5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al'!$D$7:$D$16</c:f>
              <c:numCache>
                <c:formatCode>#,##0</c:formatCode>
                <c:ptCount val="10"/>
                <c:pt idx="0">
                  <c:v>20277</c:v>
                </c:pt>
                <c:pt idx="1">
                  <c:v>13953</c:v>
                </c:pt>
                <c:pt idx="2">
                  <c:v>1123</c:v>
                </c:pt>
                <c:pt idx="3">
                  <c:v>47060</c:v>
                </c:pt>
                <c:pt idx="4">
                  <c:v>7208</c:v>
                </c:pt>
                <c:pt idx="5">
                  <c:v>26940</c:v>
                </c:pt>
                <c:pt idx="6">
                  <c:v>7454</c:v>
                </c:pt>
                <c:pt idx="7">
                  <c:v>2629</c:v>
                </c:pt>
                <c:pt idx="8">
                  <c:v>5545</c:v>
                </c:pt>
                <c:pt idx="9">
                  <c:v>58373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4-442C-BF70-87808D39AA4C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julio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103873</c:v>
                </c:pt>
                <c:pt idx="1">
                  <c:v>63702</c:v>
                </c:pt>
                <c:pt idx="2">
                  <c:v>13397</c:v>
                </c:pt>
                <c:pt idx="3">
                  <c:v>205761</c:v>
                </c:pt>
                <c:pt idx="4">
                  <c:v>31500</c:v>
                </c:pt>
                <c:pt idx="5">
                  <c:v>88192</c:v>
                </c:pt>
                <c:pt idx="6">
                  <c:v>23106</c:v>
                </c:pt>
                <c:pt idx="7">
                  <c:v>18834</c:v>
                </c:pt>
                <c:pt idx="8">
                  <c:v>27541</c:v>
                </c:pt>
                <c:pt idx="9">
                  <c:v>34724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E4-442C-BF70-87808D39AA4C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julio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88842</c:v>
                </c:pt>
                <c:pt idx="1">
                  <c:v>61151</c:v>
                </c:pt>
                <c:pt idx="2">
                  <c:v>7210</c:v>
                </c:pt>
                <c:pt idx="3">
                  <c:v>223593</c:v>
                </c:pt>
                <c:pt idx="4">
                  <c:v>28196</c:v>
                </c:pt>
                <c:pt idx="5">
                  <c:v>92234</c:v>
                </c:pt>
                <c:pt idx="6">
                  <c:v>20343</c:v>
                </c:pt>
                <c:pt idx="7">
                  <c:v>15150</c:v>
                </c:pt>
                <c:pt idx="8">
                  <c:v>32909</c:v>
                </c:pt>
                <c:pt idx="9">
                  <c:v>33119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4-442C-BF70-87808D39A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-0.14470555389754802</c:v>
                </c:pt>
                <c:pt idx="1">
                  <c:v>-4.0045838435213921E-2</c:v>
                </c:pt>
                <c:pt idx="2">
                  <c:v>-0.46181981040531461</c:v>
                </c:pt>
                <c:pt idx="3">
                  <c:v>8.6663653462026424E-2</c:v>
                </c:pt>
                <c:pt idx="4">
                  <c:v>-0.10488888888888892</c:v>
                </c:pt>
                <c:pt idx="5">
                  <c:v>4.5831821480406321E-2</c:v>
                </c:pt>
                <c:pt idx="6">
                  <c:v>-0.11957933004414434</c:v>
                </c:pt>
                <c:pt idx="7">
                  <c:v>-0.19560369544440903</c:v>
                </c:pt>
                <c:pt idx="8">
                  <c:v>0.19490940779201926</c:v>
                </c:pt>
                <c:pt idx="9">
                  <c:v>-4.6221633452367183E-2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E4-442C-BF70-87808D39AA4C}"/>
            </c:ext>
          </c:extLst>
        </c:ser>
        <c:ser>
          <c:idx val="4"/>
          <c:order val="4"/>
          <c:tx>
            <c:strRef>
              <c:f>'distribución españoles x mun al'!$R$5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al'!$R$7:$R$16</c:f>
              <c:numCache>
                <c:formatCode>0.0%</c:formatCode>
                <c:ptCount val="10"/>
                <c:pt idx="0">
                  <c:v>-0.25409299279633268</c:v>
                </c:pt>
                <c:pt idx="1">
                  <c:v>-0.13279444089909953</c:v>
                </c:pt>
                <c:pt idx="2">
                  <c:v>0.18507560815253132</c:v>
                </c:pt>
                <c:pt idx="3">
                  <c:v>8.3435897932879088E-2</c:v>
                </c:pt>
                <c:pt idx="4">
                  <c:v>0.68909123584736109</c:v>
                </c:pt>
                <c:pt idx="5">
                  <c:v>0.31527985739750441</c:v>
                </c:pt>
                <c:pt idx="6">
                  <c:v>-1.6195524146054296E-3</c:v>
                </c:pt>
                <c:pt idx="7">
                  <c:v>-0.38397104867238641</c:v>
                </c:pt>
                <c:pt idx="8">
                  <c:v>0.52469421793921422</c:v>
                </c:pt>
                <c:pt idx="9">
                  <c:v>-6.0351851293038994E-4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E4-442C-BF70-87808D39AA4C}"/>
            </c:ext>
          </c:extLst>
        </c:ser>
        <c:ser>
          <c:idx val="5"/>
          <c:order val="5"/>
          <c:tx>
            <c:strRef>
              <c:f>'distribución españoles x mun al'!$F$5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al'!$F$7:$F$16</c:f>
              <c:numCache>
                <c:formatCode>0.0%</c:formatCode>
                <c:ptCount val="10"/>
                <c:pt idx="0">
                  <c:v>0.35734699449999352</c:v>
                </c:pt>
                <c:pt idx="1">
                  <c:v>0.10696797513945051</c:v>
                </c:pt>
                <c:pt idx="2">
                  <c:v>6.0357045339297088E-3</c:v>
                </c:pt>
                <c:pt idx="3">
                  <c:v>0.17390942542485274</c:v>
                </c:pt>
                <c:pt idx="4">
                  <c:v>6.6426556059758932E-2</c:v>
                </c:pt>
                <c:pt idx="5">
                  <c:v>0.12633631954647701</c:v>
                </c:pt>
                <c:pt idx="6">
                  <c:v>2.3513502971043702E-2</c:v>
                </c:pt>
                <c:pt idx="7">
                  <c:v>6.1927732775097846E-2</c:v>
                </c:pt>
                <c:pt idx="8">
                  <c:v>2.8730057600540898E-2</c:v>
                </c:pt>
                <c:pt idx="9">
                  <c:v>4.8805731448855139E-2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E4-442C-BF70-87808D39AA4C}"/>
            </c:ext>
          </c:extLst>
        </c:ser>
        <c:ser>
          <c:idx val="6"/>
          <c:order val="6"/>
          <c:tx>
            <c:strRef>
              <c:f>'distribución españoles x mun al'!$T$5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0.14739517575367442</c:v>
                </c:pt>
                <c:pt idx="1">
                  <c:v>0.10145384381838483</c:v>
                </c:pt>
                <c:pt idx="2">
                  <c:v>1.1961901096148135E-2</c:v>
                </c:pt>
                <c:pt idx="3">
                  <c:v>0.37095663686422331</c:v>
                </c:pt>
                <c:pt idx="4">
                  <c:v>4.6779162733286105E-2</c:v>
                </c:pt>
                <c:pt idx="5">
                  <c:v>0.15302274420279155</c:v>
                </c:pt>
                <c:pt idx="6">
                  <c:v>3.3750479056718657E-2</c:v>
                </c:pt>
                <c:pt idx="7">
                  <c:v>2.5134923939895179E-2</c:v>
                </c:pt>
                <c:pt idx="8">
                  <c:v>5.4598363824291118E-2</c:v>
                </c:pt>
                <c:pt idx="9">
                  <c:v>5.4946768710586701E-2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E4-442C-BF70-87808D39A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julio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julio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F4-41B6-B448-34A805FB6D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F4-41B6-B448-34A805FB6D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F4-41B6-B448-34A805FB6D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9F4-41B6-B448-34A805FB6DE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9F4-41B6-B448-34A805FB6D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F4-41B6-B448-34A805FB6DE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9F4-41B6-B448-34A805FB6DE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9F4-41B6-B448-34A805FB6DE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9F4-41B6-B448-34A805FB6DE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9F4-41B6-B448-34A805FB6DEB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F4-41B6-B448-34A805FB6DEB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F4-41B6-B448-34A805FB6DEB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F4-41B6-B448-34A805FB6DEB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F4-41B6-B448-34A805FB6DEB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F4-41B6-B448-34A805FB6DEB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F4-41B6-B448-34A805FB6DEB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F4-41B6-B448-34A805FB6DEB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F4-41B6-B448-34A805FB6DEB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F4-41B6-B448-34A805FB6DEB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09F4-41B6-B448-34A805FB6DEB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54537</c:v>
                </c:pt>
                <c:pt idx="1">
                  <c:v>34129</c:v>
                </c:pt>
                <c:pt idx="2">
                  <c:v>2330</c:v>
                </c:pt>
                <c:pt idx="3">
                  <c:v>158283</c:v>
                </c:pt>
                <c:pt idx="4">
                  <c:v>19490</c:v>
                </c:pt>
                <c:pt idx="5">
                  <c:v>48247</c:v>
                </c:pt>
                <c:pt idx="6">
                  <c:v>14063</c:v>
                </c:pt>
                <c:pt idx="7">
                  <c:v>5126</c:v>
                </c:pt>
                <c:pt idx="8">
                  <c:v>13110</c:v>
                </c:pt>
                <c:pt idx="9">
                  <c:v>10515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9F4-41B6-B448-34A805FB6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45-447F-B6C4-C24F5D5AF3A7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45-447F-B6C4-C24F5D5AF3A7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45-447F-B6C4-C24F5D5AF3A7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45-447F-B6C4-C24F5D5AF3A7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45-447F-B6C4-C24F5D5AF3A7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45-447F-B6C4-C24F5D5AF3A7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45-447F-B6C4-C24F5D5AF3A7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45-447F-B6C4-C24F5D5AF3A7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45-447F-B6C4-C24F5D5AF3A7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45-447F-B6C4-C24F5D5AF3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4E45-447F-B6C4-C24F5D5AF3A7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45-447F-B6C4-C24F5D5AF3A7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45-447F-B6C4-C24F5D5AF3A7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45-447F-B6C4-C24F5D5AF3A7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45-447F-B6C4-C24F5D5AF3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4E45-447F-B6C4-C24F5D5AF3A7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4E45-447F-B6C4-C24F5D5AF3A7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45-447F-B6C4-C24F5D5AF3A7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45-447F-B6C4-C24F5D5AF3A7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45-447F-B6C4-C24F5D5AF3A7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45-447F-B6C4-C24F5D5AF3A7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45-447F-B6C4-C24F5D5AF3A7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45-447F-B6C4-C24F5D5AF3A7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45-447F-B6C4-C24F5D5AF3A7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45-447F-B6C4-C24F5D5AF3A7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45-447F-B6C4-C24F5D5AF3A7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45-447F-B6C4-C24F5D5AF3A7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45-447F-B6C4-C24F5D5AF3A7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45-447F-B6C4-C24F5D5AF3A7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45-447F-B6C4-C24F5D5AF3A7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45-447F-B6C4-C24F5D5AF3A7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45-447F-B6C4-C24F5D5AF3A7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45-447F-B6C4-C24F5D5AF3A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4E45-447F-B6C4-C24F5D5AF3A7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E45-447F-B6C4-C24F5D5AF3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E45-447F-B6C4-C24F5D5AF3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E45-447F-B6C4-C24F5D5AF3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E45-447F-B6C4-C24F5D5AF3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E45-447F-B6C4-C24F5D5AF3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4E45-447F-B6C4-C24F5D5AF3A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4E45-447F-B6C4-C24F5D5AF3A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4E45-447F-B6C4-C24F5D5AF3A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4E45-447F-B6C4-C24F5D5AF3A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4E45-447F-B6C4-C24F5D5AF3A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4E45-447F-B6C4-C24F5D5AF3A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4E45-447F-B6C4-C24F5D5AF3A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4E45-447F-B6C4-C24F5D5AF3A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4E45-447F-B6C4-C24F5D5AF3A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4E45-447F-B6C4-C24F5D5AF3A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4E45-447F-B6C4-C24F5D5AF3A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E45-447F-B6C4-C24F5D5AF3A7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E45-447F-B6C4-C24F5D5AF3A7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E45-447F-B6C4-C24F5D5AF3A7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E45-447F-B6C4-C24F5D5AF3A7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E45-447F-B6C4-C24F5D5AF3A7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E45-447F-B6C4-C24F5D5AF3A7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E45-447F-B6C4-C24F5D5AF3A7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E45-447F-B6C4-C24F5D5AF3A7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E45-447F-B6C4-C24F5D5AF3A7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E45-447F-B6C4-C24F5D5AF3A7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E45-447F-B6C4-C24F5D5AF3A7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E45-447F-B6C4-C24F5D5AF3A7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E45-447F-B6C4-C24F5D5AF3A7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E45-447F-B6C4-C24F5D5AF3A7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E45-447F-B6C4-C24F5D5AF3A7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E45-447F-B6C4-C24F5D5AF3A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4E45-447F-B6C4-C24F5D5AF3A7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E45-447F-B6C4-C24F5D5AF3A7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E45-447F-B6C4-C24F5D5AF3A7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E45-447F-B6C4-C24F5D5AF3A7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E45-447F-B6C4-C24F5D5AF3A7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E45-447F-B6C4-C24F5D5AF3A7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E45-447F-B6C4-C24F5D5AF3A7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E45-447F-B6C4-C24F5D5AF3A7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E45-447F-B6C4-C24F5D5AF3A7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E45-447F-B6C4-C24F5D5AF3A7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E45-447F-B6C4-C24F5D5AF3A7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E45-447F-B6C4-C24F5D5AF3A7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E45-447F-B6C4-C24F5D5AF3A7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E45-447F-B6C4-C24F5D5AF3A7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E45-447F-B6C4-C24F5D5AF3A7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E45-447F-B6C4-C24F5D5AF3A7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E45-447F-B6C4-C24F5D5AF3A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4E45-447F-B6C4-C24F5D5AF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munici'!$D$5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munici'!$D$7:$D$16</c:f>
              <c:numCache>
                <c:formatCode>#,##0</c:formatCode>
                <c:ptCount val="10"/>
                <c:pt idx="0">
                  <c:v>10899</c:v>
                </c:pt>
                <c:pt idx="1">
                  <c:v>8874</c:v>
                </c:pt>
                <c:pt idx="2">
                  <c:v>585</c:v>
                </c:pt>
                <c:pt idx="3">
                  <c:v>38308</c:v>
                </c:pt>
                <c:pt idx="4">
                  <c:v>5757</c:v>
                </c:pt>
                <c:pt idx="5">
                  <c:v>13225</c:v>
                </c:pt>
                <c:pt idx="6">
                  <c:v>3215</c:v>
                </c:pt>
                <c:pt idx="7">
                  <c:v>866</c:v>
                </c:pt>
                <c:pt idx="8">
                  <c:v>3282</c:v>
                </c:pt>
                <c:pt idx="9">
                  <c:v>28160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2-4ED3-96D1-5DB7C3CC3B0B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julio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59643</c:v>
                </c:pt>
                <c:pt idx="1">
                  <c:v>36779</c:v>
                </c:pt>
                <c:pt idx="2">
                  <c:v>3389</c:v>
                </c:pt>
                <c:pt idx="3">
                  <c:v>149908</c:v>
                </c:pt>
                <c:pt idx="4">
                  <c:v>18555</c:v>
                </c:pt>
                <c:pt idx="5">
                  <c:v>48144</c:v>
                </c:pt>
                <c:pt idx="6">
                  <c:v>15942</c:v>
                </c:pt>
                <c:pt idx="7">
                  <c:v>6449</c:v>
                </c:pt>
                <c:pt idx="8">
                  <c:v>6685</c:v>
                </c:pt>
                <c:pt idx="9">
                  <c:v>10146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2-4ED3-96D1-5DB7C3CC3B0B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julio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54537</c:v>
                </c:pt>
                <c:pt idx="1">
                  <c:v>34129</c:v>
                </c:pt>
                <c:pt idx="2">
                  <c:v>2330</c:v>
                </c:pt>
                <c:pt idx="3">
                  <c:v>158283</c:v>
                </c:pt>
                <c:pt idx="4">
                  <c:v>19490</c:v>
                </c:pt>
                <c:pt idx="5">
                  <c:v>48247</c:v>
                </c:pt>
                <c:pt idx="6">
                  <c:v>14063</c:v>
                </c:pt>
                <c:pt idx="7">
                  <c:v>5126</c:v>
                </c:pt>
                <c:pt idx="8">
                  <c:v>13110</c:v>
                </c:pt>
                <c:pt idx="9">
                  <c:v>10515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62-4ED3-96D1-5DB7C3CC3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-8.5609375785926312E-2</c:v>
                </c:pt>
                <c:pt idx="1">
                  <c:v>-7.2051986187770201E-2</c:v>
                </c:pt>
                <c:pt idx="2">
                  <c:v>-0.31248155798170552</c:v>
                </c:pt>
                <c:pt idx="3">
                  <c:v>5.5867598793926998E-2</c:v>
                </c:pt>
                <c:pt idx="4">
                  <c:v>5.0390730261385075E-2</c:v>
                </c:pt>
                <c:pt idx="5">
                  <c:v>2.1394150880691409E-3</c:v>
                </c:pt>
                <c:pt idx="6">
                  <c:v>-0.11786475975410859</c:v>
                </c:pt>
                <c:pt idx="7">
                  <c:v>-0.20514808497441461</c:v>
                </c:pt>
                <c:pt idx="8">
                  <c:v>0.96110695587135386</c:v>
                </c:pt>
                <c:pt idx="9">
                  <c:v>3.6369012418687063E-2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62-4ED3-96D1-5DB7C3CC3B0B}"/>
            </c:ext>
          </c:extLst>
        </c:ser>
        <c:ser>
          <c:idx val="4"/>
          <c:order val="4"/>
          <c:tx>
            <c:strRef>
              <c:f>'distribución peninsula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munici'!$R$7:$R$16</c:f>
              <c:numCache>
                <c:formatCode>0.0%</c:formatCode>
                <c:ptCount val="10"/>
                <c:pt idx="0">
                  <c:v>-8.6711881436824956E-2</c:v>
                </c:pt>
                <c:pt idx="1">
                  <c:v>-0.19276709477518394</c:v>
                </c:pt>
                <c:pt idx="2">
                  <c:v>-0.16036036036036039</c:v>
                </c:pt>
                <c:pt idx="3">
                  <c:v>-4.6378802393045038E-2</c:v>
                </c:pt>
                <c:pt idx="4">
                  <c:v>0.88181905957323559</c:v>
                </c:pt>
                <c:pt idx="5">
                  <c:v>0.35960660542185652</c:v>
                </c:pt>
                <c:pt idx="6">
                  <c:v>0.33374430955993928</c:v>
                </c:pt>
                <c:pt idx="7">
                  <c:v>-0.47377066009649937</c:v>
                </c:pt>
                <c:pt idx="8">
                  <c:v>0.32103990326481258</c:v>
                </c:pt>
                <c:pt idx="9">
                  <c:v>-0.18859479898140286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62-4ED3-96D1-5DB7C3CC3B0B}"/>
            </c:ext>
          </c:extLst>
        </c:ser>
        <c:ser>
          <c:idx val="5"/>
          <c:order val="5"/>
          <c:tx>
            <c:strRef>
              <c:f>'distribución peninsula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munici'!$F$7:$F$16</c:f>
              <c:numCache>
                <c:formatCode>0.0%</c:formatCode>
                <c:ptCount val="10"/>
                <c:pt idx="0">
                  <c:v>0.37079550144449031</c:v>
                </c:pt>
                <c:pt idx="1">
                  <c:v>7.9737154354106485E-2</c:v>
                </c:pt>
                <c:pt idx="2">
                  <c:v>7.4803962030540651E-3</c:v>
                </c:pt>
                <c:pt idx="3">
                  <c:v>0.25281804581097811</c:v>
                </c:pt>
                <c:pt idx="4">
                  <c:v>5.9140270326042098E-2</c:v>
                </c:pt>
                <c:pt idx="5">
                  <c:v>0.14907913743293438</c:v>
                </c:pt>
                <c:pt idx="6">
                  <c:v>2.6819799834915396E-2</c:v>
                </c:pt>
                <c:pt idx="7">
                  <c:v>3.2462340074288075E-2</c:v>
                </c:pt>
                <c:pt idx="8">
                  <c:v>3.0566446553858852E-3</c:v>
                </c:pt>
                <c:pt idx="9">
                  <c:v>1.8610709863805201E-2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62-4ED3-96D1-5DB7C3CC3B0B}"/>
            </c:ext>
          </c:extLst>
        </c:ser>
        <c:ser>
          <c:idx val="6"/>
          <c:order val="6"/>
          <c:tx>
            <c:strRef>
              <c:f>'distribución peninsula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0.15156323819581469</c:v>
                </c:pt>
                <c:pt idx="1">
                  <c:v>9.484756690659478E-2</c:v>
                </c:pt>
                <c:pt idx="2">
                  <c:v>6.4752799933301833E-3</c:v>
                </c:pt>
                <c:pt idx="3">
                  <c:v>0.4398827223966873</c:v>
                </c:pt>
                <c:pt idx="4">
                  <c:v>5.4164466553650335E-2</c:v>
                </c:pt>
                <c:pt idx="5">
                  <c:v>0.13408276130394908</c:v>
                </c:pt>
                <c:pt idx="6">
                  <c:v>3.9082344440430204E-2</c:v>
                </c:pt>
                <c:pt idx="7">
                  <c:v>1.4245615985326403E-2</c:v>
                </c:pt>
                <c:pt idx="8">
                  <c:v>3.6433871550454383E-2</c:v>
                </c:pt>
                <c:pt idx="9">
                  <c:v>2.922213267376261E-2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ED3-96D1-5DB7C3CC3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julio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julio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0D-47A9-A466-1BFB7C30A7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0D-47A9-A466-1BFB7C30A7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0D-47A9-A466-1BFB7C30A7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A0D-47A9-A466-1BFB7C30A74C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A0D-47A9-A466-1BFB7C30A74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A0D-47A9-A466-1BFB7C30A74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A0D-47A9-A466-1BFB7C30A74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A0D-47A9-A466-1BFB7C30A74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A0D-47A9-A466-1BFB7C30A74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A0D-47A9-A466-1BFB7C30A74C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0D-47A9-A466-1BFB7C30A74C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0D-47A9-A466-1BFB7C30A74C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0D-47A9-A466-1BFB7C30A74C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0D-47A9-A466-1BFB7C30A74C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0D-47A9-A466-1BFB7C30A74C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0D-47A9-A466-1BFB7C30A74C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0D-47A9-A466-1BFB7C30A74C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0D-47A9-A466-1BFB7C30A74C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0D-47A9-A466-1BFB7C30A74C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A0D-47A9-A466-1BFB7C30A74C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34305</c:v>
                </c:pt>
                <c:pt idx="1">
                  <c:v>27022</c:v>
                </c:pt>
                <c:pt idx="2">
                  <c:v>4880</c:v>
                </c:pt>
                <c:pt idx="3">
                  <c:v>65310</c:v>
                </c:pt>
                <c:pt idx="4">
                  <c:v>8706</c:v>
                </c:pt>
                <c:pt idx="5">
                  <c:v>43987</c:v>
                </c:pt>
                <c:pt idx="6">
                  <c:v>6280</c:v>
                </c:pt>
                <c:pt idx="7">
                  <c:v>10024</c:v>
                </c:pt>
                <c:pt idx="8">
                  <c:v>19799</c:v>
                </c:pt>
                <c:pt idx="9">
                  <c:v>22604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A0D-47A9-A466-1BFB7C30A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24-4984-A652-80AC2CC73F14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24-4984-A652-80AC2CC73F14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24-4984-A652-80AC2CC73F14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24-4984-A652-80AC2CC73F14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24-4984-A652-80AC2CC73F14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24-4984-A652-80AC2CC73F14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24-4984-A652-80AC2CC73F14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24-4984-A652-80AC2CC73F14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24-4984-A652-80AC2CC73F14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24-4984-A652-80AC2CC73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7C24-4984-A652-80AC2CC73F14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24-4984-A652-80AC2CC73F14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24-4984-A652-80AC2CC73F14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24-4984-A652-80AC2CC73F14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24-4984-A652-80AC2CC73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7C24-4984-A652-80AC2CC73F14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7C24-4984-A652-80AC2CC73F14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24-4984-A652-80AC2CC73F14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24-4984-A652-80AC2CC73F14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24-4984-A652-80AC2CC73F14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24-4984-A652-80AC2CC73F14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24-4984-A652-80AC2CC73F14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24-4984-A652-80AC2CC73F14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24-4984-A652-80AC2CC73F14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24-4984-A652-80AC2CC73F14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24-4984-A652-80AC2CC73F14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24-4984-A652-80AC2CC73F14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24-4984-A652-80AC2CC73F14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24-4984-A652-80AC2CC73F14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24-4984-A652-80AC2CC73F14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24-4984-A652-80AC2CC73F14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C24-4984-A652-80AC2CC73F14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24-4984-A652-80AC2CC73F1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7C24-4984-A652-80AC2CC73F14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C24-4984-A652-80AC2CC73F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C24-4984-A652-80AC2CC73F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C24-4984-A652-80AC2CC73F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C24-4984-A652-80AC2CC73F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C24-4984-A652-80AC2CC73F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C24-4984-A652-80AC2CC73F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C24-4984-A652-80AC2CC73F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C24-4984-A652-80AC2CC73F1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7C24-4984-A652-80AC2CC73F1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7C24-4984-A652-80AC2CC73F1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7C24-4984-A652-80AC2CC73F1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7C24-4984-A652-80AC2CC73F1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7C24-4984-A652-80AC2CC73F1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7C24-4984-A652-80AC2CC73F1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7C24-4984-A652-80AC2CC73F14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7C24-4984-A652-80AC2CC73F1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C24-4984-A652-80AC2CC73F14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C24-4984-A652-80AC2CC73F14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C24-4984-A652-80AC2CC73F14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C24-4984-A652-80AC2CC73F14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C24-4984-A652-80AC2CC73F14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C24-4984-A652-80AC2CC73F14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C24-4984-A652-80AC2CC73F14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C24-4984-A652-80AC2CC73F14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C24-4984-A652-80AC2CC73F14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C24-4984-A652-80AC2CC73F14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C24-4984-A652-80AC2CC73F14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C24-4984-A652-80AC2CC73F14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C24-4984-A652-80AC2CC73F14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C24-4984-A652-80AC2CC73F14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C24-4984-A652-80AC2CC73F14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C24-4984-A652-80AC2CC73F1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7C24-4984-A652-80AC2CC73F14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C24-4984-A652-80AC2CC73F14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C24-4984-A652-80AC2CC73F14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C24-4984-A652-80AC2CC73F14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C24-4984-A652-80AC2CC73F14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C24-4984-A652-80AC2CC73F14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C24-4984-A652-80AC2CC73F14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C24-4984-A652-80AC2CC73F14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C24-4984-A652-80AC2CC73F14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C24-4984-A652-80AC2CC73F14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C24-4984-A652-80AC2CC73F14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C24-4984-A652-80AC2CC73F14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C24-4984-A652-80AC2CC73F14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C24-4984-A652-80AC2CC73F14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C24-4984-A652-80AC2CC73F14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C24-4984-A652-80AC2CC73F14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C24-4984-A652-80AC2CC73F1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7C24-4984-A652-80AC2CC73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munici'!$D$5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munici'!$D$7:$D$16</c:f>
              <c:numCache>
                <c:formatCode>#,##0</c:formatCode>
                <c:ptCount val="10"/>
                <c:pt idx="0">
                  <c:v>9378</c:v>
                </c:pt>
                <c:pt idx="1">
                  <c:v>5079</c:v>
                </c:pt>
                <c:pt idx="2">
                  <c:v>538</c:v>
                </c:pt>
                <c:pt idx="3">
                  <c:v>8752</c:v>
                </c:pt>
                <c:pt idx="4">
                  <c:v>1451</c:v>
                </c:pt>
                <c:pt idx="5">
                  <c:v>13715</c:v>
                </c:pt>
                <c:pt idx="6">
                  <c:v>4239</c:v>
                </c:pt>
                <c:pt idx="7">
                  <c:v>1763</c:v>
                </c:pt>
                <c:pt idx="8">
                  <c:v>2263</c:v>
                </c:pt>
                <c:pt idx="9">
                  <c:v>30213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1-47B4-A4C8-D7C47807BE5F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julio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44230</c:v>
                </c:pt>
                <c:pt idx="1">
                  <c:v>26923</c:v>
                </c:pt>
                <c:pt idx="2">
                  <c:v>10008</c:v>
                </c:pt>
                <c:pt idx="3">
                  <c:v>55853</c:v>
                </c:pt>
                <c:pt idx="4">
                  <c:v>12945</c:v>
                </c:pt>
                <c:pt idx="5">
                  <c:v>40048</c:v>
                </c:pt>
                <c:pt idx="6">
                  <c:v>7164</c:v>
                </c:pt>
                <c:pt idx="7">
                  <c:v>12385</c:v>
                </c:pt>
                <c:pt idx="8">
                  <c:v>20856</c:v>
                </c:pt>
                <c:pt idx="9">
                  <c:v>24578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1-47B4-A4C8-D7C47807BE5F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julio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34305</c:v>
                </c:pt>
                <c:pt idx="1">
                  <c:v>27022</c:v>
                </c:pt>
                <c:pt idx="2">
                  <c:v>4880</c:v>
                </c:pt>
                <c:pt idx="3">
                  <c:v>65310</c:v>
                </c:pt>
                <c:pt idx="4">
                  <c:v>8706</c:v>
                </c:pt>
                <c:pt idx="5">
                  <c:v>43987</c:v>
                </c:pt>
                <c:pt idx="6">
                  <c:v>6280</c:v>
                </c:pt>
                <c:pt idx="7">
                  <c:v>10024</c:v>
                </c:pt>
                <c:pt idx="8">
                  <c:v>19799</c:v>
                </c:pt>
                <c:pt idx="9">
                  <c:v>22604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E1-47B4-A4C8-D7C47807B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-0.22439520687316306</c:v>
                </c:pt>
                <c:pt idx="1">
                  <c:v>3.6771533632953268E-3</c:v>
                </c:pt>
                <c:pt idx="2">
                  <c:v>-0.51239008792965635</c:v>
                </c:pt>
                <c:pt idx="3">
                  <c:v>0.16931946359192884</c:v>
                </c:pt>
                <c:pt idx="4">
                  <c:v>-0.32746234067207414</c:v>
                </c:pt>
                <c:pt idx="5">
                  <c:v>9.8356971634039114E-2</c:v>
                </c:pt>
                <c:pt idx="6">
                  <c:v>-0.12339475153545509</c:v>
                </c:pt>
                <c:pt idx="7">
                  <c:v>-0.19063383124747679</c:v>
                </c:pt>
                <c:pt idx="8">
                  <c:v>-5.0680859225163077E-2</c:v>
                </c:pt>
                <c:pt idx="9">
                  <c:v>-8.0315729514199741E-2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E1-47B4-A4C8-D7C47807BE5F}"/>
            </c:ext>
          </c:extLst>
        </c:ser>
        <c:ser>
          <c:idx val="4"/>
          <c:order val="4"/>
          <c:tx>
            <c:strRef>
              <c:f>'distribución canarias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munici'!$R$7:$R$16</c:f>
              <c:numCache>
                <c:formatCode>0.0%</c:formatCode>
                <c:ptCount val="10"/>
                <c:pt idx="0">
                  <c:v>-0.42238723038844272</c:v>
                </c:pt>
                <c:pt idx="1">
                  <c:v>-4.299475846437173E-2</c:v>
                </c:pt>
                <c:pt idx="2">
                  <c:v>0.47476579026896348</c:v>
                </c:pt>
                <c:pt idx="3">
                  <c:v>0.61686430817220805</c:v>
                </c:pt>
                <c:pt idx="4">
                  <c:v>0.37405303030303028</c:v>
                </c:pt>
                <c:pt idx="5">
                  <c:v>0.26986922255261403</c:v>
                </c:pt>
                <c:pt idx="6">
                  <c:v>-0.36126932465419037</c:v>
                </c:pt>
                <c:pt idx="7">
                  <c:v>-0.32507406409911122</c:v>
                </c:pt>
                <c:pt idx="8">
                  <c:v>0.69802744425385943</c:v>
                </c:pt>
                <c:pt idx="9">
                  <c:v>0.12011892963330029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E1-47B4-A4C8-D7C47807BE5F}"/>
            </c:ext>
          </c:extLst>
        </c:ser>
        <c:ser>
          <c:idx val="5"/>
          <c:order val="5"/>
          <c:tx>
            <c:strRef>
              <c:f>'distribución canarias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munici'!$F$7:$F$16</c:f>
              <c:numCache>
                <c:formatCode>0.0%</c:formatCode>
                <c:ptCount val="10"/>
                <c:pt idx="0">
                  <c:v>0.34825883655157686</c:v>
                </c:pt>
                <c:pt idx="1">
                  <c:v>0.12536986922208712</c:v>
                </c:pt>
                <c:pt idx="2">
                  <c:v>5.0594187551476644E-3</c:v>
                </c:pt>
                <c:pt idx="3">
                  <c:v>0.12058499256993198</c:v>
                </c:pt>
                <c:pt idx="4">
                  <c:v>7.1350442099942041E-2</c:v>
                </c:pt>
                <c:pt idx="5">
                  <c:v>0.11096730334287694</c:v>
                </c:pt>
                <c:pt idx="6">
                  <c:v>2.1279191887498747E-2</c:v>
                </c:pt>
                <c:pt idx="7">
                  <c:v>8.1839693558719326E-2</c:v>
                </c:pt>
                <c:pt idx="8">
                  <c:v>4.6079495191155388E-2</c:v>
                </c:pt>
                <c:pt idx="9">
                  <c:v>6.921075682106391E-2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E1-47B4-A4C8-D7C47807BE5F}"/>
            </c:ext>
          </c:extLst>
        </c:ser>
        <c:ser>
          <c:idx val="6"/>
          <c:order val="6"/>
          <c:tx>
            <c:strRef>
              <c:f>'distribución canarias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0.14122107551138866</c:v>
                </c:pt>
                <c:pt idx="1">
                  <c:v>0.111239641523648</c:v>
                </c:pt>
                <c:pt idx="2">
                  <c:v>2.008916625843395E-2</c:v>
                </c:pt>
                <c:pt idx="3">
                  <c:v>0.26885726400375437</c:v>
                </c:pt>
                <c:pt idx="4">
                  <c:v>3.5839401935640572E-2</c:v>
                </c:pt>
                <c:pt idx="5">
                  <c:v>0.18107831069871602</c:v>
                </c:pt>
                <c:pt idx="6">
                  <c:v>2.5852451660443691E-2</c:v>
                </c:pt>
                <c:pt idx="7">
                  <c:v>4.1265123478389738E-2</c:v>
                </c:pt>
                <c:pt idx="8">
                  <c:v>8.150520548170774E-2</c:v>
                </c:pt>
                <c:pt idx="9">
                  <c:v>9.3052359447877264E-2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E1-47B4-A4C8-D7C47807B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españo'!$C$8:$C$21</c:f>
              <c:numCache>
                <c:formatCode>#,##0</c:formatCode>
                <c:ptCount val="14"/>
                <c:pt idx="0">
                  <c:v>1041269</c:v>
                </c:pt>
                <c:pt idx="1">
                  <c:v>1016781</c:v>
                </c:pt>
                <c:pt idx="2">
                  <c:v>800301</c:v>
                </c:pt>
                <c:pt idx="3">
                  <c:v>456683</c:v>
                </c:pt>
                <c:pt idx="4">
                  <c:v>1047557</c:v>
                </c:pt>
                <c:pt idx="5">
                  <c:v>1028693</c:v>
                </c:pt>
                <c:pt idx="6">
                  <c:v>971172</c:v>
                </c:pt>
                <c:pt idx="7">
                  <c:v>963516</c:v>
                </c:pt>
                <c:pt idx="8">
                  <c:v>938320</c:v>
                </c:pt>
                <c:pt idx="9">
                  <c:v>935434</c:v>
                </c:pt>
                <c:pt idx="10">
                  <c:v>960747</c:v>
                </c:pt>
                <c:pt idx="11">
                  <c:v>981262</c:v>
                </c:pt>
                <c:pt idx="12">
                  <c:v>1049556</c:v>
                </c:pt>
                <c:pt idx="13">
                  <c:v>1189792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AF-43AE-AF94-0DD0E39E4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españo'!$D$8:$D$21</c:f>
              <c:numCache>
                <c:formatCode>0.0%</c:formatCode>
                <c:ptCount val="14"/>
                <c:pt idx="0">
                  <c:v>2.4083848931087504E-2</c:v>
                </c:pt>
                <c:pt idx="1">
                  <c:v>0.27049822504282761</c:v>
                </c:pt>
                <c:pt idx="2">
                  <c:v>0.75242126376501872</c:v>
                </c:pt>
                <c:pt idx="3">
                  <c:v>-0.5640494980225419</c:v>
                </c:pt>
                <c:pt idx="4">
                  <c:v>1.8337832570067158E-2</c:v>
                </c:pt>
                <c:pt idx="5">
                  <c:v>5.9228437393170408E-2</c:v>
                </c:pt>
                <c:pt idx="6">
                  <c:v>7.945898148032926E-3</c:v>
                </c:pt>
                <c:pt idx="7">
                  <c:v>2.6852246568334959E-2</c:v>
                </c:pt>
                <c:pt idx="8">
                  <c:v>3.0851989557787451E-3</c:v>
                </c:pt>
                <c:pt idx="9">
                  <c:v>-2.6347206912954224E-2</c:v>
                </c:pt>
                <c:pt idx="10">
                  <c:v>-2.0906750694513754E-2</c:v>
                </c:pt>
                <c:pt idx="11">
                  <c:v>-6.5069419830861785E-2</c:v>
                </c:pt>
                <c:pt idx="12">
                  <c:v>-0.1178659799359888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AF-43AE-AF94-0DD0E39E4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penins'!$C$8:$C$21</c:f>
              <c:numCache>
                <c:formatCode>#,##0</c:formatCode>
                <c:ptCount val="14"/>
                <c:pt idx="0">
                  <c:v>15069</c:v>
                </c:pt>
                <c:pt idx="1">
                  <c:v>9037</c:v>
                </c:pt>
                <c:pt idx="2">
                  <c:v>4744</c:v>
                </c:pt>
                <c:pt idx="3">
                  <c:v>15343</c:v>
                </c:pt>
                <c:pt idx="4">
                  <c:v>19152</c:v>
                </c:pt>
                <c:pt idx="5">
                  <c:v>15406</c:v>
                </c:pt>
                <c:pt idx="6">
                  <c:v>11401</c:v>
                </c:pt>
                <c:pt idx="7">
                  <c:v>12632</c:v>
                </c:pt>
                <c:pt idx="8">
                  <c:v>17216</c:v>
                </c:pt>
                <c:pt idx="9">
                  <c:v>20614</c:v>
                </c:pt>
                <c:pt idx="10">
                  <c:v>18710</c:v>
                </c:pt>
                <c:pt idx="11">
                  <c:v>23030</c:v>
                </c:pt>
                <c:pt idx="12">
                  <c:v>17816</c:v>
                </c:pt>
                <c:pt idx="13">
                  <c:v>17988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18-4439-B10B-31BAC3BB2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penins'!$D$8:$D$21</c:f>
              <c:numCache>
                <c:formatCode>0.0%</c:formatCode>
                <c:ptCount val="14"/>
                <c:pt idx="0">
                  <c:v>0.66747814540223516</c:v>
                </c:pt>
                <c:pt idx="1">
                  <c:v>0.9049325463743676</c:v>
                </c:pt>
                <c:pt idx="2">
                  <c:v>-0.69080362380238547</c:v>
                </c:pt>
                <c:pt idx="3">
                  <c:v>-0.19888262322472849</c:v>
                </c:pt>
                <c:pt idx="4">
                  <c:v>0.24315201869401526</c:v>
                </c:pt>
                <c:pt idx="5">
                  <c:v>0.35128497500219269</c:v>
                </c:pt>
                <c:pt idx="6">
                  <c:v>-9.7450918302723233E-2</c:v>
                </c:pt>
                <c:pt idx="7">
                  <c:v>-0.26626394052044611</c:v>
                </c:pt>
                <c:pt idx="8">
                  <c:v>-0.16483942951392261</c:v>
                </c:pt>
                <c:pt idx="9">
                  <c:v>0.10176376269374665</c:v>
                </c:pt>
                <c:pt idx="10">
                  <c:v>-0.18758141554494134</c:v>
                </c:pt>
                <c:pt idx="11">
                  <c:v>0.29265828468792088</c:v>
                </c:pt>
                <c:pt idx="12">
                  <c:v>-9.5619301756726394E-3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8-4439-B10B-31BAC3BB2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canari'!$C$8:$C$21</c:f>
              <c:numCache>
                <c:formatCode>#,##0</c:formatCode>
                <c:ptCount val="14"/>
                <c:pt idx="0">
                  <c:v>31999</c:v>
                </c:pt>
                <c:pt idx="1">
                  <c:v>23338</c:v>
                </c:pt>
                <c:pt idx="2">
                  <c:v>21567</c:v>
                </c:pt>
                <c:pt idx="3">
                  <c:v>8930</c:v>
                </c:pt>
                <c:pt idx="4">
                  <c:v>22752</c:v>
                </c:pt>
                <c:pt idx="5">
                  <c:v>19683</c:v>
                </c:pt>
                <c:pt idx="6">
                  <c:v>13060</c:v>
                </c:pt>
                <c:pt idx="7">
                  <c:v>10652</c:v>
                </c:pt>
                <c:pt idx="8">
                  <c:v>10225</c:v>
                </c:pt>
                <c:pt idx="9">
                  <c:v>11894</c:v>
                </c:pt>
                <c:pt idx="10">
                  <c:v>15151</c:v>
                </c:pt>
                <c:pt idx="11">
                  <c:v>13145</c:v>
                </c:pt>
                <c:pt idx="12">
                  <c:v>10088</c:v>
                </c:pt>
                <c:pt idx="13">
                  <c:v>16357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97-43E0-8AF1-8F7284AF2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canari'!$D$8:$D$21</c:f>
              <c:numCache>
                <c:formatCode>0.0%</c:formatCode>
                <c:ptCount val="14"/>
                <c:pt idx="0">
                  <c:v>0.37111149198731685</c:v>
                </c:pt>
                <c:pt idx="1">
                  <c:v>8.2116196040246781E-2</c:v>
                </c:pt>
                <c:pt idx="2">
                  <c:v>1.41511758118701</c:v>
                </c:pt>
                <c:pt idx="3">
                  <c:v>-0.60750703234880454</c:v>
                </c:pt>
                <c:pt idx="4">
                  <c:v>0.15592135345221769</c:v>
                </c:pt>
                <c:pt idx="5">
                  <c:v>0.50712098009188367</c:v>
                </c:pt>
                <c:pt idx="6">
                  <c:v>0.2260608336462635</c:v>
                </c:pt>
                <c:pt idx="7">
                  <c:v>4.1760391198043978E-2</c:v>
                </c:pt>
                <c:pt idx="8">
                  <c:v>-0.14032285185807969</c:v>
                </c:pt>
                <c:pt idx="9">
                  <c:v>-0.21496930895650457</c:v>
                </c:pt>
                <c:pt idx="10">
                  <c:v>0.15260555344237359</c:v>
                </c:pt>
                <c:pt idx="11">
                  <c:v>0.30303330689928631</c:v>
                </c:pt>
                <c:pt idx="12">
                  <c:v>-0.3832609891789448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7-43E0-8AF1-8F7284AF2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image" Target="../media/image3.pn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10" Type="http://schemas.openxmlformats.org/officeDocument/2006/relationships/chart" Target="../charts/chart35.xml"/><Relationship Id="rId4" Type="http://schemas.openxmlformats.org/officeDocument/2006/relationships/image" Target="../media/image2.png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8.xml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image" Target="../media/image2.png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image" Target="../media/image3.png"/><Relationship Id="rId7" Type="http://schemas.openxmlformats.org/officeDocument/2006/relationships/chart" Target="../charts/chart6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6.xml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image" Target="../media/image6.png"/><Relationship Id="rId5" Type="http://schemas.openxmlformats.org/officeDocument/2006/relationships/chart" Target="../charts/chart71.xml"/><Relationship Id="rId4" Type="http://schemas.openxmlformats.org/officeDocument/2006/relationships/image" Target="../media/image5.jpe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5" Type="http://schemas.openxmlformats.org/officeDocument/2006/relationships/chart" Target="../charts/chart73.xml"/><Relationship Id="rId4" Type="http://schemas.openxmlformats.org/officeDocument/2006/relationships/image" Target="../media/image6.pn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5" Type="http://schemas.openxmlformats.org/officeDocument/2006/relationships/chart" Target="../charts/chart75.xml"/><Relationship Id="rId4" Type="http://schemas.openxmlformats.org/officeDocument/2006/relationships/image" Target="../media/image6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5" Type="http://schemas.openxmlformats.org/officeDocument/2006/relationships/chart" Target="../charts/chart77.xml"/><Relationship Id="rId4" Type="http://schemas.openxmlformats.org/officeDocument/2006/relationships/image" Target="../media/image6.png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6" Type="http://schemas.openxmlformats.org/officeDocument/2006/relationships/chart" Target="../charts/chart80.xml"/><Relationship Id="rId5" Type="http://schemas.openxmlformats.org/officeDocument/2006/relationships/image" Target="../media/image6.png"/><Relationship Id="rId4" Type="http://schemas.openxmlformats.org/officeDocument/2006/relationships/chart" Target="../charts/chart79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6" Type="http://schemas.openxmlformats.org/officeDocument/2006/relationships/chart" Target="../charts/chart83.xml"/><Relationship Id="rId5" Type="http://schemas.openxmlformats.org/officeDocument/2006/relationships/image" Target="../media/image6.png"/><Relationship Id="rId4" Type="http://schemas.openxmlformats.org/officeDocument/2006/relationships/chart" Target="../charts/chart82.xml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6" Type="http://schemas.openxmlformats.org/officeDocument/2006/relationships/chart" Target="../charts/chart86.xml"/><Relationship Id="rId5" Type="http://schemas.openxmlformats.org/officeDocument/2006/relationships/image" Target="../media/image6.png"/><Relationship Id="rId4" Type="http://schemas.openxmlformats.org/officeDocument/2006/relationships/chart" Target="../charts/chart85.xml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7.xml"/><Relationship Id="rId4" Type="http://schemas.openxmlformats.org/officeDocument/2006/relationships/image" Target="../media/image2.pn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8.xml"/><Relationship Id="rId4" Type="http://schemas.openxmlformats.org/officeDocument/2006/relationships/image" Target="../media/image2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EED31A-5B11-43E2-A74A-A33D58BE5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BB72C0-56D7-4332-816E-184C438CE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32163E-09BD-49B7-A706-F8C16A629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BDB5A4-3127-4F23-B4E7-9BDF95D0E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6D5239-26FC-4E87-8622-2503A9CF2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53AD76F-7639-44EE-8102-72D53B4C4DC1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D9A6760-3E87-4D9F-9F51-E7DD80E249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591D6A0-5292-9D66-1303-F233B2F822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842F11-AFDD-4B54-B155-2001FB75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940802-DCE2-4D76-8D32-D9E251889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C810D8-CEB2-4382-AC16-1BC12C017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DA18D-23C5-4302-B8DE-392E9397D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9D29D7-3E3A-40C9-B522-8FEF7F5AF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D73979A-65A2-417B-8D78-15216AD29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609F287-90B2-4593-A474-05EC6B29CB49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A6BC851-9DF5-E2AB-10DC-630D3AA7A1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21CDD8B-ECAA-EB18-8ECE-2256216CD1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D37847-D417-4965-825E-93E6FC2CE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A78693-0B24-4CE8-B8CE-5086A4277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AE7940-CA8E-4F52-8F53-E6075808A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74C2583-DB96-4F50-BE55-EB74695A1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74644EF-832E-49CE-92EA-4C12EDDF1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FB56614-952C-497C-8478-8155541B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C2ECC49-6E99-47FA-AA28-C7D777CF3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3158163-7FDF-4FF6-961C-D84674EFE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619124</xdr:colOff>
      <xdr:row>134</xdr:row>
      <xdr:rowOff>95251</xdr:rowOff>
    </xdr:from>
    <xdr:to>
      <xdr:col>27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B76318DD-3365-4E76-A1B8-92C280DE5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8598B0E1-AE49-46CB-94DF-92ED81A43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95B89711-0AB0-47E8-9E1A-DD6BDAB03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20C9086B-B2C6-47CB-84FF-E80A90AA5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116D519A-C1B9-4DCB-B768-7EE2B8D0E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6A50CCD-4A6D-4BEE-B0B0-D2F9BEA74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CD4429D-1F79-4DFF-B8BB-9F3E24CE4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B3613-AB02-4DDA-B176-A89D1812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1744F6-7074-44D3-BB9E-439207525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EEB2302-6CC8-40BD-B5DC-B022AA476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28E451-C0B6-4BD1-B896-62B3D96F6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02A90B-4FCA-432C-9ADE-CE250DED9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FBD0525-8924-4D0D-89C7-A731B8A98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9D8CDCD-4E65-4FCC-8C04-BE7EC05E9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E63624D-98F3-4D32-8170-140D4517D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EC64E5D-F724-4CDC-B11F-946B161E6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Guía de Isora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Guía de Isora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Guía de Isora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Guía de Isora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9A92D3-C49D-410A-A00A-F9E6A861E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4C2E6C-FEAD-4E59-A20A-2E6ADBCB4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EE2AA60-2BA7-4195-AF96-E8E748DA4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25</xdr:row>
      <xdr:rowOff>76200</xdr:rowOff>
    </xdr:from>
    <xdr:to>
      <xdr:col>15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F4C3FA4-A46A-49EB-95F0-678226182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46</xdr:row>
      <xdr:rowOff>142875</xdr:rowOff>
    </xdr:from>
    <xdr:to>
      <xdr:col>15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75F9350-0E75-4D0F-BD6C-3CAB94C9A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6:$D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Guía de Isora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8:$D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Guía de Isora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E0308D-F1DC-4B86-9F27-A0585A81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F50FD2-1D92-4A2B-87A7-394487AF0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70B3BA-19FB-451E-91A8-255014B9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A97D65-B394-472E-96A7-0D5228C43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396875</xdr:colOff>
      <xdr:row>2</xdr:row>
      <xdr:rowOff>95250</xdr:rowOff>
    </xdr:from>
    <xdr:to>
      <xdr:col>40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E693A30-B553-4BF6-9084-812D6D5A6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P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D11133-A2D7-4201-A0DA-0A4F359D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9525</xdr:colOff>
      <xdr:row>5</xdr:row>
      <xdr:rowOff>266700</xdr:rowOff>
    </xdr:from>
    <xdr:to>
      <xdr:col>34</xdr:col>
      <xdr:colOff>443865</xdr:colOff>
      <xdr:row>29</xdr:row>
      <xdr:rowOff>53340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74E2E05-2A06-4936-BDDB-FE68C5368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29BC90-0783-4D53-B426-C637FE5DE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N$6:$V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B2B80-87E1-4CB0-A35C-C17E854F3095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AC5FCE-2130-40CC-A86E-98C371E4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740C45-8717-40B4-BE39-F709E4B33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6F2A498-1305-49E2-8777-E696D52E7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B52103-5A3C-4270-B517-19FC5FF3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97D257-70FC-4170-A647-2FFC44F28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E970326A-99B7-4FFA-BC4C-C97A2C077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205D2F-6386-4819-80A9-3DF063A5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52D5DF-9735-4EB7-B101-ADCE9FEA4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233AD06-2057-4A9C-9D82-790BCB425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72E1AE-B480-40C4-8661-05284AD75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AC0E10-2EF8-4040-8047-C6ADF8DDD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659691-165A-41A6-B195-A26348860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C9DCDC-DA83-4C66-BD7A-656EC2557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2EF4203-2F37-4E74-917B-DFB9063B159B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A421994-E834-8F8C-5516-50D8C854DE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0B114FA-E2A2-1B1E-5D53-4166C135FC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C8D9D5-473B-4D83-9512-7F9F0760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55ADCE-6CA7-462B-B618-90722032E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20</xdr:col>
      <xdr:colOff>695325</xdr:colOff>
      <xdr:row>2</xdr:row>
      <xdr:rowOff>38100</xdr:rowOff>
    </xdr:from>
    <xdr:to>
      <xdr:col>33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635E265-9259-433D-BE46-57B567631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L$5:$T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6A3857-5E42-4392-878A-F314ECB15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8023BC-E4D7-4528-8917-7889FC179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28</xdr:col>
      <xdr:colOff>190500</xdr:colOff>
      <xdr:row>1</xdr:row>
      <xdr:rowOff>28575</xdr:rowOff>
    </xdr:from>
    <xdr:to>
      <xdr:col>40</xdr:col>
      <xdr:colOff>624840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20E17C5-2CB7-41D1-BD7F-D101A04DF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Q$4:$AB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E65F95E-FD24-4A74-81BA-09589FDF9B5A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0AED6B6-D5EA-6422-96AC-1C3DB91A63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38DB8C21-C08C-267F-B28D-EA138B479F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F1AE325-7150-4D40-BAA5-562869BC8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8C401B-1C3B-41C4-A1E2-1CF17F2F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D5A6A93-3171-4398-9481-0E7532367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B7E83D8-ECF6-4511-83C8-F5E7F5162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A788254-9B00-4772-A1D7-AE01638D0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06E081D-5A23-4FB5-AA61-5FECFADC6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C000A6F-D43B-406F-926D-7D2B3E45B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6812E74-04BF-4BEC-8C81-3B4A8C954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38100</xdr:colOff>
      <xdr:row>135</xdr:row>
      <xdr:rowOff>0</xdr:rowOff>
    </xdr:from>
    <xdr:to>
      <xdr:col>26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3588EEC-A36C-4066-9896-01FA11821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38100</xdr:colOff>
      <xdr:row>156</xdr:row>
      <xdr:rowOff>171450</xdr:rowOff>
    </xdr:from>
    <xdr:to>
      <xdr:col>26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8CEE61D-A8F4-42BF-9DAE-A585DFDBC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4347476-B0F2-4ED3-A0DF-E457C92A6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8940DCB-9F3C-4F1F-8533-3E0FB41EE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19050</xdr:colOff>
      <xdr:row>223</xdr:row>
      <xdr:rowOff>0</xdr:rowOff>
    </xdr:from>
    <xdr:to>
      <xdr:col>26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3B710073-39AF-4888-B411-D13421B2B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249</xdr:row>
      <xdr:rowOff>0</xdr:rowOff>
    </xdr:from>
    <xdr:to>
      <xdr:col>26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8659B8D6-50B9-411C-B3BD-6D7BFE675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Guía de Isora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Guía de Isora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Guía de Isora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Guía de Isora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Guía de Isora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Guía de Isora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Guía de Isora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Guía de Isora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Guía de Isora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Guía de Isora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Guía de Isora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O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Guía de Isora (hotel + apartamento)</a:t>
          </a:fld>
          <a:endParaRPr lang="es-ES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A6DD36-AC4E-4C6A-A5B7-7F3D8F3EA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C3AE50-C223-4A17-8C54-30D1FB3C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130952-01DE-4822-A890-1B1A2EFF8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2D811C4-CB06-4F0F-A608-2865D0906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2D9C682-99EA-4F0B-8494-750B67FD7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1048278-DA1E-4D1B-A340-2D721F0D6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B01C7A8-E274-41A2-9768-1CDBDA8D7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Guía de Isora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Guía de Isora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Guía de Isora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Guía de Isora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Guía de Isora</a:t>
          </a:fld>
          <a:endParaRPr lang="es-E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ED7745-41F1-4E66-957B-449A4FDD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C2948E-53DA-4EFB-B09C-E2B53C896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AA9123-6241-4A9E-9AD1-D4CD000A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3924C8-5F0F-4A5E-8C03-8C172EC1B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29C1F4-FABA-4F82-BA46-688F27A3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356B29-0636-4E9B-B4DD-71491DF4F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58FB2D4-1953-453B-BA74-A29C797B3F9F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B442A2D-EAB4-B4E5-E212-159784E07A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96CD568-D2E2-A42F-A40A-591C5E77D9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3EE24E8-C448-4973-B8F4-F1ACC29E8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5DA09D-F32D-4B2A-A7FE-A7A3B16F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90DF9B9-8BC2-4580-A898-782C84B70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F434305-20F6-4F80-90FA-8EA33F9CD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27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82B38EB-F9B0-4D41-BAE2-C9F4917EE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F1C421A-2629-4D9F-9FCD-65ADB5A50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CF31113-0F25-4A12-B245-CF8B4E133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575E457-3623-4984-9ACE-4569BF656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285749</xdr:colOff>
      <xdr:row>134</xdr:row>
      <xdr:rowOff>66676</xdr:rowOff>
    </xdr:from>
    <xdr:to>
      <xdr:col>27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006B7D04-0AA5-434E-8FF1-F30CFA4D3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5EC34745-C8B1-45FA-9A50-FB9100A9E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537A3B3D-D33D-42AA-8529-ECAC8B23C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BAA231BB-AA80-4799-9B59-D57202E06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38868A2A-E230-4F01-88C6-8D65C0DBC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896D8DA5-2F79-4B01-BF6C-046B25E57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B0D5034-9CE9-40A9-AADC-79D1259BF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Guía de Isora
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409574</xdr:colOff>
      <xdr:row>2</xdr:row>
      <xdr:rowOff>142874</xdr:rowOff>
    </xdr:from>
    <xdr:to>
      <xdr:col>26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ECC1EF-2C36-4C04-9AD8-4FCAB56A9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B323F1-FB45-4A90-9081-E92EA499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D0F8D5-14A1-4C92-A84F-57C8DC45C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342900</xdr:colOff>
      <xdr:row>25</xdr:row>
      <xdr:rowOff>114300</xdr:rowOff>
    </xdr:from>
    <xdr:to>
      <xdr:col>26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A6CB401-4768-4169-9762-301934246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614F967-C5EE-4B7A-B3F7-5C60F7797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52F68BB-DE60-4444-99E6-DF09D554E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9DAEEB9-D480-4976-90DE-9E2B69E8A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Guía de Isora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Guía de Isora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Guía de Isora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Guía de Isora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Guía de Isora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3346343-EC68-44EC-8634-808333FE592A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750401E-017D-661B-E006-A394A96552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52F76EF3-3739-7672-2325-096A3815BD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704849</xdr:colOff>
      <xdr:row>3</xdr:row>
      <xdr:rowOff>104774</xdr:rowOff>
    </xdr:from>
    <xdr:to>
      <xdr:col>26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04F44F-F6E2-456C-A202-799904365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228599</xdr:colOff>
      <xdr:row>91</xdr:row>
      <xdr:rowOff>419099</xdr:rowOff>
    </xdr:from>
    <xdr:to>
      <xdr:col>27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FA6366FB-36BC-48A2-89CA-DBE5CA70C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228599</xdr:colOff>
      <xdr:row>69</xdr:row>
      <xdr:rowOff>419099</xdr:rowOff>
    </xdr:from>
    <xdr:to>
      <xdr:col>27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DEC93EF2-BA0C-42B3-AE65-FA97A069A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62E16E6-CFDE-4553-AD83-BD13E8CD3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6CF9E78-5665-4655-9AB4-836813BDD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904875</xdr:colOff>
      <xdr:row>24</xdr:row>
      <xdr:rowOff>180975</xdr:rowOff>
    </xdr:from>
    <xdr:to>
      <xdr:col>27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B35BD48-8BFC-46EE-9974-2CCF02C20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838200</xdr:colOff>
      <xdr:row>47</xdr:row>
      <xdr:rowOff>114300</xdr:rowOff>
    </xdr:from>
    <xdr:to>
      <xdr:col>26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DA0477A-6416-4682-8980-E63090555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Guía de Isora
(hotel + apartamento)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Guía de Isora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Guía de Isora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87B806F-1558-4E20-961B-741F542C3656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AC6ACF9-D110-7744-ABA4-51FA75B12D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563FC04-D003-A837-A541-A5C49634EA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883A29-9EC0-4F04-8A50-339E9643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8D07DA-2063-40BF-9212-9943A9507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89E4D8B-9AF3-4E09-A393-81B601222595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DD41E26-D3D8-AD9A-A6F6-70ECA23B14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561B6BE-18B4-D614-3743-2C0C6168AD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F0702C7-E355-4EC7-B7F6-CA2E02E5F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6967EF5-56DA-4CF4-9EB4-621A38199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081BD22-E157-44FC-82D1-8AEF12C9D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30D26BA-9E7F-44F2-81EB-14D836355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576EB47-8CF5-4FE7-B906-1FB5845BD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-5,1%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19.799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60,2%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Guía de Isora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Guía de Isora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19.799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60,2%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85008603-DA2E-42C0-8522-12E878A02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35E719-1745-45A7-9986-D6E032463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B177DC5-5628-40E2-BCF4-E1CE43BE8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C1A9D9C-A99C-43E4-AC9F-471F530CE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Guía de Isora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31.284 viajeros 
cuota: 95,1%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0 viajeros
cuota: 0,0%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3909C6D9-5007-45C8-A56B-0A006B852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E6B426D-EF1E-4790-A540-EE8D199D0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7D77C79-8DAC-49F9-9598-A84315535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09AF7D-B63D-4326-9CD0-C9E205400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13.110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B91D2195-1D47-4D3B-9A6F-196E85F63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B1E6E3D-E01E-4A8E-AECC-7CD4AB8E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8CC6E4A-9B7C-458A-ABE6-3DB520A5D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7508D73-9D10-4E24-BCCD-C9041507D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Guía de Isora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18.174 viajeros 
cuota: 91,8%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7A46C181-6F13-4F2F-A0E0-007B1DC36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D6D0922-30A6-45A5-A897-12B7E305A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0AE7721-3237-4281-8F98-8C63BA424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27C93C7-CFF8-4438-9F25-3EACC8443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5C2B532-A518-44A4-9004-F2A09F261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B03AFA7-4CAA-45E9-870D-768B9CDBB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F437621-369C-4A77-AE2C-8BE5B080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63E1B86-8D44-47AC-9D0B-66650571C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DA2165C-9560-4EF1-B2A6-AE6162373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87D1667-9E7A-4CD5-9251-75C0BD677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F7636AB4-96EC-4255-A39B-BC38E5500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65E2EBA-8730-4DB9-923F-91447EA08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C4B7E67-64C1-48CB-AD8B-399F3C34D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61DC62D-F884-4DEC-AD76-D4738B68A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D5E094B-CC1E-48A9-9458-E5464C4A6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C17B23-3E95-4649-9769-6ED5D894A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622DA7-3B0F-4E21-929B-75A562A7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07DD7D-F267-4838-B40A-2E27ACBC7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Guía de Isora
(hotel + apartamento)</a:t>
          </a:fld>
          <a:endParaRPr lang="es-ES" sz="1100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326734-85A5-4340-8540-1CE5B14EE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A4139D-50B1-4526-8950-EDBE4D8C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F860A3-B8BD-400D-ABBD-13A9D8F39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Guía de Isora
(hotel + apartamento)</a:t>
          </a:fld>
          <a:endParaRPr lang="es-ES" sz="1100"/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9C3B12-0F27-4663-AA99-F9C03E981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10B12B-7B7D-4117-82D3-2898A054D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AF1870-5D0D-436E-9F58-A788691D2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Guía de Isora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B0375-1E0F-4D16-BD84-F774F6172BD0}">
  <dimension ref="B1:M54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47</v>
      </c>
    </row>
    <row r="4" spans="2:13" ht="24" x14ac:dyDescent="0.4">
      <c r="B4" s="3" t="s">
        <v>209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210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211</v>
      </c>
    </row>
    <row r="20" spans="2:2" ht="15.75" x14ac:dyDescent="0.25">
      <c r="B20" s="6" t="s">
        <v>212</v>
      </c>
    </row>
    <row r="21" spans="2:2" ht="15.75" x14ac:dyDescent="0.25">
      <c r="B21" s="6" t="s">
        <v>213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214</v>
      </c>
    </row>
    <row r="36" spans="2:2" ht="15.75" x14ac:dyDescent="0.25">
      <c r="B36" s="6" t="s">
        <v>215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216</v>
      </c>
    </row>
    <row r="42" spans="2:2" ht="15.75" x14ac:dyDescent="0.25">
      <c r="B42" s="6" t="s">
        <v>217</v>
      </c>
    </row>
    <row r="43" spans="2:2" ht="15.75" x14ac:dyDescent="0.25">
      <c r="B43" s="10" t="s">
        <v>23</v>
      </c>
    </row>
    <row r="44" spans="2:2" ht="15.75" x14ac:dyDescent="0.25">
      <c r="B44" s="6" t="s">
        <v>218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0" t="s">
        <v>26</v>
      </c>
    </row>
    <row r="48" spans="2:2" ht="15.75" x14ac:dyDescent="0.25">
      <c r="B48" s="6" t="s">
        <v>219</v>
      </c>
    </row>
    <row r="49" spans="2:2" ht="15.75" x14ac:dyDescent="0.25">
      <c r="B49" s="6" t="s">
        <v>220</v>
      </c>
    </row>
    <row r="50" spans="2:2" ht="15.75" x14ac:dyDescent="0.25">
      <c r="B50" s="6" t="s">
        <v>221</v>
      </c>
    </row>
    <row r="51" spans="2:2" ht="15.75" x14ac:dyDescent="0.25">
      <c r="B51" s="6" t="s">
        <v>222</v>
      </c>
    </row>
    <row r="52" spans="2:2" ht="15.75" x14ac:dyDescent="0.25">
      <c r="B52" s="6" t="s">
        <v>27</v>
      </c>
    </row>
    <row r="53" spans="2:2" ht="15.75" x14ac:dyDescent="0.25">
      <c r="B53" s="6" t="s">
        <v>28</v>
      </c>
    </row>
    <row r="54" spans="2:2" ht="15.75" x14ac:dyDescent="0.25">
      <c r="B54" s="6" t="s">
        <v>29</v>
      </c>
    </row>
  </sheetData>
  <hyperlinks>
    <hyperlink ref="B13" location="'Plazas aloj islas cat y tipolog'!A1" tooltip="Plazas alojativas Canarias e islas" display="Plazas alojativas Canarias e islas" xr:uid="{58B0939F-8796-4DF2-8C9C-6AA9120BEECD}"/>
    <hyperlink ref="B19" location="'Viajeros entr evol mensu TF'!A1" tooltip="Evolución mensual de viajeros entrentrados en Tenerife según lugar de residencia" display="Evolución mensual de viajeros entrados en Tenerife según lugar de residencia" xr:uid="{9412DBA1-8A83-494D-BAE4-ACF1D3A3FF05}"/>
    <hyperlink ref="B14" location="'Establecim aloj islas cat y tip'!A1" tooltip="Establecimientos alojativos Canarias e islas" display="Establecimientos alojativos Canarias e islas" xr:uid="{E8F24D76-75D0-498F-86CB-46D7C033E705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B6661E14-2F45-4776-999F-6F003658A996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27FEB4FE-53D3-4467-9C6D-B7D44D3B41BF}"/>
    <hyperlink ref="B37" location="'Pernoctaciones lugar reside'!A1" tooltip="Pernoctaciones registradas en establecimientos alojativos de Canarias e islas según tipología y categoría" display="'Pernoctaciones lugar reside'!A1" xr:uid="{98CD247C-B7EB-4414-B74F-639068C6987A}"/>
    <hyperlink ref="B8" location="'Resumen indicadores (aloj)'!A1" tooltip="Resumen indicadores Tenerife" display="'Resumen indicadores (aloj)'!A1" xr:uid="{95F0C8F1-B14D-4AEC-B243-B4807EFB8752}"/>
    <hyperlink ref="B9" location="'Resumen indicadores municipios '!A1" tooltip="Resumen indicadores municipios Tenerife" display="Resumen indicadores municipios Tenerife" xr:uid="{A35EF02B-43A8-46D3-A932-BFEAF540F183}"/>
    <hyperlink ref="B20" location="'Viajeros entr evol mensu TF cat'!A1" tooltip="Evolución mensual de viajeros entrentrados en Tenerife según lugar de residencia" display="'Viajeros entr evol mensu TF cat'!A1" xr:uid="{A34AB55F-63EB-4A20-BBAE-FF6C6DD2C320}"/>
    <hyperlink ref="B21" location="'Viajeros entr evol anual TF cat'!A1" tooltip="Evolución mensual de viajeros entrentrados en Tenerife según lugar de residencia" display="'Viajeros entr evol anual TF cat'!A1" xr:uid="{30A82F93-4F7C-4BA9-B99A-705F59396C90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5C55CA84-2D5B-473E-B9B7-D7598456F39F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DB7BDDF1-190B-41A0-A974-CC858B5BE030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1CD4FE7B-850B-45AC-9478-7C419DFC31B5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28A78BAC-59CB-47A4-9B77-27C9A02353BD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11DC15DF-129D-401E-AB41-3ADF6E2DA9C2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D83C4777-6489-4C28-87A5-03B6CF77A7DC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C23F48DC-5CBA-4C4F-BE7A-CB29DA123321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478C70B1-9F8C-43D2-A06B-BAE203744B4B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3B26F002-ED0E-4834-B9A6-01210AE59F78}"/>
    <hyperlink ref="B48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587D556D-72FB-466B-BF36-92F918B9FD64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4A908B51-EAFD-43D9-8854-8E33E1F40C75}"/>
    <hyperlink ref="B51" location="'distribución canarias x munici'!A1" tooltip="=CONCATENAR(&quot;Viajeros canarios entrados en los hoteles y apartamentos de &quot;;Actualizaciones!$B$3;&quot; por tipología y categoría de alojamiento&quot;)" display="'distribución canarias x munici'!A1" xr:uid="{3FF2E029-9F77-4D4C-AC4C-A1BCE635D930}"/>
    <hyperlink ref="B35" location="'Pernoctaciones evol mensu TF'!A1" tooltip="Evolución mensual de pernoctaciones en Tenerife según lugar de residencia" display="'Pernoctaciones evol mensu TF'!A1" xr:uid="{0C66D236-D7C6-4EF1-B784-CDF6C659FF8C}"/>
    <hyperlink ref="B36" location="'Pernocta evol mensu TF cat'!A1" tooltip="Evolución mensual de pernoctaciones en Tenerife según lugar de residencia" display="'Pernocta evol mensu TF cat'!A1" xr:uid="{A3D5D783-8FE0-488A-BE65-D75401DD5F6C}"/>
    <hyperlink ref="B38" location="'Pernoctaciones lugar residen ac'!A1" tooltip="Pernoctaciones registradas en establecimientos alojativos de Canarias e islas según tipología y categoría" display="'Pernoctaciones lugar residen ac'!A1" xr:uid="{7C78631F-B5E4-4ED8-8512-A33C98B3EA18}"/>
    <hyperlink ref="B39" location="'Pernoctaciones lugar reside año'!A1" tooltip="Pernoctaciones registradas en establecimientos alojativos de Canarias e islas según tipología y categoría" display="'Pernoctaciones lugar reside año'!A1" xr:uid="{9DADD0A9-C58C-4F1D-BCE8-82D6E756B781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596BC249-04E4-499C-BA06-C05C746BC97C}"/>
    <hyperlink ref="B41" location="'EM evol menusual lugar resd'!A1" tooltip="Evolución mensual de estancia media en Tenerife según lugar de residencia" display="'EM evol menusual lugar resd'!A1" xr:uid="{DDA20904-5936-49BF-8B1F-2281D167752B}"/>
    <hyperlink ref="B42" location="'EM evol mensu TF cat '!A1" tooltip="Evolución mensual de estancia media en Tenerife según lugar de residencia" display="'EM evol mensu TF cat '!A1" xr:uid="{D53F1C2A-4E46-4A55-88D6-95E5B5A1CE5D}"/>
    <hyperlink ref="B44" location="'tasa de ocupación evol mens'!A1" tooltip="Evolución mensual de estancia media en Tenerife según lugar de residencia" display="'tasa de ocupación evol mens'!A1" xr:uid="{1CFD9902-C99A-4781-8D58-3A6286A7D2DB}"/>
    <hyperlink ref="B50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141D8770-648E-4AB4-9E8D-73D96A3244D5}"/>
    <hyperlink ref="B49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86935C87-67C3-4CF0-A6D7-7A531CA4F3A2}"/>
    <hyperlink ref="B52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4FAA5F9C-3497-4BE5-8F3D-952CA36F8A2F}"/>
    <hyperlink ref="B53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A538BD82-9B7A-4F3D-B371-D525412ACC0E}"/>
    <hyperlink ref="B54" location="'evolución anual viaj ent canari'!A1" tooltip="Viajeros canarios entrados en los hoteles y apartamentos de Tenerife por municipio de alojamiento" display="Viajeros canarios entrados en los hoteles y apartamentos de Tenerife por municipio de alojamiento" xr:uid="{B7CEB732-2139-41F0-8569-4F59BE31417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23DC4-B28E-4B25-A027-1C20665EE3D7}">
  <sheetPr>
    <tabColor theme="8" tint="0.59999389629810485"/>
  </sheetPr>
  <dimension ref="A4:N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4" max="14" width="12" customWidth="1"/>
  </cols>
  <sheetData>
    <row r="4" spans="2:14" ht="21.75" thickBot="1" x14ac:dyDescent="0.3">
      <c r="B4" s="269" t="s">
        <v>223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12"/>
    </row>
    <row r="5" spans="2:14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30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24/23</v>
      </c>
      <c r="K6" s="14" t="str">
        <f>CONCATENATE("dif. ",RIGHT(I6,2),"/",RIGHT(H6,2))</f>
        <v>dif. 24/23</v>
      </c>
      <c r="L6" s="14" t="str">
        <f>CONCATENATE("var. ",RIGHT(I6,2),"/",RIGHT(E6,2))</f>
        <v>var. 24/19</v>
      </c>
      <c r="M6" s="14" t="str">
        <f>CONCATENATE("dif. ",RIGHT(I6,2),"/",RIGHT(E6,2))</f>
        <v>dif. 24/19</v>
      </c>
      <c r="N6" s="14" t="str">
        <f>CONCATENATE("cuota ",I6)</f>
        <v>cuota julio 2024</v>
      </c>
    </row>
    <row r="7" spans="2:14" x14ac:dyDescent="0.25">
      <c r="B7" s="270" t="s">
        <v>47</v>
      </c>
      <c r="C7" s="273" t="s">
        <v>8</v>
      </c>
      <c r="D7" s="15" t="s">
        <v>30</v>
      </c>
      <c r="E7" s="16">
        <v>13016</v>
      </c>
      <c r="F7" s="16">
        <v>2379</v>
      </c>
      <c r="G7" s="16">
        <v>24503</v>
      </c>
      <c r="H7" s="16">
        <v>23244</v>
      </c>
      <c r="I7" s="16">
        <v>16852</v>
      </c>
      <c r="J7" s="17">
        <f>I7/H7-1</f>
        <v>-0.27499569781448974</v>
      </c>
      <c r="K7" s="16">
        <f>I7-H7</f>
        <v>-6392</v>
      </c>
      <c r="L7" s="17">
        <f>I7/E7-1</f>
        <v>0.29471419791026432</v>
      </c>
      <c r="M7" s="16">
        <f>I7-E7</f>
        <v>3836</v>
      </c>
      <c r="N7" s="18">
        <f>I7/$I$7</f>
        <v>1</v>
      </c>
    </row>
    <row r="8" spans="2:14" x14ac:dyDescent="0.25">
      <c r="B8" s="271"/>
      <c r="C8" s="274"/>
      <c r="D8" s="19" t="s">
        <v>31</v>
      </c>
      <c r="E8" s="20">
        <v>12691</v>
      </c>
      <c r="F8" s="20">
        <v>2305</v>
      </c>
      <c r="G8" s="20">
        <v>23736</v>
      </c>
      <c r="H8" s="20">
        <v>22490</v>
      </c>
      <c r="I8" s="20">
        <v>13444</v>
      </c>
      <c r="J8" s="21">
        <f t="shared" ref="J8:J20" si="0">I8/H8-1</f>
        <v>-0.40222321031569586</v>
      </c>
      <c r="K8" s="20">
        <f t="shared" ref="K8:K17" si="1">I8-H8</f>
        <v>-9046</v>
      </c>
      <c r="L8" s="21">
        <f t="shared" ref="L8:L20" si="2">I8/E8-1</f>
        <v>5.9333385863998167E-2</v>
      </c>
      <c r="M8" s="20">
        <f t="shared" ref="M8:M17" si="3">I8-E8</f>
        <v>753</v>
      </c>
      <c r="N8" s="22">
        <f>I8/$I$7</f>
        <v>0.79776881082364115</v>
      </c>
    </row>
    <row r="9" spans="2:14" x14ac:dyDescent="0.25">
      <c r="B9" s="271"/>
      <c r="C9" s="275"/>
      <c r="D9" s="23" t="s">
        <v>32</v>
      </c>
      <c r="E9" s="24" t="s">
        <v>229</v>
      </c>
      <c r="F9" s="24" t="s">
        <v>229</v>
      </c>
      <c r="G9" s="24" t="s">
        <v>229</v>
      </c>
      <c r="H9" s="24" t="s">
        <v>229</v>
      </c>
      <c r="I9" s="24" t="s">
        <v>229</v>
      </c>
      <c r="J9" s="25" t="str">
        <f>IFERROR(I9/H9-1,"-")</f>
        <v>-</v>
      </c>
      <c r="K9" s="24" t="str">
        <f>IFERROR(I9-H9,"-")</f>
        <v>-</v>
      </c>
      <c r="L9" s="25" t="str">
        <f>IFERROR(I9/E9-1,"-")</f>
        <v>-</v>
      </c>
      <c r="M9" s="24" t="str">
        <f>IFERROR(I9-E9,"-")</f>
        <v>-</v>
      </c>
      <c r="N9" s="25" t="str">
        <f>IFERROR(I9/$I$7,"-")</f>
        <v>-</v>
      </c>
    </row>
    <row r="10" spans="2:14" x14ac:dyDescent="0.25">
      <c r="B10" s="271"/>
      <c r="C10" s="276" t="s">
        <v>33</v>
      </c>
      <c r="D10" s="26" t="s">
        <v>30</v>
      </c>
      <c r="E10" s="27">
        <v>14912</v>
      </c>
      <c r="F10" s="27">
        <v>2426</v>
      </c>
      <c r="G10" s="27">
        <v>27893</v>
      </c>
      <c r="H10" s="27">
        <v>26664</v>
      </c>
      <c r="I10" s="27">
        <v>19100</v>
      </c>
      <c r="J10" s="28">
        <f t="shared" si="0"/>
        <v>-0.28367836783678368</v>
      </c>
      <c r="K10" s="27">
        <f t="shared" si="1"/>
        <v>-7564</v>
      </c>
      <c r="L10" s="28">
        <f t="shared" si="2"/>
        <v>0.2808476394849786</v>
      </c>
      <c r="M10" s="27">
        <f t="shared" si="3"/>
        <v>4188</v>
      </c>
      <c r="N10" s="18">
        <f>I10/$I$10</f>
        <v>1</v>
      </c>
    </row>
    <row r="11" spans="2:14" x14ac:dyDescent="0.25">
      <c r="B11" s="271"/>
      <c r="C11" s="277"/>
      <c r="D11" s="4" t="s">
        <v>31</v>
      </c>
      <c r="E11" s="29">
        <v>14564</v>
      </c>
      <c r="F11" s="29">
        <v>2331</v>
      </c>
      <c r="G11" s="29">
        <v>27053</v>
      </c>
      <c r="H11" s="29">
        <v>25834</v>
      </c>
      <c r="I11" s="29">
        <v>15163</v>
      </c>
      <c r="J11" s="30">
        <f t="shared" si="0"/>
        <v>-0.41306030812108074</v>
      </c>
      <c r="K11" s="29">
        <f t="shared" si="1"/>
        <v>-10671</v>
      </c>
      <c r="L11" s="30">
        <f t="shared" si="2"/>
        <v>4.1128810766273061E-2</v>
      </c>
      <c r="M11" s="29">
        <f t="shared" si="3"/>
        <v>599</v>
      </c>
      <c r="N11" s="31">
        <f>I11/$I$10</f>
        <v>0.79387434554973824</v>
      </c>
    </row>
    <row r="12" spans="2:14" x14ac:dyDescent="0.25">
      <c r="B12" s="271"/>
      <c r="C12" s="278"/>
      <c r="D12" s="32" t="s">
        <v>32</v>
      </c>
      <c r="E12" s="33" t="s">
        <v>229</v>
      </c>
      <c r="F12" s="33" t="s">
        <v>229</v>
      </c>
      <c r="G12" s="33" t="s">
        <v>229</v>
      </c>
      <c r="H12" s="33" t="s">
        <v>229</v>
      </c>
      <c r="I12" s="33" t="s">
        <v>229</v>
      </c>
      <c r="J12" s="34" t="str">
        <f>IFERROR(I12/H12-1,"-")</f>
        <v>-</v>
      </c>
      <c r="K12" s="33" t="str">
        <f>IFERROR(I12-H12,"-")</f>
        <v>-</v>
      </c>
      <c r="L12" s="34" t="str">
        <f>IFERROR(I12/E12-1,"-")</f>
        <v>-</v>
      </c>
      <c r="M12" s="33" t="str">
        <f>IFERROR(I12-E12,"-")</f>
        <v>-</v>
      </c>
      <c r="N12" s="34" t="str">
        <f>IFERROR(I12/$I$10,"-")</f>
        <v>-</v>
      </c>
    </row>
    <row r="13" spans="2:14" x14ac:dyDescent="0.25">
      <c r="B13" s="271"/>
      <c r="C13" s="273" t="s">
        <v>21</v>
      </c>
      <c r="D13" s="15" t="s">
        <v>30</v>
      </c>
      <c r="E13" s="16">
        <v>80379</v>
      </c>
      <c r="F13" s="16">
        <v>6598</v>
      </c>
      <c r="G13" s="16">
        <v>137368</v>
      </c>
      <c r="H13" s="16">
        <v>132622</v>
      </c>
      <c r="I13" s="16">
        <v>99510</v>
      </c>
      <c r="J13" s="17">
        <f t="shared" si="0"/>
        <v>-0.24967200012064361</v>
      </c>
      <c r="K13" s="16">
        <f t="shared" si="1"/>
        <v>-33112</v>
      </c>
      <c r="L13" s="17">
        <f t="shared" si="2"/>
        <v>0.23800992796625975</v>
      </c>
      <c r="M13" s="16">
        <f t="shared" si="3"/>
        <v>19131</v>
      </c>
      <c r="N13" s="18">
        <f>I13/$I$13</f>
        <v>1</v>
      </c>
    </row>
    <row r="14" spans="2:14" x14ac:dyDescent="0.25">
      <c r="B14" s="271"/>
      <c r="C14" s="274"/>
      <c r="D14" s="19" t="s">
        <v>31</v>
      </c>
      <c r="E14" s="20">
        <v>79144</v>
      </c>
      <c r="F14" s="20">
        <v>5666</v>
      </c>
      <c r="G14" s="20">
        <v>131509</v>
      </c>
      <c r="H14" s="20">
        <v>126864</v>
      </c>
      <c r="I14" s="20">
        <v>79640</v>
      </c>
      <c r="J14" s="21">
        <f t="shared" si="0"/>
        <v>-0.37224114011855214</v>
      </c>
      <c r="K14" s="20">
        <f t="shared" si="1"/>
        <v>-47224</v>
      </c>
      <c r="L14" s="21">
        <f t="shared" si="2"/>
        <v>6.2670575154148978E-3</v>
      </c>
      <c r="M14" s="20">
        <f t="shared" si="3"/>
        <v>496</v>
      </c>
      <c r="N14" s="22">
        <f>I14/$I$13</f>
        <v>0.80032157572103302</v>
      </c>
    </row>
    <row r="15" spans="2:14" x14ac:dyDescent="0.25">
      <c r="B15" s="271"/>
      <c r="C15" s="275"/>
      <c r="D15" s="23" t="s">
        <v>32</v>
      </c>
      <c r="E15" s="24" t="s">
        <v>229</v>
      </c>
      <c r="F15" s="24" t="s">
        <v>229</v>
      </c>
      <c r="G15" s="24" t="s">
        <v>229</v>
      </c>
      <c r="H15" s="24" t="s">
        <v>229</v>
      </c>
      <c r="I15" s="24" t="s">
        <v>229</v>
      </c>
      <c r="J15" s="25" t="str">
        <f>IFERROR(I15/H15-1,"-")</f>
        <v>-</v>
      </c>
      <c r="K15" s="24" t="str">
        <f>IFERROR(I15-H15,"-")</f>
        <v>-</v>
      </c>
      <c r="L15" s="25" t="str">
        <f>IFERROR(I15/E15-1,"-")</f>
        <v>-</v>
      </c>
      <c r="M15" s="24" t="str">
        <f>IFERROR(I15-E15,"-")</f>
        <v>-</v>
      </c>
      <c r="N15" s="25" t="str">
        <f>IFERROR(I15/$I$13,"-")</f>
        <v>-</v>
      </c>
    </row>
    <row r="16" spans="2:14" x14ac:dyDescent="0.25">
      <c r="B16" s="271"/>
      <c r="C16" s="276" t="s">
        <v>22</v>
      </c>
      <c r="D16" s="26" t="s">
        <v>30</v>
      </c>
      <c r="E16" s="35">
        <v>6.1753995082974802</v>
      </c>
      <c r="F16" s="35">
        <v>2.7734342160571668</v>
      </c>
      <c r="G16" s="35">
        <v>5.606170672978819</v>
      </c>
      <c r="H16" s="35">
        <v>5.7056444673894342</v>
      </c>
      <c r="I16" s="35">
        <v>5.9049370994540711</v>
      </c>
      <c r="J16" s="36">
        <f t="shared" si="0"/>
        <v>3.4929030927828064E-2</v>
      </c>
      <c r="K16" s="37">
        <f t="shared" si="1"/>
        <v>0.19929263206463688</v>
      </c>
      <c r="L16" s="36">
        <f t="shared" si="2"/>
        <v>-4.3796746830712108E-2</v>
      </c>
      <c r="M16" s="37">
        <f t="shared" si="3"/>
        <v>-0.27046240884340911</v>
      </c>
      <c r="N16" s="38"/>
    </row>
    <row r="17" spans="2:14" x14ac:dyDescent="0.25">
      <c r="B17" s="271"/>
      <c r="C17" s="277"/>
      <c r="D17" s="4" t="s">
        <v>31</v>
      </c>
      <c r="E17" s="39">
        <f>E14/E8</f>
        <v>6.2362303994957058</v>
      </c>
      <c r="F17" s="39">
        <f t="shared" ref="F17:I17" si="4">F14/F8</f>
        <v>2.4581344902386117</v>
      </c>
      <c r="G17" s="39">
        <f t="shared" si="4"/>
        <v>5.5404870239298951</v>
      </c>
      <c r="H17" s="39">
        <f t="shared" si="4"/>
        <v>5.6409070698088035</v>
      </c>
      <c r="I17" s="39">
        <f t="shared" si="4"/>
        <v>5.9238321927997619</v>
      </c>
      <c r="J17" s="40">
        <f t="shared" si="0"/>
        <v>5.01559624169714E-2</v>
      </c>
      <c r="K17" s="41">
        <f t="shared" si="1"/>
        <v>0.2829251229909584</v>
      </c>
      <c r="L17" s="40">
        <f t="shared" si="2"/>
        <v>-5.0094077140127147E-2</v>
      </c>
      <c r="M17" s="41">
        <f t="shared" si="3"/>
        <v>-0.31239820669594387</v>
      </c>
      <c r="N17" s="42"/>
    </row>
    <row r="18" spans="2:14" x14ac:dyDescent="0.25">
      <c r="B18" s="271"/>
      <c r="C18" s="278"/>
      <c r="D18" s="32" t="s">
        <v>32</v>
      </c>
      <c r="E18" s="43" t="str">
        <f>IFERROR(E15/E9,"-")</f>
        <v>-</v>
      </c>
      <c r="F18" s="43" t="str">
        <f t="shared" ref="F18:I18" si="5">IFERROR(F15/F9,"-")</f>
        <v>-</v>
      </c>
      <c r="G18" s="43" t="str">
        <f t="shared" si="5"/>
        <v>-</v>
      </c>
      <c r="H18" s="43" t="str">
        <f t="shared" si="5"/>
        <v>-</v>
      </c>
      <c r="I18" s="43" t="str">
        <f t="shared" si="5"/>
        <v>-</v>
      </c>
      <c r="J18" s="34" t="str">
        <f>IFERROR(I18/H18-1,"-")</f>
        <v>-</v>
      </c>
      <c r="K18" s="33" t="str">
        <f>IFERROR(I18-H18,"-")</f>
        <v>-</v>
      </c>
      <c r="L18" s="34" t="str">
        <f>IFERROR(I18/E18-1,"-")</f>
        <v>-</v>
      </c>
      <c r="M18" s="33" t="str">
        <f>IFERROR(I18-E18,"-")</f>
        <v>-</v>
      </c>
      <c r="N18" s="34"/>
    </row>
    <row r="19" spans="2:14" x14ac:dyDescent="0.25">
      <c r="B19" s="271"/>
      <c r="C19" s="279" t="s">
        <v>34</v>
      </c>
      <c r="D19" s="15" t="s">
        <v>30</v>
      </c>
      <c r="E19" s="18">
        <v>0.6371</v>
      </c>
      <c r="F19" s="18">
        <v>4.9800000000000004E-2</v>
      </c>
      <c r="G19" s="18">
        <v>0.97129999999999994</v>
      </c>
      <c r="H19" s="18">
        <v>1.0004999999999999</v>
      </c>
      <c r="I19" s="18">
        <v>0.74549999999999994</v>
      </c>
      <c r="J19" s="17">
        <f t="shared" si="0"/>
        <v>-0.25487256371814093</v>
      </c>
      <c r="K19" s="44">
        <f>(I19-H19)*100</f>
        <v>-25.5</v>
      </c>
      <c r="L19" s="17">
        <f t="shared" si="2"/>
        <v>0.17014597394443554</v>
      </c>
      <c r="M19" s="44">
        <f>(I19-E19)*100</f>
        <v>10.839999999999995</v>
      </c>
      <c r="N19" s="18"/>
    </row>
    <row r="20" spans="2:14" x14ac:dyDescent="0.25">
      <c r="B20" s="271"/>
      <c r="C20" s="280"/>
      <c r="D20" s="19" t="s">
        <v>31</v>
      </c>
      <c r="E20" s="22">
        <v>0.63759999999999994</v>
      </c>
      <c r="F20" s="22">
        <v>5.1100000000000007E-2</v>
      </c>
      <c r="G20" s="22">
        <v>1.0985</v>
      </c>
      <c r="H20" s="22">
        <v>1.1444000000000001</v>
      </c>
      <c r="I20" s="22">
        <v>0.71239999999999992</v>
      </c>
      <c r="J20" s="21">
        <f t="shared" si="0"/>
        <v>-0.37749038797623224</v>
      </c>
      <c r="K20" s="45">
        <f>(I20-H20)*100</f>
        <v>-43.200000000000017</v>
      </c>
      <c r="L20" s="21">
        <f t="shared" si="2"/>
        <v>0.11731493099121715</v>
      </c>
      <c r="M20" s="45">
        <f>(I20-E20)*100</f>
        <v>7.4799999999999978</v>
      </c>
      <c r="N20" s="22"/>
    </row>
    <row r="21" spans="2:14" x14ac:dyDescent="0.25">
      <c r="B21" s="271"/>
      <c r="C21" s="281"/>
      <c r="D21" s="23" t="s">
        <v>32</v>
      </c>
      <c r="E21" s="25" t="s">
        <v>229</v>
      </c>
      <c r="F21" s="25" t="s">
        <v>229</v>
      </c>
      <c r="G21" s="25" t="s">
        <v>229</v>
      </c>
      <c r="H21" s="25" t="s">
        <v>229</v>
      </c>
      <c r="I21" s="25" t="s">
        <v>229</v>
      </c>
      <c r="J21" s="25" t="str">
        <f>IFERROR(I21/H21-1,"-")</f>
        <v>-</v>
      </c>
      <c r="K21" s="24" t="str">
        <f>IFERROR(I21-H21,"-")</f>
        <v>-</v>
      </c>
      <c r="L21" s="25" t="str">
        <f>IFERROR(I21/E21-1,"-")</f>
        <v>-</v>
      </c>
      <c r="M21" s="24" t="str">
        <f>IFERROR(I21-E21,"-")</f>
        <v>-</v>
      </c>
      <c r="N21" s="46"/>
    </row>
    <row r="22" spans="2:14" x14ac:dyDescent="0.25">
      <c r="B22" s="271"/>
      <c r="C22" s="282" t="s">
        <v>35</v>
      </c>
      <c r="D22" s="26" t="s">
        <v>30</v>
      </c>
      <c r="E22" s="27">
        <v>4070</v>
      </c>
      <c r="F22" s="27">
        <v>4276</v>
      </c>
      <c r="G22" s="27">
        <v>4562</v>
      </c>
      <c r="H22" s="27">
        <v>4276</v>
      </c>
      <c r="I22" s="27">
        <v>4306</v>
      </c>
      <c r="J22" s="36">
        <f>I22/H22-1</f>
        <v>7.0159027128158247E-3</v>
      </c>
      <c r="K22" s="27">
        <f>I22-H22</f>
        <v>30</v>
      </c>
      <c r="L22" s="36">
        <f>I22/E22-1</f>
        <v>5.7985257985257999E-2</v>
      </c>
      <c r="M22" s="27">
        <f>I22-E22</f>
        <v>236</v>
      </c>
      <c r="N22" s="38">
        <f>I22/$I$22</f>
        <v>1</v>
      </c>
    </row>
    <row r="23" spans="2:14" x14ac:dyDescent="0.25">
      <c r="B23" s="271"/>
      <c r="C23" s="283"/>
      <c r="D23" s="4" t="s">
        <v>31</v>
      </c>
      <c r="E23" s="29">
        <v>4004</v>
      </c>
      <c r="F23" s="29">
        <v>3576</v>
      </c>
      <c r="G23" s="29">
        <v>3862</v>
      </c>
      <c r="H23" s="29">
        <v>3576</v>
      </c>
      <c r="I23" s="29">
        <v>3606</v>
      </c>
      <c r="J23" s="40">
        <f>I23/H23-1</f>
        <v>8.3892617449663476E-3</v>
      </c>
      <c r="K23" s="29">
        <f>I23-H23</f>
        <v>30</v>
      </c>
      <c r="L23" s="40">
        <f>I23/E23-1</f>
        <v>-9.9400599400599421E-2</v>
      </c>
      <c r="M23" s="29">
        <f>I23-E23</f>
        <v>-398</v>
      </c>
      <c r="N23" s="42">
        <f>I23/$I$22</f>
        <v>0.83743613562470975</v>
      </c>
    </row>
    <row r="24" spans="2:14" x14ac:dyDescent="0.25">
      <c r="B24" s="272"/>
      <c r="C24" s="284"/>
      <c r="D24" s="32" t="s">
        <v>32</v>
      </c>
      <c r="E24" s="33" t="s">
        <v>229</v>
      </c>
      <c r="F24" s="33" t="s">
        <v>229</v>
      </c>
      <c r="G24" s="33" t="s">
        <v>229</v>
      </c>
      <c r="H24" s="33" t="s">
        <v>229</v>
      </c>
      <c r="I24" s="33" t="s">
        <v>229</v>
      </c>
      <c r="J24" s="34" t="str">
        <f>IFERROR(I24/H24-1,"-")</f>
        <v>-</v>
      </c>
      <c r="K24" s="33" t="str">
        <f>IFERROR(I24-H24,"-")</f>
        <v>-</v>
      </c>
      <c r="L24" s="34" t="str">
        <f>IFERROR(I24/E24-1,"-")</f>
        <v>-</v>
      </c>
      <c r="M24" s="33" t="str">
        <f>IFERROR(I24-E24,"-")</f>
        <v>-</v>
      </c>
      <c r="N24" s="34" t="str">
        <f>IFERROR(I24/$I$22,"-")</f>
        <v>-</v>
      </c>
    </row>
    <row r="25" spans="2:14" ht="7.5" customHeight="1" x14ac:dyDescent="0.25"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47"/>
    </row>
    <row r="26" spans="2:14" ht="24.75" customHeight="1" x14ac:dyDescent="0.25">
      <c r="B26" s="267" t="s">
        <v>36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</row>
    <row r="29" spans="2:14" ht="21.75" customHeight="1" thickBot="1" x14ac:dyDescent="0.3">
      <c r="B29" s="269" t="s">
        <v>223</v>
      </c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12"/>
    </row>
    <row r="30" spans="2:14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45" x14ac:dyDescent="0.25">
      <c r="B31" s="4"/>
      <c r="C31" s="4"/>
      <c r="D31" s="4"/>
      <c r="E31" s="13" t="s">
        <v>230</v>
      </c>
      <c r="F31" s="13" t="s">
        <v>231</v>
      </c>
      <c r="G31" s="13" t="s">
        <v>232</v>
      </c>
      <c r="H31" s="13" t="s">
        <v>233</v>
      </c>
      <c r="I31" s="13" t="s">
        <v>234</v>
      </c>
      <c r="J31" s="14" t="str">
        <f>CONCATENATE("var. ",RIGHT(I31,2),"/",RIGHT(H31,2))</f>
        <v>var. 24/23</v>
      </c>
      <c r="K31" s="14" t="str">
        <f>CONCATENATE("dif. ",RIGHT(I31,2),"/",RIGHT(H31,2))</f>
        <v>dif. 24/23</v>
      </c>
      <c r="L31" s="14" t="str">
        <f>CONCATENATE("var. ",RIGHT(I31,2),"/",RIGHT(E31,2))</f>
        <v>var. 24/19</v>
      </c>
      <c r="M31" s="14" t="str">
        <f>CONCATENATE("dif. ",RIGHT(I31,2),"/",RIGHT(E31,2))</f>
        <v>dif. 24/19</v>
      </c>
      <c r="N31" s="14" t="str">
        <f>CONCATENATE("cuota ",I31)</f>
        <v>cuota acumulado a julio 2024</v>
      </c>
    </row>
    <row r="32" spans="2:14" ht="15" customHeight="1" x14ac:dyDescent="0.25">
      <c r="B32" s="270" t="s">
        <v>47</v>
      </c>
      <c r="C32" s="273" t="s">
        <v>8</v>
      </c>
      <c r="D32" s="15" t="s">
        <v>30</v>
      </c>
      <c r="E32" s="49">
        <v>77208</v>
      </c>
      <c r="F32" s="49">
        <v>19378</v>
      </c>
      <c r="G32" s="49">
        <v>91869</v>
      </c>
      <c r="H32" s="49">
        <v>109900</v>
      </c>
      <c r="I32" s="49">
        <v>133707</v>
      </c>
      <c r="J32" s="17">
        <f>I32/H32-1</f>
        <v>0.21662420382165615</v>
      </c>
      <c r="K32" s="16">
        <f>I32-H32</f>
        <v>23807</v>
      </c>
      <c r="L32" s="17">
        <f>I32/E32-1</f>
        <v>0.73177649984457571</v>
      </c>
      <c r="M32" s="16">
        <f>I32-E32</f>
        <v>56499</v>
      </c>
      <c r="N32" s="18">
        <f>I32/$I$32</f>
        <v>1</v>
      </c>
    </row>
    <row r="33" spans="1:14" x14ac:dyDescent="0.25">
      <c r="B33" s="271"/>
      <c r="C33" s="274"/>
      <c r="D33" s="19" t="s">
        <v>31</v>
      </c>
      <c r="E33" s="50">
        <v>76310</v>
      </c>
      <c r="F33" s="50">
        <v>18908</v>
      </c>
      <c r="G33" s="50">
        <v>85891</v>
      </c>
      <c r="H33" s="50">
        <v>104931</v>
      </c>
      <c r="I33" s="50">
        <v>110305</v>
      </c>
      <c r="J33" s="21">
        <f t="shared" ref="J33:J45" si="6">I33/H33-1</f>
        <v>5.1214607694580305E-2</v>
      </c>
      <c r="K33" s="20">
        <f t="shared" ref="K33:K42" si="7">I33-H33</f>
        <v>5374</v>
      </c>
      <c r="L33" s="21">
        <f t="shared" ref="L33:L45" si="8">I33/E33-1</f>
        <v>0.44548551959114135</v>
      </c>
      <c r="M33" s="20">
        <f t="shared" ref="M33:M42" si="9">I33-E33</f>
        <v>33995</v>
      </c>
      <c r="N33" s="22">
        <f>I33/$I$32</f>
        <v>0.82497550614403137</v>
      </c>
    </row>
    <row r="34" spans="1:14" x14ac:dyDescent="0.25">
      <c r="B34" s="271"/>
      <c r="C34" s="275"/>
      <c r="D34" s="23" t="s">
        <v>32</v>
      </c>
      <c r="E34" s="24" t="s">
        <v>229</v>
      </c>
      <c r="F34" s="24" t="s">
        <v>229</v>
      </c>
      <c r="G34" s="24" t="s">
        <v>229</v>
      </c>
      <c r="H34" s="24" t="s">
        <v>229</v>
      </c>
      <c r="I34" s="24" t="s">
        <v>229</v>
      </c>
      <c r="J34" s="25" t="str">
        <f>IFERROR(I34/H34-1,"-")</f>
        <v>-</v>
      </c>
      <c r="K34" s="24" t="str">
        <f>IFERROR(I34-H34,"-")</f>
        <v>-</v>
      </c>
      <c r="L34" s="25" t="str">
        <f>IFERROR(I34/E34-1,"-")</f>
        <v>-</v>
      </c>
      <c r="M34" s="24" t="str">
        <f>IFERROR(I34-E34,"-")</f>
        <v>-</v>
      </c>
      <c r="N34" s="25" t="str">
        <f>IFERROR(I34/I32,"-")</f>
        <v>-</v>
      </c>
    </row>
    <row r="35" spans="1:14" x14ac:dyDescent="0.25">
      <c r="B35" s="271"/>
      <c r="C35" s="276" t="s">
        <v>33</v>
      </c>
      <c r="D35" s="26" t="s">
        <v>30</v>
      </c>
      <c r="E35" s="51">
        <v>90031</v>
      </c>
      <c r="F35" s="51">
        <v>23661</v>
      </c>
      <c r="G35" s="51">
        <v>106766</v>
      </c>
      <c r="H35" s="51">
        <v>127703</v>
      </c>
      <c r="I35" s="51">
        <v>155107</v>
      </c>
      <c r="J35" s="28">
        <f t="shared" si="6"/>
        <v>0.21459166973367894</v>
      </c>
      <c r="K35" s="27">
        <f t="shared" si="7"/>
        <v>27404</v>
      </c>
      <c r="L35" s="28">
        <f t="shared" si="8"/>
        <v>0.72281769612688973</v>
      </c>
      <c r="M35" s="27">
        <f t="shared" si="9"/>
        <v>65076</v>
      </c>
      <c r="N35" s="18">
        <f>I35/$I$35</f>
        <v>1</v>
      </c>
    </row>
    <row r="36" spans="1:14" x14ac:dyDescent="0.25">
      <c r="B36" s="271"/>
      <c r="C36" s="277"/>
      <c r="D36" s="4" t="s">
        <v>31</v>
      </c>
      <c r="E36" s="52">
        <v>88923</v>
      </c>
      <c r="F36" s="52">
        <v>23036</v>
      </c>
      <c r="G36" s="52">
        <v>99480</v>
      </c>
      <c r="H36" s="52">
        <v>121729</v>
      </c>
      <c r="I36" s="52">
        <v>127786</v>
      </c>
      <c r="J36" s="30">
        <f t="shared" si="6"/>
        <v>4.9758069153611695E-2</v>
      </c>
      <c r="K36" s="29">
        <f t="shared" si="7"/>
        <v>6057</v>
      </c>
      <c r="L36" s="30">
        <f t="shared" si="8"/>
        <v>0.43704103550262596</v>
      </c>
      <c r="M36" s="29">
        <f t="shared" si="9"/>
        <v>38863</v>
      </c>
      <c r="N36" s="31">
        <f>I36/$I$35</f>
        <v>0.82385707930654317</v>
      </c>
    </row>
    <row r="37" spans="1:14" x14ac:dyDescent="0.25">
      <c r="B37" s="271"/>
      <c r="C37" s="278"/>
      <c r="D37" s="32" t="s">
        <v>32</v>
      </c>
      <c r="E37" s="33" t="s">
        <v>229</v>
      </c>
      <c r="F37" s="33" t="s">
        <v>229</v>
      </c>
      <c r="G37" s="33" t="s">
        <v>229</v>
      </c>
      <c r="H37" s="33" t="s">
        <v>229</v>
      </c>
      <c r="I37" s="33" t="s">
        <v>229</v>
      </c>
      <c r="J37" s="34" t="str">
        <f>IFERROR(I37/H37-1,"-")</f>
        <v>-</v>
      </c>
      <c r="K37" s="33" t="str">
        <f>IFERROR(I37-H37,"-")</f>
        <v>-</v>
      </c>
      <c r="L37" s="34" t="str">
        <f>IFERROR(I37/E37-1,"-")</f>
        <v>-</v>
      </c>
      <c r="M37" s="33" t="str">
        <f>IFERROR(I37-E37,"-")</f>
        <v>-</v>
      </c>
      <c r="N37" s="34" t="str">
        <f>IFERROR(I37/I35,"-")</f>
        <v>-</v>
      </c>
    </row>
    <row r="38" spans="1:14" x14ac:dyDescent="0.25">
      <c r="B38" s="271"/>
      <c r="C38" s="273" t="s">
        <v>21</v>
      </c>
      <c r="D38" s="15" t="s">
        <v>30</v>
      </c>
      <c r="E38" s="49">
        <v>468934</v>
      </c>
      <c r="F38" s="49">
        <v>126687</v>
      </c>
      <c r="G38" s="49">
        <v>528576</v>
      </c>
      <c r="H38" s="49">
        <v>651133</v>
      </c>
      <c r="I38" s="49">
        <v>789627</v>
      </c>
      <c r="J38" s="17">
        <f t="shared" si="6"/>
        <v>0.21269694517095594</v>
      </c>
      <c r="K38" s="16">
        <f t="shared" si="7"/>
        <v>138494</v>
      </c>
      <c r="L38" s="17">
        <f t="shared" si="8"/>
        <v>0.68387662229652779</v>
      </c>
      <c r="M38" s="16">
        <f t="shared" si="9"/>
        <v>320693</v>
      </c>
      <c r="N38" s="18">
        <f>I38/$I$38</f>
        <v>1</v>
      </c>
    </row>
    <row r="39" spans="1:14" x14ac:dyDescent="0.25">
      <c r="B39" s="271"/>
      <c r="C39" s="274"/>
      <c r="D39" s="19" t="s">
        <v>31</v>
      </c>
      <c r="E39" s="50">
        <v>462272</v>
      </c>
      <c r="F39" s="50">
        <v>121881</v>
      </c>
      <c r="G39" s="50">
        <v>485248</v>
      </c>
      <c r="H39" s="50">
        <v>617230</v>
      </c>
      <c r="I39" s="50">
        <v>657405</v>
      </c>
      <c r="J39" s="21">
        <f t="shared" si="6"/>
        <v>6.5089188795100617E-2</v>
      </c>
      <c r="K39" s="20">
        <f t="shared" si="7"/>
        <v>40175</v>
      </c>
      <c r="L39" s="21">
        <f t="shared" si="8"/>
        <v>0.42211728160044304</v>
      </c>
      <c r="M39" s="20">
        <f t="shared" si="9"/>
        <v>195133</v>
      </c>
      <c r="N39" s="22">
        <f>I39/$I$38</f>
        <v>0.83255131853394071</v>
      </c>
    </row>
    <row r="40" spans="1:14" x14ac:dyDescent="0.25">
      <c r="B40" s="271"/>
      <c r="C40" s="275"/>
      <c r="D40" s="23" t="s">
        <v>32</v>
      </c>
      <c r="E40" s="24" t="s">
        <v>229</v>
      </c>
      <c r="F40" s="24" t="s">
        <v>229</v>
      </c>
      <c r="G40" s="24" t="s">
        <v>229</v>
      </c>
      <c r="H40" s="24" t="s">
        <v>229</v>
      </c>
      <c r="I40" s="24" t="s">
        <v>229</v>
      </c>
      <c r="J40" s="25" t="str">
        <f>IFERROR(I40/H40-1,"-")</f>
        <v>-</v>
      </c>
      <c r="K40" s="24" t="str">
        <f>IFERROR(I40-H40,"-")</f>
        <v>-</v>
      </c>
      <c r="L40" s="25" t="str">
        <f>IFERROR(I40/E40-1,"-")</f>
        <v>-</v>
      </c>
      <c r="M40" s="24" t="str">
        <f>IFERROR(I40-E40,"-")</f>
        <v>-</v>
      </c>
      <c r="N40" s="25" t="str">
        <f>IFERROR(I40/I38,"-")</f>
        <v>-</v>
      </c>
    </row>
    <row r="41" spans="1:14" x14ac:dyDescent="0.25">
      <c r="B41" s="271"/>
      <c r="C41" s="276" t="s">
        <v>22</v>
      </c>
      <c r="D41" s="26" t="s">
        <v>30</v>
      </c>
      <c r="E41" s="53">
        <v>6.0736452181121123</v>
      </c>
      <c r="F41" s="53">
        <v>6.5376715863350192</v>
      </c>
      <c r="G41" s="53">
        <v>5.7535839075204915</v>
      </c>
      <c r="H41" s="53">
        <v>5.9247770700636941</v>
      </c>
      <c r="I41" s="53">
        <v>5.9056519105207652</v>
      </c>
      <c r="J41" s="36">
        <f t="shared" si="6"/>
        <v>-3.2279964826968932E-3</v>
      </c>
      <c r="K41" s="37">
        <f t="shared" si="7"/>
        <v>-1.9125159542928927E-2</v>
      </c>
      <c r="L41" s="36">
        <f t="shared" si="8"/>
        <v>-2.7659387659058066E-2</v>
      </c>
      <c r="M41" s="37">
        <f t="shared" si="9"/>
        <v>-0.16799330759134712</v>
      </c>
      <c r="N41" s="38"/>
    </row>
    <row r="42" spans="1:14" x14ac:dyDescent="0.25">
      <c r="B42" s="271"/>
      <c r="C42" s="277"/>
      <c r="D42" s="4" t="s">
        <v>31</v>
      </c>
      <c r="E42" s="54">
        <f t="shared" ref="E42:I42" si="10">E39/E33</f>
        <v>6.0578167998951642</v>
      </c>
      <c r="F42" s="54">
        <f t="shared" si="10"/>
        <v>6.4460016924053312</v>
      </c>
      <c r="G42" s="54">
        <f t="shared" si="10"/>
        <v>5.6495791177189698</v>
      </c>
      <c r="H42" s="54">
        <f t="shared" si="10"/>
        <v>5.8822464286054643</v>
      </c>
      <c r="I42" s="54">
        <f t="shared" si="10"/>
        <v>5.9598839581161327</v>
      </c>
      <c r="J42" s="40">
        <f t="shared" si="6"/>
        <v>1.3198619006017154E-2</v>
      </c>
      <c r="K42" s="41">
        <f t="shared" si="7"/>
        <v>7.7637529510668379E-2</v>
      </c>
      <c r="L42" s="40">
        <f t="shared" si="8"/>
        <v>-1.6166359104938022E-2</v>
      </c>
      <c r="M42" s="41">
        <f t="shared" si="9"/>
        <v>-9.7932841779031499E-2</v>
      </c>
      <c r="N42" s="42"/>
    </row>
    <row r="43" spans="1:14" x14ac:dyDescent="0.25">
      <c r="B43" s="271"/>
      <c r="C43" s="278"/>
      <c r="D43" s="32" t="s">
        <v>32</v>
      </c>
      <c r="E43" s="43" t="str">
        <f>IFERROR(E40/E34,"-")</f>
        <v>-</v>
      </c>
      <c r="F43" s="43" t="str">
        <f t="shared" ref="F43:I43" si="11">IFERROR(F40/F34,"-")</f>
        <v>-</v>
      </c>
      <c r="G43" s="43" t="str">
        <f t="shared" si="11"/>
        <v>-</v>
      </c>
      <c r="H43" s="43" t="str">
        <f t="shared" si="11"/>
        <v>-</v>
      </c>
      <c r="I43" s="43" t="str">
        <f t="shared" si="11"/>
        <v>-</v>
      </c>
      <c r="J43" s="34" t="str">
        <f>IFERROR(I43/H43-1,"-")</f>
        <v>-</v>
      </c>
      <c r="K43" s="33" t="str">
        <f>IFERROR(I43-H43,"-")</f>
        <v>-</v>
      </c>
      <c r="L43" s="34" t="str">
        <f>IFERROR(I43/E43-1,"-")</f>
        <v>-</v>
      </c>
      <c r="M43" s="33" t="str">
        <f>IFERROR(I43-E43,"-")</f>
        <v>-</v>
      </c>
      <c r="N43" s="55"/>
    </row>
    <row r="44" spans="1:14" x14ac:dyDescent="0.25">
      <c r="A44" s="56"/>
      <c r="B44" s="271"/>
      <c r="C44" s="279" t="s">
        <v>34</v>
      </c>
      <c r="D44" s="15" t="s">
        <v>30</v>
      </c>
      <c r="E44" s="57">
        <v>0.5434773538547123</v>
      </c>
      <c r="F44" s="57">
        <v>0.15964227388201138</v>
      </c>
      <c r="G44" s="57">
        <v>0.5465328844515398</v>
      </c>
      <c r="H44" s="57">
        <v>0.69208211455392676</v>
      </c>
      <c r="I44" s="57">
        <v>0.84663971865417198</v>
      </c>
      <c r="J44" s="57">
        <f t="shared" si="6"/>
        <v>0.22332263881701886</v>
      </c>
      <c r="K44" s="44">
        <f>(I44-H44)*100</f>
        <v>15.455760410024521</v>
      </c>
      <c r="L44" s="17">
        <f t="shared" si="8"/>
        <v>0.55781968218036182</v>
      </c>
      <c r="M44" s="44">
        <f>(I44-E44)*100</f>
        <v>30.316236479945967</v>
      </c>
      <c r="N44" s="18"/>
    </row>
    <row r="45" spans="1:14" x14ac:dyDescent="0.25">
      <c r="B45" s="271"/>
      <c r="C45" s="280"/>
      <c r="D45" s="19" t="s">
        <v>31</v>
      </c>
      <c r="E45" s="58">
        <v>0.54458748798371437</v>
      </c>
      <c r="F45" s="58">
        <v>0.18891358529871288</v>
      </c>
      <c r="G45" s="58">
        <v>0.59267365623442736</v>
      </c>
      <c r="H45" s="58">
        <v>0.77890595028974097</v>
      </c>
      <c r="I45" s="58">
        <v>0.8389976517433253</v>
      </c>
      <c r="J45" s="58">
        <f t="shared" si="6"/>
        <v>7.7148854019193358E-2</v>
      </c>
      <c r="K45" s="45">
        <f>(I45-H45)*100</f>
        <v>6.0091701453584339</v>
      </c>
      <c r="L45" s="21">
        <f t="shared" si="8"/>
        <v>0.54061132555512392</v>
      </c>
      <c r="M45" s="45">
        <f>(I45-E45)*100</f>
        <v>29.441016375961095</v>
      </c>
      <c r="N45" s="22"/>
    </row>
    <row r="46" spans="1:14" x14ac:dyDescent="0.25">
      <c r="B46" s="271"/>
      <c r="C46" s="281"/>
      <c r="D46" s="23" t="s">
        <v>32</v>
      </c>
      <c r="E46" s="59" t="s">
        <v>229</v>
      </c>
      <c r="F46" s="59" t="s">
        <v>229</v>
      </c>
      <c r="G46" s="59" t="s">
        <v>229</v>
      </c>
      <c r="H46" s="59" t="s">
        <v>229</v>
      </c>
      <c r="I46" s="59" t="s">
        <v>229</v>
      </c>
      <c r="J46" s="25" t="str">
        <f>IFERROR(I46/H46-1,"-")</f>
        <v>-</v>
      </c>
      <c r="K46" s="24" t="str">
        <f>IFERROR(I46-H46,"-")</f>
        <v>-</v>
      </c>
      <c r="L46" s="25" t="str">
        <f>IFERROR(I46/E46-1,"-")</f>
        <v>-</v>
      </c>
      <c r="M46" s="24" t="str">
        <f>IFERROR(I46-E46,"-")</f>
        <v>-</v>
      </c>
      <c r="N46" s="46"/>
    </row>
    <row r="47" spans="1:14" x14ac:dyDescent="0.25">
      <c r="B47" s="271"/>
      <c r="C47" s="282" t="s">
        <v>37</v>
      </c>
      <c r="D47" s="26" t="s">
        <v>30</v>
      </c>
      <c r="E47" s="51">
        <v>4070</v>
      </c>
      <c r="F47" s="51">
        <v>3741.1428571428573</v>
      </c>
      <c r="G47" s="51">
        <v>4562</v>
      </c>
      <c r="H47" s="51">
        <v>4439.4285714285716</v>
      </c>
      <c r="I47" s="51">
        <v>4379.7142857142853</v>
      </c>
      <c r="J47" s="36">
        <f>I47/H47-1</f>
        <v>-1.3450894581027328E-2</v>
      </c>
      <c r="K47" s="27">
        <f>I47-H47</f>
        <v>-59.714285714286234</v>
      </c>
      <c r="L47" s="36">
        <f>I47/E47-1</f>
        <v>7.6096876096876098E-2</v>
      </c>
      <c r="M47" s="27">
        <f>I47-E47</f>
        <v>309.71428571428532</v>
      </c>
      <c r="N47" s="38">
        <f>I47/$I$22</f>
        <v>1.0171189702076835</v>
      </c>
    </row>
    <row r="48" spans="1:14" x14ac:dyDescent="0.25">
      <c r="B48" s="271"/>
      <c r="C48" s="277"/>
      <c r="D48" s="4" t="s">
        <v>31</v>
      </c>
      <c r="E48" s="52">
        <v>4004</v>
      </c>
      <c r="F48" s="52">
        <v>3041.1428571428573</v>
      </c>
      <c r="G48" s="52">
        <v>3862</v>
      </c>
      <c r="H48" s="52">
        <v>3739.4285714285716</v>
      </c>
      <c r="I48" s="52">
        <v>3679.7142857142858</v>
      </c>
      <c r="J48" s="40">
        <f>I48/H48-1</f>
        <v>-1.5968826405867942E-2</v>
      </c>
      <c r="K48" s="29">
        <f>I48-H48</f>
        <v>-59.714285714285779</v>
      </c>
      <c r="L48" s="40">
        <f>I48/E48-1</f>
        <v>-8.0990438133295206E-2</v>
      </c>
      <c r="M48" s="29">
        <f>I48-E48</f>
        <v>-324.28571428571422</v>
      </c>
      <c r="N48" s="42">
        <f>I48/$I$22</f>
        <v>0.85455510583239336</v>
      </c>
    </row>
    <row r="49" spans="2:14" x14ac:dyDescent="0.25">
      <c r="B49" s="272"/>
      <c r="C49" s="278"/>
      <c r="D49" s="32" t="s">
        <v>32</v>
      </c>
      <c r="E49" s="33" t="e">
        <v>#REF!</v>
      </c>
      <c r="F49" s="33" t="e">
        <v>#REF!</v>
      </c>
      <c r="G49" s="33" t="e">
        <v>#REF!</v>
      </c>
      <c r="H49" s="33" t="e">
        <v>#REF!</v>
      </c>
      <c r="I49" s="33" t="e">
        <v>#REF!</v>
      </c>
      <c r="J49" s="34" t="str">
        <f>IFERROR(I49/H49-1,"-")</f>
        <v>-</v>
      </c>
      <c r="K49" s="33" t="str">
        <f>IFERROR(I49-H49,"-")</f>
        <v>-</v>
      </c>
      <c r="L49" s="34" t="str">
        <f>IFERROR(I49/E49-1,"-")</f>
        <v>-</v>
      </c>
      <c r="M49" s="33" t="str">
        <f>IFERROR(I49-E49,"-")</f>
        <v>-</v>
      </c>
      <c r="N49" s="34" t="str">
        <f>IFERROR(I49/I47,"-")</f>
        <v>-</v>
      </c>
    </row>
    <row r="50" spans="2:14" ht="6" customHeight="1" x14ac:dyDescent="0.25"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47"/>
    </row>
    <row r="51" spans="2:14" ht="28.5" customHeight="1" x14ac:dyDescent="0.25">
      <c r="B51" s="267" t="s">
        <v>38</v>
      </c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</row>
    <row r="52" spans="2:14" x14ac:dyDescent="0.25">
      <c r="B52" s="60"/>
    </row>
    <row r="54" spans="2:14" ht="21.75" thickBot="1" x14ac:dyDescent="0.3">
      <c r="B54" s="269" t="s">
        <v>223</v>
      </c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12"/>
    </row>
    <row r="55" spans="2:14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x14ac:dyDescent="0.25">
      <c r="B56" s="4"/>
      <c r="C56" s="4"/>
      <c r="D56" s="4"/>
      <c r="E56" s="14">
        <v>2019</v>
      </c>
      <c r="F56" s="14">
        <v>2020</v>
      </c>
      <c r="G56" s="14">
        <v>2021</v>
      </c>
      <c r="H56" s="14">
        <v>2022</v>
      </c>
      <c r="I56" s="14">
        <v>2023</v>
      </c>
      <c r="J56" s="14" t="str">
        <f>CONCATENATE("var. ",RIGHT(I56,2),"/",RIGHT(H56,2))</f>
        <v>var. 23/22</v>
      </c>
      <c r="K56" s="14" t="str">
        <f>CONCATENATE("dif. ",RIGHT(I56,2),"/",RIGHT(H56,2))</f>
        <v>dif. 23/22</v>
      </c>
      <c r="L56" s="14" t="str">
        <f>CONCATENATE("var. ",RIGHT(I56,2),"/",RIGHT(E56,2))</f>
        <v>var. 23/19</v>
      </c>
      <c r="M56" s="14" t="str">
        <f>CONCATENATE("dif. ",RIGHT(I56,2),"/",RIGHT(E56,2))</f>
        <v>dif. 23/19</v>
      </c>
      <c r="N56" s="14" t="str">
        <f>CONCATENATE("cuota ",I56)</f>
        <v>cuota 2023</v>
      </c>
    </row>
    <row r="57" spans="2:14" x14ac:dyDescent="0.25">
      <c r="B57" s="270" t="s">
        <v>47</v>
      </c>
      <c r="C57" s="273" t="s">
        <v>8</v>
      </c>
      <c r="D57" s="15" t="s">
        <v>30</v>
      </c>
      <c r="E57" s="49">
        <v>137126</v>
      </c>
      <c r="F57" s="49">
        <v>55313</v>
      </c>
      <c r="G57" s="49">
        <v>70304</v>
      </c>
      <c r="H57" s="49">
        <v>161080</v>
      </c>
      <c r="I57" s="49">
        <v>179837</v>
      </c>
      <c r="J57" s="17">
        <f t="shared" ref="J57:J73" si="12">I57/H57-1</f>
        <v>0.116445244598957</v>
      </c>
      <c r="K57" s="16">
        <f t="shared" ref="K57:K73" si="13">I57-H57</f>
        <v>18757</v>
      </c>
      <c r="L57" s="17">
        <f t="shared" ref="L57:L73" si="14">I57/E57-1</f>
        <v>0.31147266018114728</v>
      </c>
      <c r="M57" s="16">
        <f t="shared" ref="M57:M73" si="15">I57-E57</f>
        <v>42711</v>
      </c>
      <c r="N57" s="17">
        <f>I57/$I$57</f>
        <v>1</v>
      </c>
    </row>
    <row r="58" spans="2:14" x14ac:dyDescent="0.25">
      <c r="B58" s="271"/>
      <c r="C58" s="274"/>
      <c r="D58" s="19" t="s">
        <v>31</v>
      </c>
      <c r="E58" s="50">
        <v>135352</v>
      </c>
      <c r="F58" s="50">
        <v>54073</v>
      </c>
      <c r="G58" s="50">
        <v>62020</v>
      </c>
      <c r="H58" s="50">
        <v>151473</v>
      </c>
      <c r="I58" s="50">
        <v>170958</v>
      </c>
      <c r="J58" s="21">
        <f t="shared" si="12"/>
        <v>0.12863678675407497</v>
      </c>
      <c r="K58" s="20">
        <f t="shared" si="13"/>
        <v>19485</v>
      </c>
      <c r="L58" s="21">
        <f t="shared" si="14"/>
        <v>0.26306223772090553</v>
      </c>
      <c r="M58" s="20">
        <f t="shared" si="15"/>
        <v>35606</v>
      </c>
      <c r="N58" s="21">
        <f t="shared" ref="N58" si="16">I58/$I$57</f>
        <v>0.95062751269204893</v>
      </c>
    </row>
    <row r="59" spans="2:14" x14ac:dyDescent="0.25">
      <c r="B59" s="271"/>
      <c r="C59" s="275"/>
      <c r="D59" s="23" t="s">
        <v>32</v>
      </c>
      <c r="E59" s="24" t="s">
        <v>229</v>
      </c>
      <c r="F59" s="24" t="s">
        <v>229</v>
      </c>
      <c r="G59" s="24" t="s">
        <v>229</v>
      </c>
      <c r="H59" s="24" t="s">
        <v>229</v>
      </c>
      <c r="I59" s="24" t="s">
        <v>229</v>
      </c>
      <c r="J59" s="25" t="str">
        <f>IFERROR(I59/H59-1,"-")</f>
        <v>-</v>
      </c>
      <c r="K59" s="24" t="str">
        <f>IFERROR(I59-H59,"-")</f>
        <v>-</v>
      </c>
      <c r="L59" s="25" t="str">
        <f>IFERROR(I59/E59-1,"-")</f>
        <v>-</v>
      </c>
      <c r="M59" s="24" t="str">
        <f>IFERROR(I59-E59,"-")</f>
        <v>-</v>
      </c>
      <c r="N59" s="25" t="str">
        <f>IFERROR(I59/I57,"-")</f>
        <v>-</v>
      </c>
    </row>
    <row r="60" spans="2:14" x14ac:dyDescent="0.25">
      <c r="B60" s="271"/>
      <c r="C60" s="276" t="s">
        <v>33</v>
      </c>
      <c r="D60" s="26" t="s">
        <v>30</v>
      </c>
      <c r="E60" s="51">
        <v>137126</v>
      </c>
      <c r="F60" s="51">
        <v>55313</v>
      </c>
      <c r="G60" s="51">
        <v>70304</v>
      </c>
      <c r="H60" s="51">
        <v>161080</v>
      </c>
      <c r="I60" s="51">
        <v>179837</v>
      </c>
      <c r="J60" s="36">
        <f t="shared" si="12"/>
        <v>0.116445244598957</v>
      </c>
      <c r="K60" s="51">
        <f t="shared" si="13"/>
        <v>18757</v>
      </c>
      <c r="L60" s="36">
        <f t="shared" si="14"/>
        <v>0.31147266018114728</v>
      </c>
      <c r="M60" s="51">
        <f t="shared" si="15"/>
        <v>42711</v>
      </c>
      <c r="N60" s="36">
        <f>I60/$I$60</f>
        <v>1</v>
      </c>
    </row>
    <row r="61" spans="2:14" x14ac:dyDescent="0.25">
      <c r="B61" s="271"/>
      <c r="C61" s="277"/>
      <c r="D61" s="4" t="s">
        <v>31</v>
      </c>
      <c r="E61" s="52">
        <v>135352</v>
      </c>
      <c r="F61" s="52">
        <v>54073</v>
      </c>
      <c r="G61" s="52">
        <v>62020</v>
      </c>
      <c r="H61" s="52">
        <v>151473</v>
      </c>
      <c r="I61" s="52">
        <v>170958</v>
      </c>
      <c r="J61" s="40">
        <f t="shared" si="12"/>
        <v>0.12863678675407497</v>
      </c>
      <c r="K61" s="52">
        <f t="shared" si="13"/>
        <v>19485</v>
      </c>
      <c r="L61" s="40">
        <f t="shared" si="14"/>
        <v>0.26306223772090553</v>
      </c>
      <c r="M61" s="52">
        <f t="shared" si="15"/>
        <v>35606</v>
      </c>
      <c r="N61" s="40">
        <f t="shared" ref="N61" si="17">I61/$I$60</f>
        <v>0.95062751269204893</v>
      </c>
    </row>
    <row r="62" spans="2:14" x14ac:dyDescent="0.25">
      <c r="B62" s="271"/>
      <c r="C62" s="278"/>
      <c r="D62" s="32" t="s">
        <v>32</v>
      </c>
      <c r="E62" s="33" t="s">
        <v>229</v>
      </c>
      <c r="F62" s="33" t="s">
        <v>229</v>
      </c>
      <c r="G62" s="33" t="s">
        <v>229</v>
      </c>
      <c r="H62" s="33" t="s">
        <v>229</v>
      </c>
      <c r="I62" s="33" t="s">
        <v>229</v>
      </c>
      <c r="J62" s="34" t="str">
        <f>IFERROR(I62/H62-1,"-")</f>
        <v>-</v>
      </c>
      <c r="K62" s="33" t="str">
        <f>IFERROR(I62-H62,"-")</f>
        <v>-</v>
      </c>
      <c r="L62" s="34" t="str">
        <f>IFERROR(I62/E62-1,"-")</f>
        <v>-</v>
      </c>
      <c r="M62" s="33" t="str">
        <f>IFERROR(I62-E62,"-")</f>
        <v>-</v>
      </c>
      <c r="N62" s="61" t="str">
        <f>IFERROR(I62/I60,"-")</f>
        <v>-</v>
      </c>
    </row>
    <row r="63" spans="2:14" x14ac:dyDescent="0.25">
      <c r="B63" s="271"/>
      <c r="C63" s="273" t="s">
        <v>21</v>
      </c>
      <c r="D63" s="15" t="s">
        <v>30</v>
      </c>
      <c r="E63" s="49">
        <v>834528</v>
      </c>
      <c r="F63" s="49">
        <v>295880</v>
      </c>
      <c r="G63" s="49">
        <v>419370</v>
      </c>
      <c r="H63" s="49">
        <v>1014697</v>
      </c>
      <c r="I63" s="49">
        <v>1034949</v>
      </c>
      <c r="J63" s="17">
        <f t="shared" si="12"/>
        <v>1.9958667464277546E-2</v>
      </c>
      <c r="K63" s="16">
        <f t="shared" si="13"/>
        <v>20252</v>
      </c>
      <c r="L63" s="17">
        <f t="shared" si="14"/>
        <v>0.24016090532612444</v>
      </c>
      <c r="M63" s="16">
        <f t="shared" si="15"/>
        <v>200421</v>
      </c>
      <c r="N63" s="17">
        <f>I63/$I$63</f>
        <v>1</v>
      </c>
    </row>
    <row r="64" spans="2:14" x14ac:dyDescent="0.25">
      <c r="B64" s="271"/>
      <c r="C64" s="274"/>
      <c r="D64" s="19" t="s">
        <v>31</v>
      </c>
      <c r="E64" s="50">
        <v>822032</v>
      </c>
      <c r="F64" s="50">
        <v>288930</v>
      </c>
      <c r="G64" s="50">
        <v>361249</v>
      </c>
      <c r="H64" s="50">
        <v>947011</v>
      </c>
      <c r="I64" s="50">
        <v>974648</v>
      </c>
      <c r="J64" s="21">
        <f t="shared" si="12"/>
        <v>2.9183399136863297E-2</v>
      </c>
      <c r="K64" s="20">
        <f t="shared" si="13"/>
        <v>27637</v>
      </c>
      <c r="L64" s="21">
        <f t="shared" si="14"/>
        <v>0.18565700605329227</v>
      </c>
      <c r="M64" s="20">
        <f t="shared" si="15"/>
        <v>152616</v>
      </c>
      <c r="N64" s="21">
        <f t="shared" ref="N64" si="18">I64/$I$63</f>
        <v>0.9417352932366716</v>
      </c>
    </row>
    <row r="65" spans="2:14" x14ac:dyDescent="0.25">
      <c r="B65" s="271"/>
      <c r="C65" s="275"/>
      <c r="D65" s="23" t="s">
        <v>32</v>
      </c>
      <c r="E65" s="24" t="s">
        <v>229</v>
      </c>
      <c r="F65" s="24" t="s">
        <v>229</v>
      </c>
      <c r="G65" s="24" t="s">
        <v>229</v>
      </c>
      <c r="H65" s="24" t="s">
        <v>229</v>
      </c>
      <c r="I65" s="24" t="s">
        <v>229</v>
      </c>
      <c r="J65" s="25" t="str">
        <f>IFERROR(I65/H65-1,"-")</f>
        <v>-</v>
      </c>
      <c r="K65" s="24" t="str">
        <f>IFERROR(I65-H65,"-")</f>
        <v>-</v>
      </c>
      <c r="L65" s="25" t="str">
        <f>IFERROR(I65/E65-1,"-")</f>
        <v>-</v>
      </c>
      <c r="M65" s="24" t="str">
        <f>IFERROR(I65-E65,"-")</f>
        <v>-</v>
      </c>
      <c r="N65" s="25" t="str">
        <f>IFERROR(I65/I63,"-")</f>
        <v>-</v>
      </c>
    </row>
    <row r="66" spans="2:14" x14ac:dyDescent="0.25">
      <c r="B66" s="271"/>
      <c r="C66" s="276" t="s">
        <v>22</v>
      </c>
      <c r="D66" s="26" t="s">
        <v>30</v>
      </c>
      <c r="E66" s="53">
        <v>6.0858480521564111</v>
      </c>
      <c r="F66" s="53">
        <v>5.3491945835517871</v>
      </c>
      <c r="G66" s="53">
        <v>5.9650944469731453</v>
      </c>
      <c r="H66" s="53">
        <v>6.2993357337968714</v>
      </c>
      <c r="I66" s="53">
        <v>5.7549280737556785</v>
      </c>
      <c r="J66" s="36">
        <f t="shared" si="12"/>
        <v>-8.642302665666235E-2</v>
      </c>
      <c r="K66" s="37">
        <f t="shared" si="13"/>
        <v>-0.5444076600411929</v>
      </c>
      <c r="L66" s="36">
        <f t="shared" si="14"/>
        <v>-5.4375327080911418E-2</v>
      </c>
      <c r="M66" s="37">
        <f t="shared" si="15"/>
        <v>-0.33091997840073262</v>
      </c>
      <c r="N66" s="36"/>
    </row>
    <row r="67" spans="2:14" x14ac:dyDescent="0.25">
      <c r="B67" s="271"/>
      <c r="C67" s="277"/>
      <c r="D67" s="4" t="s">
        <v>31</v>
      </c>
      <c r="E67" s="54">
        <f t="shared" ref="E67:I67" si="19">E64/E58</f>
        <v>6.0732903835924112</v>
      </c>
      <c r="F67" s="54">
        <f t="shared" si="19"/>
        <v>5.3433321620771919</v>
      </c>
      <c r="G67" s="54">
        <f t="shared" si="19"/>
        <v>5.824717832957111</v>
      </c>
      <c r="H67" s="54">
        <f t="shared" si="19"/>
        <v>6.252011909713282</v>
      </c>
      <c r="I67" s="54">
        <f t="shared" si="19"/>
        <v>5.7010961756688774</v>
      </c>
      <c r="J67" s="40">
        <f t="shared" si="12"/>
        <v>-8.8118151724645322E-2</v>
      </c>
      <c r="K67" s="41">
        <f t="shared" si="13"/>
        <v>-0.55091573404440464</v>
      </c>
      <c r="L67" s="40">
        <f t="shared" si="14"/>
        <v>-6.1283782664015685E-2</v>
      </c>
      <c r="M67" s="41">
        <f t="shared" si="15"/>
        <v>-0.37219420792353386</v>
      </c>
      <c r="N67" s="40"/>
    </row>
    <row r="68" spans="2:14" x14ac:dyDescent="0.25">
      <c r="B68" s="271"/>
      <c r="C68" s="278"/>
      <c r="D68" s="32" t="s">
        <v>32</v>
      </c>
      <c r="E68" s="43" t="str">
        <f>IFERROR(E65/E59,"-")</f>
        <v>-</v>
      </c>
      <c r="F68" s="43" t="str">
        <f t="shared" ref="F68:I68" si="20">IFERROR(F65/F59,"-")</f>
        <v>-</v>
      </c>
      <c r="G68" s="43" t="str">
        <f t="shared" si="20"/>
        <v>-</v>
      </c>
      <c r="H68" s="43" t="str">
        <f t="shared" si="20"/>
        <v>-</v>
      </c>
      <c r="I68" s="43" t="str">
        <f t="shared" si="20"/>
        <v>-</v>
      </c>
      <c r="J68" s="34" t="str">
        <f>IFERROR(I68/H68-1,"-")</f>
        <v>-</v>
      </c>
      <c r="K68" s="33" t="str">
        <f>IFERROR(I68-H68,"-")</f>
        <v>-</v>
      </c>
      <c r="L68" s="34" t="str">
        <f>IFERROR(I68/E68-1,"-")</f>
        <v>-</v>
      </c>
      <c r="M68" s="33" t="str">
        <f>IFERROR(I68-E68,"-")</f>
        <v>-</v>
      </c>
      <c r="N68" s="61" t="str">
        <f>IFERROR(I68/I66,"-")</f>
        <v>-</v>
      </c>
    </row>
    <row r="69" spans="2:14" x14ac:dyDescent="0.25">
      <c r="B69" s="271"/>
      <c r="C69" s="279" t="s">
        <v>34</v>
      </c>
      <c r="D69" s="15" t="s">
        <v>30</v>
      </c>
      <c r="E69" s="57">
        <v>0.56176365655817706</v>
      </c>
      <c r="F69" s="57">
        <v>0.31148476369141237</v>
      </c>
      <c r="G69" s="57">
        <v>0.28621210694206145</v>
      </c>
      <c r="H69" s="57">
        <v>0.60938004840462912</v>
      </c>
      <c r="I69" s="57">
        <v>0.6452598187198163</v>
      </c>
      <c r="J69" s="57">
        <f t="shared" si="12"/>
        <v>5.8879135293518736E-2</v>
      </c>
      <c r="K69" s="44">
        <f t="shared" si="13"/>
        <v>3.5879770315187187E-2</v>
      </c>
      <c r="L69" s="17">
        <f t="shared" si="14"/>
        <v>0.14863218933244093</v>
      </c>
      <c r="M69" s="44">
        <f t="shared" si="15"/>
        <v>8.3496162161639242E-2</v>
      </c>
      <c r="N69" s="17"/>
    </row>
    <row r="70" spans="2:14" x14ac:dyDescent="0.25">
      <c r="B70" s="271"/>
      <c r="C70" s="280"/>
      <c r="D70" s="19" t="s">
        <v>31</v>
      </c>
      <c r="E70" s="58">
        <v>0.56247314329506115</v>
      </c>
      <c r="F70" s="58">
        <v>0.34528128719544549</v>
      </c>
      <c r="G70" s="58">
        <v>0.2986165645236753</v>
      </c>
      <c r="H70" s="58">
        <v>0.6718152990501054</v>
      </c>
      <c r="I70" s="58">
        <v>0.72280421765821778</v>
      </c>
      <c r="J70" s="58">
        <f t="shared" si="12"/>
        <v>7.5897227526980693E-2</v>
      </c>
      <c r="K70" s="45">
        <f t="shared" si="13"/>
        <v>5.0988918608112388E-2</v>
      </c>
      <c r="L70" s="21">
        <f t="shared" si="14"/>
        <v>0.28504663071362057</v>
      </c>
      <c r="M70" s="45">
        <f t="shared" si="15"/>
        <v>0.16033107436315663</v>
      </c>
      <c r="N70" s="21"/>
    </row>
    <row r="71" spans="2:14" x14ac:dyDescent="0.25">
      <c r="B71" s="271"/>
      <c r="C71" s="281"/>
      <c r="D71" s="23" t="s">
        <v>32</v>
      </c>
      <c r="E71" s="59" t="s">
        <v>229</v>
      </c>
      <c r="F71" s="59" t="s">
        <v>229</v>
      </c>
      <c r="G71" s="59" t="s">
        <v>229</v>
      </c>
      <c r="H71" s="59" t="s">
        <v>229</v>
      </c>
      <c r="I71" s="59" t="s">
        <v>229</v>
      </c>
      <c r="J71" s="25" t="str">
        <f>IFERROR(I71/H71-1,"-")</f>
        <v>-</v>
      </c>
      <c r="K71" s="24" t="str">
        <f>IFERROR(I71-H71,"-")</f>
        <v>-</v>
      </c>
      <c r="L71" s="25" t="str">
        <f>IFERROR(I71/E71-1,"-")</f>
        <v>-</v>
      </c>
      <c r="M71" s="24" t="str">
        <f>IFERROR(I71-E71,"-")</f>
        <v>-</v>
      </c>
      <c r="N71" s="25" t="str">
        <f>IFERROR(I71/I69,"-")</f>
        <v>-</v>
      </c>
    </row>
    <row r="72" spans="2:14" x14ac:dyDescent="0.25">
      <c r="B72" s="271"/>
      <c r="C72" s="282" t="s">
        <v>39</v>
      </c>
      <c r="D72" s="26" t="s">
        <v>30</v>
      </c>
      <c r="E72" s="51">
        <v>4070</v>
      </c>
      <c r="F72" s="51">
        <v>2900</v>
      </c>
      <c r="G72" s="51">
        <v>4012</v>
      </c>
      <c r="H72" s="51">
        <v>4562</v>
      </c>
      <c r="I72" s="51">
        <v>4395</v>
      </c>
      <c r="J72" s="36">
        <f t="shared" si="12"/>
        <v>-3.6606751424813733E-2</v>
      </c>
      <c r="K72" s="27">
        <f t="shared" si="13"/>
        <v>-167</v>
      </c>
      <c r="L72" s="36">
        <f t="shared" si="14"/>
        <v>7.9852579852579764E-2</v>
      </c>
      <c r="M72" s="27">
        <f t="shared" si="15"/>
        <v>325</v>
      </c>
      <c r="N72" s="36">
        <f>I72/$I$72</f>
        <v>1</v>
      </c>
    </row>
    <row r="73" spans="2:14" x14ac:dyDescent="0.25">
      <c r="B73" s="271"/>
      <c r="C73" s="277"/>
      <c r="D73" s="4" t="s">
        <v>31</v>
      </c>
      <c r="E73" s="52">
        <v>4004</v>
      </c>
      <c r="F73" s="52">
        <v>2534</v>
      </c>
      <c r="G73" s="52">
        <v>3312</v>
      </c>
      <c r="H73" s="52">
        <v>3862</v>
      </c>
      <c r="I73" s="52">
        <v>3695</v>
      </c>
      <c r="J73" s="40">
        <f t="shared" si="12"/>
        <v>-4.3241843604350128E-2</v>
      </c>
      <c r="K73" s="29">
        <f t="shared" si="13"/>
        <v>-167</v>
      </c>
      <c r="L73" s="40">
        <f t="shared" si="14"/>
        <v>-7.7172827172827141E-2</v>
      </c>
      <c r="M73" s="29">
        <f t="shared" si="15"/>
        <v>-309</v>
      </c>
      <c r="N73" s="40">
        <f t="shared" ref="N73" si="21">I73/$I$72</f>
        <v>0.84072810011376564</v>
      </c>
    </row>
    <row r="74" spans="2:14" x14ac:dyDescent="0.25">
      <c r="B74" s="272"/>
      <c r="C74" s="278"/>
      <c r="D74" s="32" t="s">
        <v>32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4" t="str">
        <f>IFERROR(I74/H74-1,"-")</f>
        <v>-</v>
      </c>
      <c r="K74" s="33">
        <f>IFERROR(I74-H74,"-")</f>
        <v>0</v>
      </c>
      <c r="L74" s="34" t="str">
        <f>IFERROR(I74/E74-1,"-")</f>
        <v>-</v>
      </c>
      <c r="M74" s="33">
        <f>IFERROR(I74-E74,"-")</f>
        <v>0</v>
      </c>
      <c r="N74" s="61">
        <f>IFERROR(I74/I72,"-")</f>
        <v>0</v>
      </c>
    </row>
    <row r="75" spans="2:14" x14ac:dyDescent="0.25"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47"/>
    </row>
    <row r="76" spans="2:14" ht="27" customHeight="1" x14ac:dyDescent="0.25">
      <c r="B76" s="267" t="s">
        <v>36</v>
      </c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68"/>
    </row>
  </sheetData>
  <mergeCells count="30">
    <mergeCell ref="B4:M4"/>
    <mergeCell ref="B7:B24"/>
    <mergeCell ref="C7:C9"/>
    <mergeCell ref="C10:C12"/>
    <mergeCell ref="C13:C15"/>
    <mergeCell ref="C16:C18"/>
    <mergeCell ref="C19:C21"/>
    <mergeCell ref="C22:C24"/>
    <mergeCell ref="B25:M25"/>
    <mergeCell ref="B26:M26"/>
    <mergeCell ref="B29:M29"/>
    <mergeCell ref="B32:B49"/>
    <mergeCell ref="C32:C34"/>
    <mergeCell ref="C35:C37"/>
    <mergeCell ref="C38:C40"/>
    <mergeCell ref="C41:C43"/>
    <mergeCell ref="C44:C46"/>
    <mergeCell ref="C47:C49"/>
    <mergeCell ref="B75:M75"/>
    <mergeCell ref="B76:M76"/>
    <mergeCell ref="B50:M50"/>
    <mergeCell ref="B51:M51"/>
    <mergeCell ref="B54:M54"/>
    <mergeCell ref="B57:B74"/>
    <mergeCell ref="C57:C59"/>
    <mergeCell ref="C60:C62"/>
    <mergeCell ref="C63:C65"/>
    <mergeCell ref="C66:C68"/>
    <mergeCell ref="C69:C71"/>
    <mergeCell ref="C72:C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0D99B-61E6-4F91-9158-D076FBAD43AD}">
  <sheetPr>
    <tabColor theme="8" tint="0.59999389629810485"/>
  </sheetPr>
  <dimension ref="B1:R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8" x14ac:dyDescent="0.25">
      <c r="D1" s="285" t="s">
        <v>40</v>
      </c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2:18" x14ac:dyDescent="0.25"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</row>
    <row r="4" spans="2:18" ht="21.75" customHeight="1" thickBot="1" x14ac:dyDescent="0.3">
      <c r="C4" s="62" t="s">
        <v>41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2:18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8" ht="30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24/23</v>
      </c>
      <c r="K6" s="14" t="str">
        <f>CONCATENATE("dif. ",RIGHT(I6,2),"/",RIGHT(H6,2))</f>
        <v>dif. 24/23</v>
      </c>
      <c r="L6" s="14" t="str">
        <f>CONCATENATE("var. ",RIGHT(I6,2),"/",RIGHT(E6,2))</f>
        <v>var. 24/19</v>
      </c>
      <c r="M6" s="14" t="str">
        <f>CONCATENATE("dif. ",RIGHT(I6,2),"/",RIGHT(E6,2))</f>
        <v>dif. 24/19</v>
      </c>
      <c r="N6" s="14" t="str">
        <f>CONCATENATE("cuota ",I6)</f>
        <v>cuota julio 2024</v>
      </c>
    </row>
    <row r="7" spans="2:18" ht="15" customHeight="1" x14ac:dyDescent="0.25">
      <c r="B7" s="270" t="s">
        <v>42</v>
      </c>
      <c r="C7" s="273" t="s">
        <v>8</v>
      </c>
      <c r="D7" s="63" t="s">
        <v>43</v>
      </c>
      <c r="E7" s="64">
        <v>426749</v>
      </c>
      <c r="F7" s="64">
        <v>224964</v>
      </c>
      <c r="G7" s="64">
        <v>455417</v>
      </c>
      <c r="H7" s="64">
        <v>453884</v>
      </c>
      <c r="I7" s="64">
        <v>480798</v>
      </c>
      <c r="J7" s="65">
        <f>I7/H7-1</f>
        <v>5.9297089124093372E-2</v>
      </c>
      <c r="K7" s="64">
        <f>I7-H7</f>
        <v>26914</v>
      </c>
      <c r="L7" s="65">
        <f>I7/E7-1</f>
        <v>0.12665290369748972</v>
      </c>
      <c r="M7" s="64">
        <f>I7-E7</f>
        <v>54049</v>
      </c>
      <c r="N7" s="65">
        <f>I7/$I$7</f>
        <v>1</v>
      </c>
      <c r="R7" s="66"/>
    </row>
    <row r="8" spans="2:18" ht="15" customHeight="1" x14ac:dyDescent="0.25">
      <c r="B8" s="271"/>
      <c r="C8" s="274"/>
      <c r="D8" s="15" t="s">
        <v>44</v>
      </c>
      <c r="E8" s="16">
        <v>155735</v>
      </c>
      <c r="F8" s="16">
        <v>94144</v>
      </c>
      <c r="G8" s="16">
        <v>164843</v>
      </c>
      <c r="H8" s="16">
        <v>163971</v>
      </c>
      <c r="I8" s="16">
        <v>166795</v>
      </c>
      <c r="J8" s="17">
        <f t="shared" ref="J8:J63" si="0">I8/H8-1</f>
        <v>1.7222557647388781E-2</v>
      </c>
      <c r="K8" s="16">
        <f t="shared" ref="K8:K50" si="1">I8-H8</f>
        <v>2824</v>
      </c>
      <c r="L8" s="17">
        <f t="shared" ref="L8:L63" si="2">I8/E8-1</f>
        <v>7.1018075577102158E-2</v>
      </c>
      <c r="M8" s="16">
        <f t="shared" ref="M8:M50" si="3">I8-E8</f>
        <v>11060</v>
      </c>
      <c r="N8" s="18">
        <f t="shared" ref="N8:N17" si="4">I8/$I$7</f>
        <v>0.34691284073561041</v>
      </c>
      <c r="R8" s="66"/>
    </row>
    <row r="9" spans="2:18" x14ac:dyDescent="0.25">
      <c r="B9" s="271"/>
      <c r="C9" s="274"/>
      <c r="D9" s="19" t="s">
        <v>45</v>
      </c>
      <c r="E9" s="20">
        <v>112094</v>
      </c>
      <c r="F9" s="20">
        <v>42074</v>
      </c>
      <c r="G9" s="20">
        <v>119732</v>
      </c>
      <c r="H9" s="20">
        <v>112830</v>
      </c>
      <c r="I9" s="20">
        <v>121148</v>
      </c>
      <c r="J9" s="67">
        <f t="shared" si="0"/>
        <v>7.3721527962421263E-2</v>
      </c>
      <c r="K9" s="20">
        <f t="shared" si="1"/>
        <v>8318</v>
      </c>
      <c r="L9" s="67">
        <f t="shared" si="2"/>
        <v>8.0771495352115252E-2</v>
      </c>
      <c r="M9" s="20">
        <f t="shared" si="3"/>
        <v>9054</v>
      </c>
      <c r="N9" s="68">
        <f t="shared" si="4"/>
        <v>0.25197276194992491</v>
      </c>
      <c r="R9" s="66"/>
    </row>
    <row r="10" spans="2:18" x14ac:dyDescent="0.25">
      <c r="B10" s="271"/>
      <c r="C10" s="274"/>
      <c r="D10" s="19" t="s">
        <v>46</v>
      </c>
      <c r="E10" s="20">
        <v>3189</v>
      </c>
      <c r="F10" s="20">
        <v>1838</v>
      </c>
      <c r="G10" s="20">
        <v>2342</v>
      </c>
      <c r="H10" s="20">
        <v>2800</v>
      </c>
      <c r="I10" s="20">
        <v>2508</v>
      </c>
      <c r="J10" s="67">
        <f t="shared" si="0"/>
        <v>-0.10428571428571431</v>
      </c>
      <c r="K10" s="20">
        <f t="shared" si="1"/>
        <v>-292</v>
      </c>
      <c r="L10" s="67">
        <f t="shared" si="2"/>
        <v>-0.21354656632173097</v>
      </c>
      <c r="M10" s="20">
        <f t="shared" si="3"/>
        <v>-681</v>
      </c>
      <c r="N10" s="68">
        <f t="shared" si="4"/>
        <v>5.2163278549411602E-3</v>
      </c>
      <c r="R10" s="66"/>
    </row>
    <row r="11" spans="2:18" x14ac:dyDescent="0.25">
      <c r="B11" s="271"/>
      <c r="C11" s="274"/>
      <c r="D11" s="19" t="s">
        <v>47</v>
      </c>
      <c r="E11" s="20">
        <v>13016</v>
      </c>
      <c r="F11" s="20">
        <v>2379</v>
      </c>
      <c r="G11" s="20">
        <v>24503</v>
      </c>
      <c r="H11" s="20">
        <v>23244</v>
      </c>
      <c r="I11" s="20">
        <v>16852</v>
      </c>
      <c r="J11" s="67">
        <f t="shared" si="0"/>
        <v>-0.27499569781448974</v>
      </c>
      <c r="K11" s="20">
        <f t="shared" si="1"/>
        <v>-6392</v>
      </c>
      <c r="L11" s="67">
        <f t="shared" si="2"/>
        <v>0.29471419791026432</v>
      </c>
      <c r="M11" s="20">
        <f t="shared" si="3"/>
        <v>3836</v>
      </c>
      <c r="N11" s="68">
        <f t="shared" si="4"/>
        <v>3.5050062604253758E-2</v>
      </c>
      <c r="R11" s="66"/>
    </row>
    <row r="12" spans="2:18" x14ac:dyDescent="0.25">
      <c r="B12" s="271"/>
      <c r="C12" s="274"/>
      <c r="D12" s="19" t="s">
        <v>48</v>
      </c>
      <c r="E12" s="20">
        <v>72529</v>
      </c>
      <c r="F12" s="20">
        <v>41575</v>
      </c>
      <c r="G12" s="20">
        <v>73949</v>
      </c>
      <c r="H12" s="20">
        <v>74357</v>
      </c>
      <c r="I12" s="20">
        <v>90048</v>
      </c>
      <c r="J12" s="67">
        <f t="shared" si="0"/>
        <v>0.21102249956291952</v>
      </c>
      <c r="K12" s="20">
        <f t="shared" si="1"/>
        <v>15691</v>
      </c>
      <c r="L12" s="67">
        <f t="shared" si="2"/>
        <v>0.2415447614057824</v>
      </c>
      <c r="M12" s="20">
        <f t="shared" si="3"/>
        <v>17519</v>
      </c>
      <c r="N12" s="68">
        <f t="shared" si="4"/>
        <v>0.18728863264822232</v>
      </c>
      <c r="R12" s="66"/>
    </row>
    <row r="13" spans="2:18" x14ac:dyDescent="0.25">
      <c r="B13" s="271"/>
      <c r="C13" s="274"/>
      <c r="D13" s="19" t="s">
        <v>49</v>
      </c>
      <c r="E13" s="20">
        <v>4387</v>
      </c>
      <c r="F13" s="20">
        <v>2428</v>
      </c>
      <c r="G13" s="20">
        <v>4275</v>
      </c>
      <c r="H13" s="20">
        <v>4340</v>
      </c>
      <c r="I13" s="20">
        <v>4593</v>
      </c>
      <c r="J13" s="67">
        <f t="shared" si="0"/>
        <v>5.8294930875576023E-2</v>
      </c>
      <c r="K13" s="20">
        <f t="shared" si="1"/>
        <v>253</v>
      </c>
      <c r="L13" s="67">
        <f t="shared" si="2"/>
        <v>4.6956918167312622E-2</v>
      </c>
      <c r="M13" s="20">
        <f t="shared" si="3"/>
        <v>206</v>
      </c>
      <c r="N13" s="68">
        <f t="shared" si="4"/>
        <v>9.5528683563575554E-3</v>
      </c>
      <c r="R13" s="66"/>
    </row>
    <row r="14" spans="2:18" x14ac:dyDescent="0.25">
      <c r="B14" s="271"/>
      <c r="C14" s="274"/>
      <c r="D14" s="19" t="s">
        <v>50</v>
      </c>
      <c r="E14" s="20">
        <v>12797</v>
      </c>
      <c r="F14" s="20">
        <v>10658</v>
      </c>
      <c r="G14" s="20">
        <v>15515</v>
      </c>
      <c r="H14" s="20">
        <v>21748</v>
      </c>
      <c r="I14" s="20">
        <v>20589</v>
      </c>
      <c r="J14" s="67">
        <f t="shared" si="0"/>
        <v>-5.3292256759242207E-2</v>
      </c>
      <c r="K14" s="20">
        <f t="shared" si="1"/>
        <v>-1159</v>
      </c>
      <c r="L14" s="67">
        <f t="shared" si="2"/>
        <v>0.60889270922872551</v>
      </c>
      <c r="M14" s="20">
        <f t="shared" si="3"/>
        <v>7792</v>
      </c>
      <c r="N14" s="68">
        <f t="shared" si="4"/>
        <v>4.282255749815931E-2</v>
      </c>
      <c r="R14" s="66"/>
    </row>
    <row r="15" spans="2:18" x14ac:dyDescent="0.25">
      <c r="B15" s="271"/>
      <c r="C15" s="274"/>
      <c r="D15" s="19" t="s">
        <v>51</v>
      </c>
      <c r="E15" s="20">
        <v>17228</v>
      </c>
      <c r="F15" s="20">
        <v>14398</v>
      </c>
      <c r="G15" s="20">
        <v>18083</v>
      </c>
      <c r="H15" s="20">
        <v>16810</v>
      </c>
      <c r="I15" s="20">
        <v>21632</v>
      </c>
      <c r="J15" s="67">
        <f t="shared" si="0"/>
        <v>0.28685306365258767</v>
      </c>
      <c r="K15" s="20">
        <f t="shared" si="1"/>
        <v>4822</v>
      </c>
      <c r="L15" s="67">
        <f t="shared" si="2"/>
        <v>0.25563036916647319</v>
      </c>
      <c r="M15" s="20">
        <f t="shared" si="3"/>
        <v>4404</v>
      </c>
      <c r="N15" s="68">
        <f t="shared" si="4"/>
        <v>4.4991867686637634E-2</v>
      </c>
      <c r="R15" s="66"/>
    </row>
    <row r="16" spans="2:18" x14ac:dyDescent="0.25">
      <c r="B16" s="271"/>
      <c r="C16" s="274"/>
      <c r="D16" s="19" t="s">
        <v>52</v>
      </c>
      <c r="E16" s="20">
        <v>24858</v>
      </c>
      <c r="F16" s="20">
        <v>10219</v>
      </c>
      <c r="G16" s="20">
        <v>23111</v>
      </c>
      <c r="H16" s="20">
        <v>24276</v>
      </c>
      <c r="I16" s="20">
        <v>24893</v>
      </c>
      <c r="J16" s="67">
        <f t="shared" si="0"/>
        <v>2.5416048772450184E-2</v>
      </c>
      <c r="K16" s="20">
        <f t="shared" si="1"/>
        <v>617</v>
      </c>
      <c r="L16" s="67">
        <f t="shared" si="2"/>
        <v>1.4079974253762284E-3</v>
      </c>
      <c r="M16" s="20">
        <f t="shared" si="3"/>
        <v>35</v>
      </c>
      <c r="N16" s="68">
        <f t="shared" si="4"/>
        <v>5.1774341823385292E-2</v>
      </c>
      <c r="R16" s="66"/>
    </row>
    <row r="17" spans="2:18" x14ac:dyDescent="0.25">
      <c r="B17" s="271"/>
      <c r="C17" s="275"/>
      <c r="D17" s="23" t="s">
        <v>53</v>
      </c>
      <c r="E17" s="69">
        <v>10916</v>
      </c>
      <c r="F17" s="69">
        <v>5251</v>
      </c>
      <c r="G17" s="69">
        <v>9064</v>
      </c>
      <c r="H17" s="69">
        <v>9508</v>
      </c>
      <c r="I17" s="69">
        <v>11740</v>
      </c>
      <c r="J17" s="25">
        <f t="shared" si="0"/>
        <v>0.23474968447623046</v>
      </c>
      <c r="K17" s="69">
        <f t="shared" si="1"/>
        <v>2232</v>
      </c>
      <c r="L17" s="25">
        <f t="shared" si="2"/>
        <v>7.5485525833638656E-2</v>
      </c>
      <c r="M17" s="69">
        <f t="shared" si="3"/>
        <v>824</v>
      </c>
      <c r="N17" s="46">
        <f t="shared" si="4"/>
        <v>2.4417738842507666E-2</v>
      </c>
      <c r="R17" s="66"/>
    </row>
    <row r="18" spans="2:18" x14ac:dyDescent="0.25">
      <c r="B18" s="271"/>
      <c r="C18" s="276" t="s">
        <v>18</v>
      </c>
      <c r="D18" s="63" t="s">
        <v>43</v>
      </c>
      <c r="E18" s="64">
        <v>506317</v>
      </c>
      <c r="F18" s="64">
        <v>246325</v>
      </c>
      <c r="G18" s="64">
        <v>525893</v>
      </c>
      <c r="H18" s="64">
        <v>533489</v>
      </c>
      <c r="I18" s="64">
        <v>558529</v>
      </c>
      <c r="J18" s="65">
        <f t="shared" si="0"/>
        <v>4.6936300467301129E-2</v>
      </c>
      <c r="K18" s="64">
        <f t="shared" si="1"/>
        <v>25040</v>
      </c>
      <c r="L18" s="65">
        <f t="shared" si="2"/>
        <v>0.10312116717392472</v>
      </c>
      <c r="M18" s="64">
        <f t="shared" si="3"/>
        <v>52212</v>
      </c>
      <c r="N18" s="65">
        <f t="shared" ref="N18:N19" si="5">I18/$I$18</f>
        <v>1</v>
      </c>
    </row>
    <row r="19" spans="2:18" x14ac:dyDescent="0.25">
      <c r="B19" s="271"/>
      <c r="C19" s="277"/>
      <c r="D19" s="26" t="s">
        <v>44</v>
      </c>
      <c r="E19" s="27">
        <v>186800</v>
      </c>
      <c r="F19" s="27">
        <v>104300</v>
      </c>
      <c r="G19" s="27">
        <v>193056</v>
      </c>
      <c r="H19" s="27">
        <v>195421</v>
      </c>
      <c r="I19" s="27">
        <v>198178</v>
      </c>
      <c r="J19" s="28">
        <f t="shared" si="0"/>
        <v>1.4108002722327706E-2</v>
      </c>
      <c r="K19" s="27">
        <f t="shared" si="1"/>
        <v>2757</v>
      </c>
      <c r="L19" s="28">
        <f t="shared" si="2"/>
        <v>6.0910064239828587E-2</v>
      </c>
      <c r="M19" s="27">
        <f t="shared" si="3"/>
        <v>11378</v>
      </c>
      <c r="N19" s="18">
        <f t="shared" si="5"/>
        <v>0.35482132530271482</v>
      </c>
    </row>
    <row r="20" spans="2:18" x14ac:dyDescent="0.25">
      <c r="B20" s="271"/>
      <c r="C20" s="277"/>
      <c r="D20" s="4" t="s">
        <v>45</v>
      </c>
      <c r="E20" s="29">
        <v>136966</v>
      </c>
      <c r="F20" s="29">
        <v>46309</v>
      </c>
      <c r="G20" s="29">
        <v>140298</v>
      </c>
      <c r="H20" s="29">
        <v>135627</v>
      </c>
      <c r="I20" s="29">
        <v>144210</v>
      </c>
      <c r="J20" s="70">
        <f t="shared" si="0"/>
        <v>6.3283859408524767E-2</v>
      </c>
      <c r="K20" s="29">
        <f t="shared" si="1"/>
        <v>8583</v>
      </c>
      <c r="L20" s="70">
        <f t="shared" si="2"/>
        <v>5.2889038155454537E-2</v>
      </c>
      <c r="M20" s="29">
        <f t="shared" si="3"/>
        <v>7244</v>
      </c>
      <c r="N20" s="68">
        <f>I20/$I$18</f>
        <v>0.25819608292496898</v>
      </c>
    </row>
    <row r="21" spans="2:18" x14ac:dyDescent="0.25">
      <c r="B21" s="271"/>
      <c r="C21" s="277"/>
      <c r="D21" s="4" t="s">
        <v>46</v>
      </c>
      <c r="E21" s="29">
        <v>3571</v>
      </c>
      <c r="F21" s="29">
        <v>2038</v>
      </c>
      <c r="G21" s="29">
        <v>2613</v>
      </c>
      <c r="H21" s="29">
        <v>3056</v>
      </c>
      <c r="I21" s="29">
        <v>2720</v>
      </c>
      <c r="J21" s="70">
        <f t="shared" si="0"/>
        <v>-0.10994764397905754</v>
      </c>
      <c r="K21" s="29">
        <f t="shared" si="1"/>
        <v>-336</v>
      </c>
      <c r="L21" s="70">
        <f t="shared" si="2"/>
        <v>-0.23830859703164375</v>
      </c>
      <c r="M21" s="29">
        <f t="shared" si="3"/>
        <v>-851</v>
      </c>
      <c r="N21" s="68">
        <f t="shared" ref="N21:N28" si="6">I21/$I$18</f>
        <v>4.8699351331801932E-3</v>
      </c>
    </row>
    <row r="22" spans="2:18" x14ac:dyDescent="0.25">
      <c r="B22" s="271"/>
      <c r="C22" s="277"/>
      <c r="D22" s="4" t="s">
        <v>47</v>
      </c>
      <c r="E22" s="29">
        <v>14912</v>
      </c>
      <c r="F22" s="29">
        <v>2426</v>
      </c>
      <c r="G22" s="29">
        <v>27893</v>
      </c>
      <c r="H22" s="29">
        <v>26664</v>
      </c>
      <c r="I22" s="29">
        <v>19100</v>
      </c>
      <c r="J22" s="70">
        <f t="shared" si="0"/>
        <v>-0.28367836783678368</v>
      </c>
      <c r="K22" s="29">
        <f t="shared" si="1"/>
        <v>-7564</v>
      </c>
      <c r="L22" s="70">
        <f t="shared" si="2"/>
        <v>0.2808476394849786</v>
      </c>
      <c r="M22" s="29">
        <f t="shared" si="3"/>
        <v>4188</v>
      </c>
      <c r="N22" s="68">
        <f t="shared" si="6"/>
        <v>3.4196970971963857E-2</v>
      </c>
    </row>
    <row r="23" spans="2:18" x14ac:dyDescent="0.25">
      <c r="B23" s="271"/>
      <c r="C23" s="277"/>
      <c r="D23" s="4" t="s">
        <v>48</v>
      </c>
      <c r="E23" s="29">
        <v>84639</v>
      </c>
      <c r="F23" s="29">
        <v>44986</v>
      </c>
      <c r="G23" s="29">
        <v>84199</v>
      </c>
      <c r="H23" s="29">
        <v>86585</v>
      </c>
      <c r="I23" s="29">
        <v>101084</v>
      </c>
      <c r="J23" s="70">
        <f t="shared" si="0"/>
        <v>0.16745394698850835</v>
      </c>
      <c r="K23" s="29">
        <f t="shared" si="1"/>
        <v>14499</v>
      </c>
      <c r="L23" s="70">
        <f t="shared" si="2"/>
        <v>0.19429577381585328</v>
      </c>
      <c r="M23" s="29">
        <f t="shared" si="3"/>
        <v>16445</v>
      </c>
      <c r="N23" s="68">
        <f t="shared" si="6"/>
        <v>0.18098254522146567</v>
      </c>
    </row>
    <row r="24" spans="2:18" x14ac:dyDescent="0.25">
      <c r="B24" s="271"/>
      <c r="C24" s="277"/>
      <c r="D24" s="4" t="s">
        <v>49</v>
      </c>
      <c r="E24" s="29">
        <v>4535</v>
      </c>
      <c r="F24" s="29">
        <v>2531</v>
      </c>
      <c r="G24" s="29">
        <v>4460</v>
      </c>
      <c r="H24" s="29">
        <v>4564</v>
      </c>
      <c r="I24" s="29">
        <v>4705</v>
      </c>
      <c r="J24" s="70">
        <f t="shared" si="0"/>
        <v>3.0893952673093805E-2</v>
      </c>
      <c r="K24" s="29">
        <f t="shared" si="1"/>
        <v>141</v>
      </c>
      <c r="L24" s="70">
        <f t="shared" si="2"/>
        <v>3.7486218302094754E-2</v>
      </c>
      <c r="M24" s="29">
        <f t="shared" si="3"/>
        <v>170</v>
      </c>
      <c r="N24" s="68">
        <f t="shared" si="6"/>
        <v>8.4239135300047084E-3</v>
      </c>
    </row>
    <row r="25" spans="2:18" x14ac:dyDescent="0.25">
      <c r="B25" s="271"/>
      <c r="C25" s="277"/>
      <c r="D25" s="4" t="s">
        <v>50</v>
      </c>
      <c r="E25" s="29">
        <v>15254</v>
      </c>
      <c r="F25" s="29">
        <v>12400</v>
      </c>
      <c r="G25" s="29">
        <v>17775</v>
      </c>
      <c r="H25" s="29">
        <v>24316</v>
      </c>
      <c r="I25" s="29">
        <v>23859</v>
      </c>
      <c r="J25" s="70">
        <f t="shared" si="0"/>
        <v>-1.8794209573943066E-2</v>
      </c>
      <c r="K25" s="29">
        <f t="shared" si="1"/>
        <v>-457</v>
      </c>
      <c r="L25" s="70">
        <f t="shared" si="2"/>
        <v>0.56411433066736594</v>
      </c>
      <c r="M25" s="29">
        <f t="shared" si="3"/>
        <v>8605</v>
      </c>
      <c r="N25" s="68">
        <f t="shared" si="6"/>
        <v>4.271756703770082E-2</v>
      </c>
    </row>
    <row r="26" spans="2:18" x14ac:dyDescent="0.25">
      <c r="B26" s="271"/>
      <c r="C26" s="277"/>
      <c r="D26" s="4" t="s">
        <v>51</v>
      </c>
      <c r="E26" s="29">
        <v>17645</v>
      </c>
      <c r="F26" s="29">
        <v>14859</v>
      </c>
      <c r="G26" s="29">
        <v>18761</v>
      </c>
      <c r="H26" s="29">
        <v>17627</v>
      </c>
      <c r="I26" s="29">
        <v>22231</v>
      </c>
      <c r="J26" s="70">
        <f t="shared" si="0"/>
        <v>0.26119021954955457</v>
      </c>
      <c r="K26" s="29">
        <f t="shared" si="1"/>
        <v>4604</v>
      </c>
      <c r="L26" s="70">
        <f t="shared" si="2"/>
        <v>0.25990365542646643</v>
      </c>
      <c r="M26" s="29">
        <f t="shared" si="3"/>
        <v>4586</v>
      </c>
      <c r="N26" s="68">
        <f t="shared" si="6"/>
        <v>3.9802767627106203E-2</v>
      </c>
    </row>
    <row r="27" spans="2:18" x14ac:dyDescent="0.25">
      <c r="B27" s="271"/>
      <c r="C27" s="277"/>
      <c r="D27" s="4" t="s">
        <v>52</v>
      </c>
      <c r="E27" s="29">
        <v>29596</v>
      </c>
      <c r="F27" s="29">
        <v>10937</v>
      </c>
      <c r="G27" s="29">
        <v>26589</v>
      </c>
      <c r="H27" s="29">
        <v>28421</v>
      </c>
      <c r="I27" s="29">
        <v>29387</v>
      </c>
      <c r="J27" s="30">
        <f t="shared" si="0"/>
        <v>3.3988951831392278E-2</v>
      </c>
      <c r="K27" s="29">
        <f t="shared" si="1"/>
        <v>966</v>
      </c>
      <c r="L27" s="30">
        <f t="shared" si="2"/>
        <v>-7.0617651033924034E-3</v>
      </c>
      <c r="M27" s="29">
        <f t="shared" si="3"/>
        <v>-209</v>
      </c>
      <c r="N27" s="31">
        <f t="shared" si="6"/>
        <v>5.2614994028958209E-2</v>
      </c>
    </row>
    <row r="28" spans="2:18" x14ac:dyDescent="0.25">
      <c r="B28" s="271"/>
      <c r="C28" s="278"/>
      <c r="D28" s="32" t="s">
        <v>53</v>
      </c>
      <c r="E28" s="71">
        <v>12399</v>
      </c>
      <c r="F28" s="71">
        <v>5539</v>
      </c>
      <c r="G28" s="71">
        <v>10249</v>
      </c>
      <c r="H28" s="71">
        <v>11208</v>
      </c>
      <c r="I28" s="71">
        <v>13055</v>
      </c>
      <c r="J28" s="34">
        <f t="shared" si="0"/>
        <v>0.16479300499643101</v>
      </c>
      <c r="K28" s="71">
        <f t="shared" si="1"/>
        <v>1847</v>
      </c>
      <c r="L28" s="34">
        <f t="shared" si="2"/>
        <v>5.2907492539721046E-2</v>
      </c>
      <c r="M28" s="71">
        <f t="shared" si="3"/>
        <v>656</v>
      </c>
      <c r="N28" s="72">
        <f t="shared" si="6"/>
        <v>2.337389822193655E-2</v>
      </c>
    </row>
    <row r="29" spans="2:18" x14ac:dyDescent="0.25">
      <c r="B29" s="271"/>
      <c r="C29" s="273" t="s">
        <v>21</v>
      </c>
      <c r="D29" s="63" t="s">
        <v>43</v>
      </c>
      <c r="E29" s="64">
        <v>3074756</v>
      </c>
      <c r="F29" s="64">
        <v>1243542</v>
      </c>
      <c r="G29" s="64">
        <v>2966022</v>
      </c>
      <c r="H29" s="64">
        <v>3074274</v>
      </c>
      <c r="I29" s="64">
        <v>3194799</v>
      </c>
      <c r="J29" s="65">
        <f t="shared" si="0"/>
        <v>3.9204378009247032E-2</v>
      </c>
      <c r="K29" s="64">
        <f t="shared" si="1"/>
        <v>120525</v>
      </c>
      <c r="L29" s="65">
        <f t="shared" si="2"/>
        <v>3.9041471908665359E-2</v>
      </c>
      <c r="M29" s="64">
        <f t="shared" si="3"/>
        <v>120043</v>
      </c>
      <c r="N29" s="65">
        <f t="shared" ref="N29:N30" si="7">I29/$I$29</f>
        <v>1</v>
      </c>
    </row>
    <row r="30" spans="2:18" x14ac:dyDescent="0.25">
      <c r="B30" s="271"/>
      <c r="C30" s="274"/>
      <c r="D30" s="15" t="s">
        <v>44</v>
      </c>
      <c r="E30" s="16">
        <v>1183065</v>
      </c>
      <c r="F30" s="16">
        <v>553215</v>
      </c>
      <c r="G30" s="16">
        <v>1179956</v>
      </c>
      <c r="H30" s="16">
        <v>1205442</v>
      </c>
      <c r="I30" s="16">
        <v>1224963</v>
      </c>
      <c r="J30" s="17">
        <f t="shared" si="0"/>
        <v>1.6194059938180461E-2</v>
      </c>
      <c r="K30" s="16">
        <f t="shared" si="1"/>
        <v>19521</v>
      </c>
      <c r="L30" s="17">
        <f t="shared" si="2"/>
        <v>3.5414791241394239E-2</v>
      </c>
      <c r="M30" s="16">
        <f t="shared" si="3"/>
        <v>41898</v>
      </c>
      <c r="N30" s="18">
        <f t="shared" si="7"/>
        <v>0.38342412151750394</v>
      </c>
    </row>
    <row r="31" spans="2:18" x14ac:dyDescent="0.25">
      <c r="B31" s="271"/>
      <c r="C31" s="274"/>
      <c r="D31" s="19" t="s">
        <v>45</v>
      </c>
      <c r="E31" s="20">
        <v>925657</v>
      </c>
      <c r="F31" s="20">
        <v>254312</v>
      </c>
      <c r="G31" s="20">
        <v>858220</v>
      </c>
      <c r="H31" s="20">
        <v>871300</v>
      </c>
      <c r="I31" s="20">
        <v>895588</v>
      </c>
      <c r="J31" s="67">
        <f>I31/H31-1</f>
        <v>2.7875588201538015E-2</v>
      </c>
      <c r="K31" s="20">
        <f t="shared" si="1"/>
        <v>24288</v>
      </c>
      <c r="L31" s="67">
        <f t="shared" si="2"/>
        <v>-3.2483954639785595E-2</v>
      </c>
      <c r="M31" s="20">
        <f t="shared" si="3"/>
        <v>-30069</v>
      </c>
      <c r="N31" s="68">
        <f>I31/$I$29</f>
        <v>0.28032686876388779</v>
      </c>
    </row>
    <row r="32" spans="2:18" x14ac:dyDescent="0.25">
      <c r="B32" s="271"/>
      <c r="C32" s="274"/>
      <c r="D32" s="19" t="s">
        <v>46</v>
      </c>
      <c r="E32" s="20">
        <v>16944</v>
      </c>
      <c r="F32" s="20">
        <v>8689</v>
      </c>
      <c r="G32" s="20">
        <v>11471</v>
      </c>
      <c r="H32" s="20">
        <v>10514</v>
      </c>
      <c r="I32" s="20">
        <v>12513</v>
      </c>
      <c r="J32" s="67">
        <f t="shared" ref="J32:J41" si="8">I32/H32-1</f>
        <v>0.1901274491154652</v>
      </c>
      <c r="K32" s="20">
        <f t="shared" si="1"/>
        <v>1999</v>
      </c>
      <c r="L32" s="67">
        <f t="shared" si="2"/>
        <v>-0.26150849858356939</v>
      </c>
      <c r="M32" s="20">
        <f t="shared" si="3"/>
        <v>-4431</v>
      </c>
      <c r="N32" s="68">
        <f t="shared" ref="N32:N39" si="9">I32/$I$29</f>
        <v>3.9166783262421208E-3</v>
      </c>
    </row>
    <row r="33" spans="2:14" x14ac:dyDescent="0.25">
      <c r="B33" s="271"/>
      <c r="C33" s="274"/>
      <c r="D33" s="19" t="s">
        <v>47</v>
      </c>
      <c r="E33" s="20">
        <v>80379</v>
      </c>
      <c r="F33" s="20">
        <v>6598</v>
      </c>
      <c r="G33" s="20">
        <v>137368</v>
      </c>
      <c r="H33" s="20">
        <v>132622</v>
      </c>
      <c r="I33" s="20">
        <v>99510</v>
      </c>
      <c r="J33" s="67">
        <f t="shared" si="8"/>
        <v>-0.24967200012064361</v>
      </c>
      <c r="K33" s="20">
        <f t="shared" si="1"/>
        <v>-33112</v>
      </c>
      <c r="L33" s="67">
        <f t="shared" si="2"/>
        <v>0.23800992796625975</v>
      </c>
      <c r="M33" s="20">
        <f t="shared" si="3"/>
        <v>19131</v>
      </c>
      <c r="N33" s="68">
        <f t="shared" si="9"/>
        <v>3.1147499420151315E-2</v>
      </c>
    </row>
    <row r="34" spans="2:14" x14ac:dyDescent="0.25">
      <c r="B34" s="271"/>
      <c r="C34" s="274"/>
      <c r="D34" s="19" t="s">
        <v>48</v>
      </c>
      <c r="E34" s="20">
        <v>485605</v>
      </c>
      <c r="F34" s="20">
        <v>225677</v>
      </c>
      <c r="G34" s="20">
        <v>417659</v>
      </c>
      <c r="H34" s="20">
        <v>454413</v>
      </c>
      <c r="I34" s="20">
        <v>532065</v>
      </c>
      <c r="J34" s="67">
        <f t="shared" si="8"/>
        <v>0.17088419565461366</v>
      </c>
      <c r="K34" s="20">
        <f t="shared" si="1"/>
        <v>77652</v>
      </c>
      <c r="L34" s="67">
        <f t="shared" si="2"/>
        <v>9.5674467931755158E-2</v>
      </c>
      <c r="M34" s="20">
        <f t="shared" si="3"/>
        <v>46460</v>
      </c>
      <c r="N34" s="68">
        <f t="shared" si="9"/>
        <v>0.16654099365875599</v>
      </c>
    </row>
    <row r="35" spans="2:14" x14ac:dyDescent="0.25">
      <c r="B35" s="271"/>
      <c r="C35" s="274"/>
      <c r="D35" s="19" t="s">
        <v>49</v>
      </c>
      <c r="E35" s="20">
        <v>9185</v>
      </c>
      <c r="F35" s="20">
        <v>5672</v>
      </c>
      <c r="G35" s="20">
        <v>10710</v>
      </c>
      <c r="H35" s="20">
        <v>9594</v>
      </c>
      <c r="I35" s="20">
        <v>10140</v>
      </c>
      <c r="J35" s="67">
        <f t="shared" si="8"/>
        <v>5.6910569105691033E-2</v>
      </c>
      <c r="K35" s="20">
        <f t="shared" si="1"/>
        <v>546</v>
      </c>
      <c r="L35" s="67">
        <f t="shared" si="2"/>
        <v>0.10397387044093631</v>
      </c>
      <c r="M35" s="20">
        <f t="shared" si="3"/>
        <v>955</v>
      </c>
      <c r="N35" s="68">
        <f t="shared" si="9"/>
        <v>3.1739085933105652E-3</v>
      </c>
    </row>
    <row r="36" spans="2:14" x14ac:dyDescent="0.25">
      <c r="B36" s="271"/>
      <c r="C36" s="274"/>
      <c r="D36" s="19" t="s">
        <v>50</v>
      </c>
      <c r="E36" s="20">
        <v>93169</v>
      </c>
      <c r="F36" s="20">
        <v>75700</v>
      </c>
      <c r="G36" s="20">
        <v>99960</v>
      </c>
      <c r="H36" s="20">
        <v>125973</v>
      </c>
      <c r="I36" s="20">
        <v>138511</v>
      </c>
      <c r="J36" s="67">
        <f t="shared" si="8"/>
        <v>9.9529264207409485E-2</v>
      </c>
      <c r="K36" s="20">
        <f t="shared" si="1"/>
        <v>12538</v>
      </c>
      <c r="L36" s="67">
        <f t="shared" si="2"/>
        <v>0.48666401914799984</v>
      </c>
      <c r="M36" s="20">
        <f t="shared" si="3"/>
        <v>45342</v>
      </c>
      <c r="N36" s="68">
        <f t="shared" si="9"/>
        <v>4.3355153172390498E-2</v>
      </c>
    </row>
    <row r="37" spans="2:14" x14ac:dyDescent="0.25">
      <c r="B37" s="271"/>
      <c r="C37" s="274"/>
      <c r="D37" s="19" t="s">
        <v>51</v>
      </c>
      <c r="E37" s="20">
        <v>40659</v>
      </c>
      <c r="F37" s="20">
        <v>31224</v>
      </c>
      <c r="G37" s="20">
        <v>43286</v>
      </c>
      <c r="H37" s="20">
        <v>40407</v>
      </c>
      <c r="I37" s="20">
        <v>45242</v>
      </c>
      <c r="J37" s="67">
        <f t="shared" si="8"/>
        <v>0.11965748508921714</v>
      </c>
      <c r="K37" s="20">
        <f t="shared" si="1"/>
        <v>4835</v>
      </c>
      <c r="L37" s="67">
        <f t="shared" si="2"/>
        <v>0.11271797142084172</v>
      </c>
      <c r="M37" s="20">
        <f t="shared" si="3"/>
        <v>4583</v>
      </c>
      <c r="N37" s="68">
        <f t="shared" si="9"/>
        <v>1.4161141279936547E-2</v>
      </c>
    </row>
    <row r="38" spans="2:14" x14ac:dyDescent="0.25">
      <c r="B38" s="271"/>
      <c r="C38" s="274"/>
      <c r="D38" s="19" t="s">
        <v>52</v>
      </c>
      <c r="E38" s="20">
        <v>181443</v>
      </c>
      <c r="F38" s="20">
        <v>61086</v>
      </c>
      <c r="G38" s="20">
        <v>159520</v>
      </c>
      <c r="H38" s="20">
        <v>166431</v>
      </c>
      <c r="I38" s="20">
        <v>173767</v>
      </c>
      <c r="J38" s="21">
        <f t="shared" si="8"/>
        <v>4.4078326754030117E-2</v>
      </c>
      <c r="K38" s="20">
        <f t="shared" si="1"/>
        <v>7336</v>
      </c>
      <c r="L38" s="21">
        <f t="shared" si="2"/>
        <v>-4.2305296980318929E-2</v>
      </c>
      <c r="M38" s="20">
        <f t="shared" si="3"/>
        <v>-7676</v>
      </c>
      <c r="N38" s="22">
        <f t="shared" si="9"/>
        <v>5.4390589204516462E-2</v>
      </c>
    </row>
    <row r="39" spans="2:14" x14ac:dyDescent="0.25">
      <c r="B39" s="271"/>
      <c r="C39" s="275"/>
      <c r="D39" s="23" t="s">
        <v>53</v>
      </c>
      <c r="E39" s="69">
        <v>58650</v>
      </c>
      <c r="F39" s="69">
        <v>21369</v>
      </c>
      <c r="G39" s="69">
        <v>47872</v>
      </c>
      <c r="H39" s="69">
        <v>57578</v>
      </c>
      <c r="I39" s="69">
        <v>62500</v>
      </c>
      <c r="J39" s="25">
        <f t="shared" si="8"/>
        <v>8.5484039042689863E-2</v>
      </c>
      <c r="K39" s="69">
        <f t="shared" si="1"/>
        <v>4922</v>
      </c>
      <c r="L39" s="25">
        <f t="shared" si="2"/>
        <v>6.5643648763853424E-2</v>
      </c>
      <c r="M39" s="69">
        <f t="shared" si="3"/>
        <v>3850</v>
      </c>
      <c r="N39" s="46">
        <f t="shared" si="9"/>
        <v>1.9563046063304765E-2</v>
      </c>
    </row>
    <row r="40" spans="2:14" x14ac:dyDescent="0.25">
      <c r="B40" s="271"/>
      <c r="C40" s="286" t="s">
        <v>22</v>
      </c>
      <c r="D40" s="63" t="s">
        <v>43</v>
      </c>
      <c r="E40" s="73">
        <v>7.2050690218371924</v>
      </c>
      <c r="F40" s="73">
        <v>5.5277377713767537</v>
      </c>
      <c r="G40" s="73">
        <v>6.5127608323799944</v>
      </c>
      <c r="H40" s="73">
        <v>6.7732592468560249</v>
      </c>
      <c r="I40" s="73">
        <v>6.644784296107721</v>
      </c>
      <c r="J40" s="65">
        <f t="shared" si="8"/>
        <v>-1.8967965947551568E-2</v>
      </c>
      <c r="K40" s="73">
        <f t="shared" si="1"/>
        <v>-0.12847495074830384</v>
      </c>
      <c r="L40" s="65">
        <f t="shared" si="2"/>
        <v>-7.7762575768719921E-2</v>
      </c>
      <c r="M40" s="73">
        <f t="shared" si="3"/>
        <v>-0.56028472572947141</v>
      </c>
      <c r="N40" s="65"/>
    </row>
    <row r="41" spans="2:14" x14ac:dyDescent="0.25">
      <c r="B41" s="271"/>
      <c r="C41" s="287"/>
      <c r="D41" s="26" t="s">
        <v>44</v>
      </c>
      <c r="E41" s="35">
        <v>7.5966545734741713</v>
      </c>
      <c r="F41" s="35">
        <v>5.8762640210740988</v>
      </c>
      <c r="G41" s="35">
        <v>7.1580594869057226</v>
      </c>
      <c r="H41" s="35">
        <v>7.3515560678412646</v>
      </c>
      <c r="I41" s="35">
        <v>7.3441230252705418</v>
      </c>
      <c r="J41" s="36">
        <f t="shared" si="8"/>
        <v>-1.0110842523853858E-3</v>
      </c>
      <c r="K41" s="37">
        <f t="shared" si="1"/>
        <v>-7.4330425707227477E-3</v>
      </c>
      <c r="L41" s="36">
        <f t="shared" si="2"/>
        <v>-3.3242468215602838E-2</v>
      </c>
      <c r="M41" s="37">
        <f t="shared" si="3"/>
        <v>-0.25253154820362944</v>
      </c>
      <c r="N41" s="38"/>
    </row>
    <row r="42" spans="2:14" x14ac:dyDescent="0.25">
      <c r="B42" s="271"/>
      <c r="C42" s="287"/>
      <c r="D42" s="4" t="s">
        <v>45</v>
      </c>
      <c r="E42" s="39">
        <v>8.2578639356254566</v>
      </c>
      <c r="F42" s="39">
        <v>6.0443979654893756</v>
      </c>
      <c r="G42" s="39">
        <v>7.167841512711723</v>
      </c>
      <c r="H42" s="39">
        <v>7.7222369937073472</v>
      </c>
      <c r="I42" s="39">
        <v>7.3925116386568499</v>
      </c>
      <c r="J42" s="74">
        <f t="shared" si="0"/>
        <v>-4.2698165741245964E-2</v>
      </c>
      <c r="K42" s="41">
        <f t="shared" si="1"/>
        <v>-0.32972535505049727</v>
      </c>
      <c r="L42" s="74">
        <f t="shared" si="2"/>
        <v>-0.10479129999168046</v>
      </c>
      <c r="M42" s="41">
        <f t="shared" si="3"/>
        <v>-0.86535229696860672</v>
      </c>
      <c r="N42" s="75"/>
    </row>
    <row r="43" spans="2:14" x14ac:dyDescent="0.25">
      <c r="B43" s="271"/>
      <c r="C43" s="287"/>
      <c r="D43" s="4" t="s">
        <v>46</v>
      </c>
      <c r="E43" s="39">
        <v>5.313264346190028</v>
      </c>
      <c r="F43" s="39">
        <v>4.7274211099020675</v>
      </c>
      <c r="G43" s="39">
        <v>4.897950469684031</v>
      </c>
      <c r="H43" s="39">
        <v>3.7549999999999999</v>
      </c>
      <c r="I43" s="39">
        <v>4.9892344497607652</v>
      </c>
      <c r="J43" s="74">
        <f t="shared" si="0"/>
        <v>0.32869093202683497</v>
      </c>
      <c r="K43" s="41">
        <f t="shared" si="1"/>
        <v>1.2342344497607654</v>
      </c>
      <c r="L43" s="74">
        <f t="shared" si="2"/>
        <v>-6.0985088509969199E-2</v>
      </c>
      <c r="M43" s="41">
        <f t="shared" si="3"/>
        <v>-0.32402989642926272</v>
      </c>
      <c r="N43" s="75"/>
    </row>
    <row r="44" spans="2:14" x14ac:dyDescent="0.25">
      <c r="B44" s="271"/>
      <c r="C44" s="287"/>
      <c r="D44" s="4" t="s">
        <v>47</v>
      </c>
      <c r="E44" s="39">
        <v>6.1753995082974802</v>
      </c>
      <c r="F44" s="39">
        <v>2.7734342160571668</v>
      </c>
      <c r="G44" s="39">
        <v>5.606170672978819</v>
      </c>
      <c r="H44" s="39">
        <v>5.7056444673894342</v>
      </c>
      <c r="I44" s="39">
        <v>5.9049370994540711</v>
      </c>
      <c r="J44" s="74">
        <f t="shared" si="0"/>
        <v>3.4929030927828064E-2</v>
      </c>
      <c r="K44" s="41">
        <f t="shared" si="1"/>
        <v>0.19929263206463688</v>
      </c>
      <c r="L44" s="74">
        <f t="shared" si="2"/>
        <v>-4.3796746830712108E-2</v>
      </c>
      <c r="M44" s="41">
        <f t="shared" si="3"/>
        <v>-0.27046240884340911</v>
      </c>
      <c r="N44" s="75"/>
    </row>
    <row r="45" spans="2:14" x14ac:dyDescent="0.25">
      <c r="B45" s="271"/>
      <c r="C45" s="287"/>
      <c r="D45" s="4" t="s">
        <v>48</v>
      </c>
      <c r="E45" s="39">
        <v>6.6953218712514992</v>
      </c>
      <c r="F45" s="39">
        <v>5.4281900180396869</v>
      </c>
      <c r="G45" s="39">
        <v>5.6479330349294781</v>
      </c>
      <c r="H45" s="39">
        <v>6.1112336431001788</v>
      </c>
      <c r="I45" s="39">
        <v>5.9086820362473347</v>
      </c>
      <c r="J45" s="74">
        <f t="shared" si="0"/>
        <v>-3.3144143831177697E-2</v>
      </c>
      <c r="K45" s="41">
        <f t="shared" si="1"/>
        <v>-0.20255160685284412</v>
      </c>
      <c r="L45" s="74">
        <f t="shared" si="2"/>
        <v>-0.11749096610005472</v>
      </c>
      <c r="M45" s="41">
        <f t="shared" si="3"/>
        <v>-0.78663983500416457</v>
      </c>
      <c r="N45" s="75"/>
    </row>
    <row r="46" spans="2:14" x14ac:dyDescent="0.25">
      <c r="B46" s="271"/>
      <c r="C46" s="287"/>
      <c r="D46" s="4" t="s">
        <v>49</v>
      </c>
      <c r="E46" s="39">
        <v>2.0936858901299291</v>
      </c>
      <c r="F46" s="39">
        <v>2.3360790774299836</v>
      </c>
      <c r="G46" s="39">
        <v>2.5052631578947366</v>
      </c>
      <c r="H46" s="39">
        <v>2.2105990783410139</v>
      </c>
      <c r="I46" s="39">
        <v>2.2077073807968648</v>
      </c>
      <c r="J46" s="74">
        <f t="shared" si="0"/>
        <v>-1.3081058308950233E-3</v>
      </c>
      <c r="K46" s="41">
        <f t="shared" si="1"/>
        <v>-2.8916975441490855E-3</v>
      </c>
      <c r="L46" s="74">
        <f t="shared" si="2"/>
        <v>5.4459692929324621E-2</v>
      </c>
      <c r="M46" s="41">
        <f t="shared" si="3"/>
        <v>0.11402149066693568</v>
      </c>
      <c r="N46" s="75"/>
    </row>
    <row r="47" spans="2:14" x14ac:dyDescent="0.25">
      <c r="B47" s="271"/>
      <c r="C47" s="287"/>
      <c r="D47" s="4" t="s">
        <v>50</v>
      </c>
      <c r="E47" s="39">
        <v>7.280534500273502</v>
      </c>
      <c r="F47" s="39">
        <v>7.1026458997935826</v>
      </c>
      <c r="G47" s="39">
        <v>6.4427972929423136</v>
      </c>
      <c r="H47" s="39">
        <v>5.7923947029611922</v>
      </c>
      <c r="I47" s="39">
        <v>6.7274272669872266</v>
      </c>
      <c r="J47" s="74">
        <f t="shared" si="0"/>
        <v>0.16142417980391199</v>
      </c>
      <c r="K47" s="41">
        <f t="shared" si="1"/>
        <v>0.93503256402603441</v>
      </c>
      <c r="L47" s="74">
        <f t="shared" si="2"/>
        <v>-7.5970690512557448E-2</v>
      </c>
      <c r="M47" s="41">
        <f t="shared" si="3"/>
        <v>-0.55310723328627542</v>
      </c>
      <c r="N47" s="75"/>
    </row>
    <row r="48" spans="2:14" x14ac:dyDescent="0.25">
      <c r="B48" s="271"/>
      <c r="C48" s="287"/>
      <c r="D48" s="4" t="s">
        <v>51</v>
      </c>
      <c r="E48" s="39">
        <v>2.3600534014395169</v>
      </c>
      <c r="F48" s="39">
        <v>2.1686345325739684</v>
      </c>
      <c r="G48" s="39">
        <v>2.3937399767737655</v>
      </c>
      <c r="H48" s="39">
        <v>2.4037477691850091</v>
      </c>
      <c r="I48" s="39">
        <v>2.0914386094674557</v>
      </c>
      <c r="J48" s="74">
        <f t="shared" si="0"/>
        <v>-0.1299259280533589</v>
      </c>
      <c r="K48" s="41">
        <f t="shared" si="1"/>
        <v>-0.31230915971755335</v>
      </c>
      <c r="L48" s="74">
        <f t="shared" si="2"/>
        <v>-0.11381725168092349</v>
      </c>
      <c r="M48" s="41">
        <f t="shared" si="3"/>
        <v>-0.26861479197206117</v>
      </c>
      <c r="N48" s="75"/>
    </row>
    <row r="49" spans="2:14" x14ac:dyDescent="0.25">
      <c r="B49" s="271"/>
      <c r="C49" s="287"/>
      <c r="D49" s="4" t="s">
        <v>52</v>
      </c>
      <c r="E49" s="39">
        <v>7.2991793386434951</v>
      </c>
      <c r="F49" s="39">
        <v>5.9776886192386733</v>
      </c>
      <c r="G49" s="39">
        <v>6.9023408766388297</v>
      </c>
      <c r="H49" s="39">
        <v>6.8557834898665346</v>
      </c>
      <c r="I49" s="39">
        <v>6.9805567830313739</v>
      </c>
      <c r="J49" s="40">
        <f t="shared" si="0"/>
        <v>1.8199713183659538E-2</v>
      </c>
      <c r="K49" s="41">
        <f t="shared" si="1"/>
        <v>0.12477329316483932</v>
      </c>
      <c r="L49" s="40">
        <f t="shared" si="2"/>
        <v>-4.3651832737587659E-2</v>
      </c>
      <c r="M49" s="41">
        <f t="shared" si="3"/>
        <v>-0.31862255561212116</v>
      </c>
      <c r="N49" s="42"/>
    </row>
    <row r="50" spans="2:14" x14ac:dyDescent="0.25">
      <c r="B50" s="271"/>
      <c r="C50" s="288"/>
      <c r="D50" s="32" t="s">
        <v>53</v>
      </c>
      <c r="E50" s="76">
        <v>5.3728471967753757</v>
      </c>
      <c r="F50" s="76">
        <v>4.0695105694153497</v>
      </c>
      <c r="G50" s="76">
        <v>5.2815533980582527</v>
      </c>
      <c r="H50" s="76">
        <v>6.055742532604123</v>
      </c>
      <c r="I50" s="76">
        <v>5.3236797274275975</v>
      </c>
      <c r="J50" s="61">
        <f t="shared" si="0"/>
        <v>-0.12088737280937867</v>
      </c>
      <c r="K50" s="77">
        <f t="shared" si="1"/>
        <v>-0.73206280517652544</v>
      </c>
      <c r="L50" s="61">
        <f t="shared" si="2"/>
        <v>-9.1511013708498457E-3</v>
      </c>
      <c r="M50" s="77">
        <f t="shared" si="3"/>
        <v>-4.9167469347778159E-2</v>
      </c>
      <c r="N50" s="55"/>
    </row>
    <row r="51" spans="2:14" x14ac:dyDescent="0.25">
      <c r="B51" s="271"/>
      <c r="C51" s="279" t="s">
        <v>34</v>
      </c>
      <c r="D51" s="63" t="s">
        <v>43</v>
      </c>
      <c r="E51" s="65">
        <v>0.75379999999999991</v>
      </c>
      <c r="F51" s="65">
        <v>0.4224</v>
      </c>
      <c r="G51" s="65">
        <v>0.76800000000000002</v>
      </c>
      <c r="H51" s="65">
        <v>19.441400000000002</v>
      </c>
      <c r="I51" s="65">
        <v>19.694900000000001</v>
      </c>
      <c r="J51" s="65">
        <f t="shared" si="0"/>
        <v>1.3039184420875038E-2</v>
      </c>
      <c r="K51" s="73">
        <f t="shared" ref="K51" si="10">(I51-H51)*100</f>
        <v>25.349999999999895</v>
      </c>
      <c r="L51" s="65">
        <f t="shared" si="2"/>
        <v>25.127487397187586</v>
      </c>
      <c r="M51" s="73">
        <f t="shared" ref="M51" si="11">(I51-E51)*100</f>
        <v>1894.1100000000001</v>
      </c>
      <c r="N51" s="65"/>
    </row>
    <row r="52" spans="2:14" x14ac:dyDescent="0.25">
      <c r="B52" s="271"/>
      <c r="C52" s="280"/>
      <c r="D52" s="15" t="s">
        <v>44</v>
      </c>
      <c r="E52" s="18">
        <v>0.82269999999999999</v>
      </c>
      <c r="F52" s="18">
        <v>0.49420000000000003</v>
      </c>
      <c r="G52" s="18">
        <v>0.86370000000000002</v>
      </c>
      <c r="H52" s="18">
        <v>0.86620000000000008</v>
      </c>
      <c r="I52" s="18">
        <v>0.85230000000000006</v>
      </c>
      <c r="J52" s="17">
        <f t="shared" si="0"/>
        <v>-1.6047102285846271E-2</v>
      </c>
      <c r="K52" s="44">
        <f>(I52-H52)*100</f>
        <v>-1.3900000000000023</v>
      </c>
      <c r="L52" s="17">
        <f t="shared" si="2"/>
        <v>3.5979093229610015E-2</v>
      </c>
      <c r="M52" s="44">
        <f>(I52-E52)*100</f>
        <v>2.9600000000000071</v>
      </c>
      <c r="N52" s="18"/>
    </row>
    <row r="53" spans="2:14" x14ac:dyDescent="0.25">
      <c r="B53" s="271"/>
      <c r="C53" s="280"/>
      <c r="D53" s="19" t="s">
        <v>45</v>
      </c>
      <c r="E53" s="68">
        <v>0.72970000000000002</v>
      </c>
      <c r="F53" s="68">
        <v>0.31109999999999999</v>
      </c>
      <c r="G53" s="68">
        <v>0.70909999999999995</v>
      </c>
      <c r="H53" s="68">
        <v>0.75749999999999995</v>
      </c>
      <c r="I53" s="68">
        <v>0.75879999999999992</v>
      </c>
      <c r="J53" s="67">
        <f t="shared" si="0"/>
        <v>1.7161716171616437E-3</v>
      </c>
      <c r="K53" s="45">
        <f t="shared" ref="K53:K61" si="12">(I53-H53)*100</f>
        <v>0.12999999999999678</v>
      </c>
      <c r="L53" s="67">
        <f t="shared" si="2"/>
        <v>3.9879402494175542E-2</v>
      </c>
      <c r="M53" s="45">
        <f t="shared" ref="M53:M61" si="13">(I53-E53)*100</f>
        <v>2.9099999999999904</v>
      </c>
      <c r="N53" s="68"/>
    </row>
    <row r="54" spans="2:14" x14ac:dyDescent="0.25">
      <c r="B54" s="271"/>
      <c r="C54" s="280"/>
      <c r="D54" s="19" t="s">
        <v>46</v>
      </c>
      <c r="E54" s="68">
        <v>0.48499999999999999</v>
      </c>
      <c r="F54" s="68">
        <v>0.34950000000000003</v>
      </c>
      <c r="G54" s="68">
        <v>0.43840000000000001</v>
      </c>
      <c r="H54" s="68">
        <v>0.44450000000000001</v>
      </c>
      <c r="I54" s="68">
        <v>0.44259999999999999</v>
      </c>
      <c r="J54" s="67">
        <f t="shared" si="0"/>
        <v>-4.2744656917885759E-3</v>
      </c>
      <c r="K54" s="45">
        <f t="shared" si="12"/>
        <v>-0.19000000000000128</v>
      </c>
      <c r="L54" s="67">
        <f t="shared" si="2"/>
        <v>-8.7422680412371112E-2</v>
      </c>
      <c r="M54" s="45">
        <f t="shared" si="13"/>
        <v>-4.2399999999999993</v>
      </c>
      <c r="N54" s="68"/>
    </row>
    <row r="55" spans="2:14" x14ac:dyDescent="0.25">
      <c r="B55" s="271"/>
      <c r="C55" s="280"/>
      <c r="D55" s="19" t="s">
        <v>47</v>
      </c>
      <c r="E55" s="68">
        <v>0.6371</v>
      </c>
      <c r="F55" s="68">
        <v>4.9800000000000004E-2</v>
      </c>
      <c r="G55" s="68">
        <v>0.97129999999999994</v>
      </c>
      <c r="H55" s="68">
        <v>1.0004999999999999</v>
      </c>
      <c r="I55" s="68">
        <v>0.74549999999999994</v>
      </c>
      <c r="J55" s="67">
        <f t="shared" si="0"/>
        <v>-0.25487256371814093</v>
      </c>
      <c r="K55" s="45">
        <f t="shared" si="12"/>
        <v>-25.5</v>
      </c>
      <c r="L55" s="67">
        <f t="shared" si="2"/>
        <v>0.17014597394443554</v>
      </c>
      <c r="M55" s="45">
        <f t="shared" si="13"/>
        <v>10.839999999999995</v>
      </c>
      <c r="N55" s="68"/>
    </row>
    <row r="56" spans="2:14" x14ac:dyDescent="0.25">
      <c r="B56" s="271"/>
      <c r="C56" s="280"/>
      <c r="D56" s="19" t="s">
        <v>48</v>
      </c>
      <c r="E56" s="68">
        <v>0.72829999999999995</v>
      </c>
      <c r="F56" s="68">
        <v>0.53280000000000005</v>
      </c>
      <c r="G56" s="68">
        <v>0.7229000000000001</v>
      </c>
      <c r="H56" s="68">
        <v>0.75970000000000004</v>
      </c>
      <c r="I56" s="68">
        <v>0.85219999999999996</v>
      </c>
      <c r="J56" s="67">
        <f t="shared" si="0"/>
        <v>0.12175858891667746</v>
      </c>
      <c r="K56" s="45">
        <f t="shared" si="12"/>
        <v>9.2499999999999911</v>
      </c>
      <c r="L56" s="67">
        <f t="shared" si="2"/>
        <v>0.17012220238912534</v>
      </c>
      <c r="M56" s="45">
        <f t="shared" si="13"/>
        <v>12.39</v>
      </c>
      <c r="N56" s="68"/>
    </row>
    <row r="57" spans="2:14" x14ac:dyDescent="0.25">
      <c r="B57" s="271"/>
      <c r="C57" s="280"/>
      <c r="D57" s="19" t="s">
        <v>49</v>
      </c>
      <c r="E57" s="68">
        <v>0.50729999999999997</v>
      </c>
      <c r="F57" s="68">
        <v>0.39350000000000002</v>
      </c>
      <c r="G57" s="68">
        <v>0.52110000000000001</v>
      </c>
      <c r="H57" s="68">
        <v>0.46679999999999999</v>
      </c>
      <c r="I57" s="68">
        <v>0.48599999999999999</v>
      </c>
      <c r="J57" s="67">
        <f t="shared" si="0"/>
        <v>4.1131105398457546E-2</v>
      </c>
      <c r="K57" s="45">
        <f t="shared" si="12"/>
        <v>1.9199999999999995</v>
      </c>
      <c r="L57" s="67">
        <f t="shared" si="2"/>
        <v>-4.1986989946777076E-2</v>
      </c>
      <c r="M57" s="45">
        <f t="shared" si="13"/>
        <v>-2.1299999999999986</v>
      </c>
      <c r="N57" s="68"/>
    </row>
    <row r="58" spans="2:14" x14ac:dyDescent="0.25">
      <c r="B58" s="271"/>
      <c r="C58" s="280"/>
      <c r="D58" s="19" t="s">
        <v>50</v>
      </c>
      <c r="E58" s="68">
        <v>0.72930000000000006</v>
      </c>
      <c r="F58" s="68">
        <v>0.76500000000000001</v>
      </c>
      <c r="G58" s="68">
        <v>0.69299999999999995</v>
      </c>
      <c r="H58" s="68">
        <v>0.84819999999999995</v>
      </c>
      <c r="I58" s="68">
        <v>0.93140000000000001</v>
      </c>
      <c r="J58" s="67">
        <f t="shared" si="0"/>
        <v>9.8090073095967956E-2</v>
      </c>
      <c r="K58" s="45">
        <f t="shared" si="12"/>
        <v>8.3200000000000056</v>
      </c>
      <c r="L58" s="67">
        <f t="shared" si="2"/>
        <v>0.27711504182092406</v>
      </c>
      <c r="M58" s="45">
        <f t="shared" si="13"/>
        <v>20.209999999999994</v>
      </c>
      <c r="N58" s="68"/>
    </row>
    <row r="59" spans="2:14" x14ac:dyDescent="0.25">
      <c r="B59" s="271"/>
      <c r="C59" s="280"/>
      <c r="D59" s="19" t="s">
        <v>51</v>
      </c>
      <c r="E59" s="68">
        <v>0.50600000000000001</v>
      </c>
      <c r="F59" s="68">
        <v>0.42359999999999998</v>
      </c>
      <c r="G59" s="68">
        <v>0.52890000000000004</v>
      </c>
      <c r="H59" s="68">
        <v>0.49259999999999998</v>
      </c>
      <c r="I59" s="68">
        <v>0.52629999999999999</v>
      </c>
      <c r="J59" s="67">
        <f t="shared" si="0"/>
        <v>6.8412505075111651E-2</v>
      </c>
      <c r="K59" s="45">
        <f t="shared" si="12"/>
        <v>3.370000000000001</v>
      </c>
      <c r="L59" s="67">
        <f t="shared" si="2"/>
        <v>4.0118577075098694E-2</v>
      </c>
      <c r="M59" s="45">
        <f t="shared" si="13"/>
        <v>2.0299999999999985</v>
      </c>
      <c r="N59" s="68"/>
    </row>
    <row r="60" spans="2:14" x14ac:dyDescent="0.25">
      <c r="B60" s="271"/>
      <c r="C60" s="280"/>
      <c r="D60" s="19" t="s">
        <v>52</v>
      </c>
      <c r="E60" s="22">
        <v>0.84950000000000003</v>
      </c>
      <c r="F60" s="22">
        <v>0.39960000000000001</v>
      </c>
      <c r="G60" s="22">
        <v>0.80249999999999999</v>
      </c>
      <c r="H60" s="22">
        <v>0.83689999999999998</v>
      </c>
      <c r="I60" s="22">
        <v>0.87379999999999991</v>
      </c>
      <c r="J60" s="21">
        <f t="shared" si="0"/>
        <v>4.4091289281873447E-2</v>
      </c>
      <c r="K60" s="45">
        <f t="shared" si="12"/>
        <v>3.6899999999999933</v>
      </c>
      <c r="L60" s="21">
        <f t="shared" si="2"/>
        <v>2.8605061801059373E-2</v>
      </c>
      <c r="M60" s="45">
        <f t="shared" si="13"/>
        <v>2.4299999999999877</v>
      </c>
      <c r="N60" s="22"/>
    </row>
    <row r="61" spans="2:14" x14ac:dyDescent="0.25">
      <c r="B61" s="271"/>
      <c r="C61" s="281"/>
      <c r="D61" s="23" t="s">
        <v>53</v>
      </c>
      <c r="E61" s="46">
        <v>0.55940000000000001</v>
      </c>
      <c r="F61" s="46">
        <v>0.24789999999999998</v>
      </c>
      <c r="G61" s="46">
        <v>0.50580000000000003</v>
      </c>
      <c r="H61" s="46">
        <v>0.60840000000000005</v>
      </c>
      <c r="I61" s="46">
        <v>0.6552</v>
      </c>
      <c r="J61" s="25">
        <f t="shared" si="0"/>
        <v>7.6923076923076872E-2</v>
      </c>
      <c r="K61" s="78">
        <f t="shared" si="12"/>
        <v>4.6799999999999953</v>
      </c>
      <c r="L61" s="25">
        <f t="shared" si="2"/>
        <v>0.17125491598140874</v>
      </c>
      <c r="M61" s="78">
        <f t="shared" si="13"/>
        <v>9.58</v>
      </c>
      <c r="N61" s="46"/>
    </row>
    <row r="62" spans="2:14" x14ac:dyDescent="0.25">
      <c r="B62" s="271"/>
      <c r="C62" s="282" t="s">
        <v>54</v>
      </c>
      <c r="D62" s="63" t="s">
        <v>43</v>
      </c>
      <c r="E62" s="64">
        <v>131584</v>
      </c>
      <c r="F62" s="64">
        <v>94967</v>
      </c>
      <c r="G62" s="64">
        <v>124574</v>
      </c>
      <c r="H62" s="64">
        <v>371691</v>
      </c>
      <c r="I62" s="64">
        <v>382581</v>
      </c>
      <c r="J62" s="65">
        <f t="shared" si="0"/>
        <v>2.9298530230756237E-2</v>
      </c>
      <c r="K62" s="64">
        <f t="shared" ref="K62:K63" si="14">I62-H62</f>
        <v>10890</v>
      </c>
      <c r="L62" s="65">
        <f t="shared" si="2"/>
        <v>1.9075039518482488</v>
      </c>
      <c r="M62" s="64">
        <f t="shared" ref="M62:M63" si="15">I62-E62</f>
        <v>250997</v>
      </c>
      <c r="N62" s="65">
        <f t="shared" ref="N62:N63" si="16">I62/$I$62</f>
        <v>1</v>
      </c>
    </row>
    <row r="63" spans="2:14" x14ac:dyDescent="0.25">
      <c r="B63" s="271"/>
      <c r="C63" s="283"/>
      <c r="D63" s="26" t="s">
        <v>44</v>
      </c>
      <c r="E63" s="27">
        <v>46389</v>
      </c>
      <c r="F63" s="27">
        <v>36110</v>
      </c>
      <c r="G63" s="27">
        <v>44069</v>
      </c>
      <c r="H63" s="27">
        <v>44891</v>
      </c>
      <c r="I63" s="27">
        <v>46362</v>
      </c>
      <c r="J63" s="36">
        <f t="shared" si="0"/>
        <v>3.276826089862106E-2</v>
      </c>
      <c r="K63" s="27">
        <f t="shared" si="14"/>
        <v>1471</v>
      </c>
      <c r="L63" s="36">
        <f t="shared" si="2"/>
        <v>-5.8203453404903627E-4</v>
      </c>
      <c r="M63" s="27">
        <f t="shared" si="15"/>
        <v>-27</v>
      </c>
      <c r="N63" s="38">
        <f t="shared" si="16"/>
        <v>0.12118218102833125</v>
      </c>
    </row>
    <row r="64" spans="2:14" x14ac:dyDescent="0.25">
      <c r="B64" s="271"/>
      <c r="C64" s="283"/>
      <c r="D64" s="4" t="s">
        <v>45</v>
      </c>
      <c r="E64" s="29">
        <v>40921</v>
      </c>
      <c r="F64" s="29">
        <v>26368</v>
      </c>
      <c r="G64" s="29">
        <v>39041</v>
      </c>
      <c r="H64" s="29">
        <v>37104</v>
      </c>
      <c r="I64" s="29">
        <v>38072</v>
      </c>
      <c r="J64" s="74">
        <f>I64/H64-1</f>
        <v>2.6088831392841794E-2</v>
      </c>
      <c r="K64" s="29">
        <f>I64-H64</f>
        <v>968</v>
      </c>
      <c r="L64" s="74">
        <f>I64/E64-1</f>
        <v>-6.9621954497690708E-2</v>
      </c>
      <c r="M64" s="29">
        <f>I64-E64</f>
        <v>-2849</v>
      </c>
      <c r="N64" s="75">
        <f>I64/$I$62</f>
        <v>9.951356706161571E-2</v>
      </c>
    </row>
    <row r="65" spans="2:14" x14ac:dyDescent="0.25">
      <c r="B65" s="271"/>
      <c r="C65" s="283"/>
      <c r="D65" s="4" t="s">
        <v>46</v>
      </c>
      <c r="E65" s="29">
        <v>1127</v>
      </c>
      <c r="F65" s="29">
        <v>802</v>
      </c>
      <c r="G65" s="29">
        <v>844</v>
      </c>
      <c r="H65" s="29">
        <v>763</v>
      </c>
      <c r="I65" s="29">
        <v>912</v>
      </c>
      <c r="J65" s="74">
        <f t="shared" ref="J65:J72" si="17">I65/H65-1</f>
        <v>0.19528178243774574</v>
      </c>
      <c r="K65" s="29">
        <f t="shared" ref="K65:K72" si="18">I65-H65</f>
        <v>149</v>
      </c>
      <c r="L65" s="74">
        <f t="shared" ref="L65:L72" si="19">I65/E65-1</f>
        <v>-0.1907719609582964</v>
      </c>
      <c r="M65" s="29">
        <f t="shared" ref="M65:M72" si="20">I65-E65</f>
        <v>-215</v>
      </c>
      <c r="N65" s="75">
        <f t="shared" ref="N65:N72" si="21">I65/$I$62</f>
        <v>2.3838089188956066E-3</v>
      </c>
    </row>
    <row r="66" spans="2:14" x14ac:dyDescent="0.25">
      <c r="B66" s="271"/>
      <c r="C66" s="283"/>
      <c r="D66" s="4" t="s">
        <v>47</v>
      </c>
      <c r="E66" s="29">
        <v>4070</v>
      </c>
      <c r="F66" s="29">
        <v>4276</v>
      </c>
      <c r="G66" s="29">
        <v>4562</v>
      </c>
      <c r="H66" s="29">
        <v>4276</v>
      </c>
      <c r="I66" s="29">
        <v>4306</v>
      </c>
      <c r="J66" s="74">
        <f t="shared" si="17"/>
        <v>7.0159027128158247E-3</v>
      </c>
      <c r="K66" s="29">
        <f t="shared" si="18"/>
        <v>30</v>
      </c>
      <c r="L66" s="74">
        <f t="shared" si="19"/>
        <v>5.7985257985257999E-2</v>
      </c>
      <c r="M66" s="29">
        <f t="shared" si="20"/>
        <v>236</v>
      </c>
      <c r="N66" s="75">
        <f t="shared" si="21"/>
        <v>1.1255132899961055E-2</v>
      </c>
    </row>
    <row r="67" spans="2:14" x14ac:dyDescent="0.25">
      <c r="B67" s="271"/>
      <c r="C67" s="283"/>
      <c r="D67" s="4" t="s">
        <v>48</v>
      </c>
      <c r="E67" s="29">
        <v>21508</v>
      </c>
      <c r="F67" s="29">
        <v>13664</v>
      </c>
      <c r="G67" s="29">
        <v>18637</v>
      </c>
      <c r="H67" s="29">
        <v>19295</v>
      </c>
      <c r="I67" s="29">
        <v>20140</v>
      </c>
      <c r="J67" s="74">
        <f t="shared" si="17"/>
        <v>4.3793728945322519E-2</v>
      </c>
      <c r="K67" s="29">
        <f t="shared" si="18"/>
        <v>845</v>
      </c>
      <c r="L67" s="74">
        <f t="shared" si="19"/>
        <v>-6.360424028268552E-2</v>
      </c>
      <c r="M67" s="29">
        <f t="shared" si="20"/>
        <v>-1368</v>
      </c>
      <c r="N67" s="75">
        <f t="shared" si="21"/>
        <v>5.2642446958944641E-2</v>
      </c>
    </row>
    <row r="68" spans="2:14" x14ac:dyDescent="0.25">
      <c r="B68" s="271"/>
      <c r="C68" s="283"/>
      <c r="D68" s="4" t="s">
        <v>49</v>
      </c>
      <c r="E68" s="29">
        <v>584</v>
      </c>
      <c r="F68" s="29">
        <v>465</v>
      </c>
      <c r="G68" s="29">
        <v>663</v>
      </c>
      <c r="H68" s="29">
        <v>663</v>
      </c>
      <c r="I68" s="29">
        <v>673</v>
      </c>
      <c r="J68" s="74">
        <f t="shared" si="17"/>
        <v>1.5082956259426794E-2</v>
      </c>
      <c r="K68" s="29">
        <f t="shared" si="18"/>
        <v>10</v>
      </c>
      <c r="L68" s="74">
        <f t="shared" si="19"/>
        <v>0.15239726027397271</v>
      </c>
      <c r="M68" s="29">
        <f t="shared" si="20"/>
        <v>89</v>
      </c>
      <c r="N68" s="75">
        <f t="shared" si="21"/>
        <v>1.7591046079130956E-3</v>
      </c>
    </row>
    <row r="69" spans="2:14" x14ac:dyDescent="0.25">
      <c r="B69" s="271"/>
      <c r="C69" s="283"/>
      <c r="D69" s="4" t="s">
        <v>50</v>
      </c>
      <c r="E69" s="29">
        <v>4121</v>
      </c>
      <c r="F69" s="29">
        <v>3192</v>
      </c>
      <c r="G69" s="29">
        <v>4653</v>
      </c>
      <c r="H69" s="29">
        <v>4791</v>
      </c>
      <c r="I69" s="29">
        <v>4797</v>
      </c>
      <c r="J69" s="74">
        <f t="shared" si="17"/>
        <v>1.2523481527864089E-3</v>
      </c>
      <c r="K69" s="29">
        <f t="shared" si="18"/>
        <v>6</v>
      </c>
      <c r="L69" s="74">
        <f t="shared" si="19"/>
        <v>0.16403785488959</v>
      </c>
      <c r="M69" s="29">
        <f t="shared" si="20"/>
        <v>676</v>
      </c>
      <c r="N69" s="75">
        <f t="shared" si="21"/>
        <v>1.2538521254322614E-2</v>
      </c>
    </row>
    <row r="70" spans="2:14" x14ac:dyDescent="0.25">
      <c r="B70" s="271"/>
      <c r="C70" s="283"/>
      <c r="D70" s="4" t="s">
        <v>51</v>
      </c>
      <c r="E70" s="29">
        <v>2592</v>
      </c>
      <c r="F70" s="29">
        <v>2378</v>
      </c>
      <c r="G70" s="29">
        <v>2640</v>
      </c>
      <c r="H70" s="29">
        <v>2646</v>
      </c>
      <c r="I70" s="29">
        <v>2773</v>
      </c>
      <c r="J70" s="74">
        <f t="shared" si="17"/>
        <v>4.7996976568405181E-2</v>
      </c>
      <c r="K70" s="29">
        <f t="shared" si="18"/>
        <v>127</v>
      </c>
      <c r="L70" s="74">
        <f t="shared" si="19"/>
        <v>6.9830246913580307E-2</v>
      </c>
      <c r="M70" s="29">
        <f t="shared" si="20"/>
        <v>181</v>
      </c>
      <c r="N70" s="75">
        <f t="shared" si="21"/>
        <v>7.2481383027385047E-3</v>
      </c>
    </row>
    <row r="71" spans="2:14" x14ac:dyDescent="0.25">
      <c r="B71" s="271"/>
      <c r="C71" s="283"/>
      <c r="D71" s="4" t="s">
        <v>52</v>
      </c>
      <c r="E71" s="29">
        <v>6890</v>
      </c>
      <c r="F71" s="29">
        <v>4931</v>
      </c>
      <c r="G71" s="29">
        <v>6412</v>
      </c>
      <c r="H71" s="29">
        <v>6415</v>
      </c>
      <c r="I71" s="29">
        <v>6415</v>
      </c>
      <c r="J71" s="40">
        <f t="shared" si="17"/>
        <v>0</v>
      </c>
      <c r="K71" s="29">
        <f t="shared" si="18"/>
        <v>0</v>
      </c>
      <c r="L71" s="40">
        <f t="shared" si="19"/>
        <v>-6.8940493468795383E-2</v>
      </c>
      <c r="M71" s="29">
        <f t="shared" si="20"/>
        <v>-475</v>
      </c>
      <c r="N71" s="42">
        <f t="shared" si="21"/>
        <v>1.6767691024907144E-2</v>
      </c>
    </row>
    <row r="72" spans="2:14" x14ac:dyDescent="0.25">
      <c r="B72" s="272"/>
      <c r="C72" s="284"/>
      <c r="D72" s="32" t="s">
        <v>53</v>
      </c>
      <c r="E72" s="71">
        <v>3382</v>
      </c>
      <c r="F72" s="71">
        <v>2781</v>
      </c>
      <c r="G72" s="71">
        <v>3053</v>
      </c>
      <c r="H72" s="71">
        <v>3053</v>
      </c>
      <c r="I72" s="71">
        <v>3077</v>
      </c>
      <c r="J72" s="61">
        <f t="shared" si="17"/>
        <v>7.8611202096299237E-3</v>
      </c>
      <c r="K72" s="71">
        <f t="shared" si="18"/>
        <v>24</v>
      </c>
      <c r="L72" s="61">
        <f t="shared" si="19"/>
        <v>-9.0183323477232458E-2</v>
      </c>
      <c r="M72" s="71">
        <f t="shared" si="20"/>
        <v>-305</v>
      </c>
      <c r="N72" s="55">
        <f t="shared" si="21"/>
        <v>8.0427412757037072E-3</v>
      </c>
    </row>
    <row r="73" spans="2:14" ht="7.5" customHeight="1" x14ac:dyDescent="0.25">
      <c r="B73" s="266"/>
      <c r="C73" s="266"/>
      <c r="D73" s="266"/>
      <c r="E73" s="266"/>
      <c r="F73" s="266"/>
      <c r="G73" s="266"/>
      <c r="H73" s="266"/>
      <c r="I73" s="266"/>
      <c r="J73" s="266"/>
      <c r="K73" s="266"/>
      <c r="L73" s="266"/>
      <c r="M73" s="266"/>
      <c r="N73" s="47"/>
    </row>
    <row r="74" spans="2:14" x14ac:dyDescent="0.25">
      <c r="B74" s="268" t="s">
        <v>55</v>
      </c>
      <c r="C74" s="268"/>
      <c r="D74" s="268"/>
      <c r="E74" s="268"/>
      <c r="F74" s="268"/>
      <c r="G74" s="268"/>
      <c r="H74" s="268"/>
      <c r="I74" s="268"/>
      <c r="J74" s="268"/>
      <c r="K74" s="268"/>
      <c r="L74" s="268"/>
      <c r="M74" s="268"/>
    </row>
    <row r="76" spans="2:14" x14ac:dyDescent="0.25">
      <c r="B76" s="56"/>
    </row>
    <row r="77" spans="2:14" ht="21.75" customHeight="1" thickBot="1" x14ac:dyDescent="0.3">
      <c r="B77" s="269" t="s">
        <v>56</v>
      </c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12"/>
    </row>
    <row r="78" spans="2:14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45" x14ac:dyDescent="0.25">
      <c r="B79" s="4"/>
      <c r="C79" s="4"/>
      <c r="D79" s="4"/>
      <c r="E79" s="13" t="s">
        <v>230</v>
      </c>
      <c r="F79" s="13" t="s">
        <v>231</v>
      </c>
      <c r="G79" s="13" t="s">
        <v>232</v>
      </c>
      <c r="H79" s="13" t="s">
        <v>233</v>
      </c>
      <c r="I79" s="13" t="s">
        <v>234</v>
      </c>
      <c r="J79" s="14" t="str">
        <f>CONCATENATE("var. ",RIGHT(I79,2),"/",RIGHT(H79,2))</f>
        <v>var. 24/23</v>
      </c>
      <c r="K79" s="14" t="str">
        <f>CONCATENATE("dif. ",RIGHT(I79,2),"/",RIGHT(H79,2))</f>
        <v>dif. 24/23</v>
      </c>
      <c r="L79" s="14" t="str">
        <f>CONCATENATE("var. ",RIGHT(I79,2),"/",RIGHT(E79,2))</f>
        <v>var. 24/19</v>
      </c>
      <c r="M79" s="14" t="str">
        <f>CONCATENATE("dif. ",RIGHT(I79,2),"/",RIGHT(E79,2))</f>
        <v>dif. 24/19</v>
      </c>
      <c r="N79" s="14" t="str">
        <f>CONCATENATE("cuota ",I79)</f>
        <v>cuota acumulado a julio 2024</v>
      </c>
    </row>
    <row r="80" spans="2:14" ht="15" customHeight="1" x14ac:dyDescent="0.25">
      <c r="B80" s="270" t="s">
        <v>42</v>
      </c>
      <c r="C80" s="273" t="s">
        <v>8</v>
      </c>
      <c r="D80" s="63" t="s">
        <v>43</v>
      </c>
      <c r="E80" s="64">
        <v>2791817</v>
      </c>
      <c r="F80" s="64">
        <v>745750</v>
      </c>
      <c r="G80" s="64">
        <v>2658818</v>
      </c>
      <c r="H80" s="64">
        <v>2977282</v>
      </c>
      <c r="I80" s="64">
        <v>3166417</v>
      </c>
      <c r="J80" s="65">
        <f t="shared" ref="J80:J81" si="22">I80/H80-1</f>
        <v>6.3526061689823221E-2</v>
      </c>
      <c r="K80" s="64">
        <f t="shared" ref="K80:K81" si="23">I80-H80</f>
        <v>189135</v>
      </c>
      <c r="L80" s="65">
        <f t="shared" ref="L80:L81" si="24">I80/E80-1</f>
        <v>0.13417784904956154</v>
      </c>
      <c r="M80" s="64">
        <f t="shared" ref="M80:M81" si="25">I80-E80</f>
        <v>374600</v>
      </c>
      <c r="N80" s="65">
        <f t="shared" ref="N80:N81" si="26">I80/$I$80</f>
        <v>1</v>
      </c>
    </row>
    <row r="81" spans="2:15" ht="15" customHeight="1" x14ac:dyDescent="0.25">
      <c r="B81" s="271"/>
      <c r="C81" s="274"/>
      <c r="D81" s="15" t="s">
        <v>44</v>
      </c>
      <c r="E81" s="16">
        <v>1025250</v>
      </c>
      <c r="F81" s="16">
        <v>281997</v>
      </c>
      <c r="G81" s="16">
        <v>993053</v>
      </c>
      <c r="H81" s="16">
        <v>1080016</v>
      </c>
      <c r="I81" s="16">
        <v>1125712</v>
      </c>
      <c r="J81" s="18">
        <f t="shared" si="22"/>
        <v>4.2310484289121542E-2</v>
      </c>
      <c r="K81" s="16">
        <f t="shared" si="23"/>
        <v>45696</v>
      </c>
      <c r="L81" s="18">
        <f t="shared" si="24"/>
        <v>9.7987807851743547E-2</v>
      </c>
      <c r="M81" s="16">
        <f t="shared" si="25"/>
        <v>100462</v>
      </c>
      <c r="N81" s="18">
        <f t="shared" si="26"/>
        <v>0.355516029632231</v>
      </c>
      <c r="O81" s="79"/>
    </row>
    <row r="82" spans="2:15" x14ac:dyDescent="0.25">
      <c r="B82" s="271"/>
      <c r="C82" s="274"/>
      <c r="D82" s="19" t="s">
        <v>45</v>
      </c>
      <c r="E82" s="20">
        <v>753991</v>
      </c>
      <c r="F82" s="20">
        <v>123433</v>
      </c>
      <c r="G82" s="20">
        <v>692851</v>
      </c>
      <c r="H82" s="20">
        <v>750730</v>
      </c>
      <c r="I82" s="20">
        <v>796046</v>
      </c>
      <c r="J82" s="68">
        <f>I82/H82-1</f>
        <v>6.0362580421722933E-2</v>
      </c>
      <c r="K82" s="20">
        <f>I82-H82</f>
        <v>45316</v>
      </c>
      <c r="L82" s="68">
        <f>I82/E82-1</f>
        <v>5.5776527836539191E-2</v>
      </c>
      <c r="M82" s="20">
        <f>I82-E82</f>
        <v>42055</v>
      </c>
      <c r="N82" s="68">
        <f>I82/$I$80</f>
        <v>0.25140276849195792</v>
      </c>
      <c r="O82" s="79"/>
    </row>
    <row r="83" spans="2:15" x14ac:dyDescent="0.25">
      <c r="B83" s="271"/>
      <c r="C83" s="274"/>
      <c r="D83" s="19" t="s">
        <v>46</v>
      </c>
      <c r="E83" s="20">
        <v>26378</v>
      </c>
      <c r="F83" s="20">
        <v>6896</v>
      </c>
      <c r="G83" s="20">
        <v>19165</v>
      </c>
      <c r="H83" s="20">
        <v>30246</v>
      </c>
      <c r="I83" s="20">
        <v>25739</v>
      </c>
      <c r="J83" s="68">
        <f t="shared" ref="J83:J136" si="27">I83/H83-1</f>
        <v>-0.14901143952919393</v>
      </c>
      <c r="K83" s="20">
        <f t="shared" ref="K83:K112" si="28">I83-H83</f>
        <v>-4507</v>
      </c>
      <c r="L83" s="68">
        <f t="shared" ref="L83:L136" si="29">I83/E83-1</f>
        <v>-2.4224732731822018E-2</v>
      </c>
      <c r="M83" s="20">
        <f t="shared" ref="M83:M112" si="30">I83-E83</f>
        <v>-639</v>
      </c>
      <c r="N83" s="68">
        <f t="shared" ref="N83:N90" si="31">I83/$I$80</f>
        <v>8.1287461506175593E-3</v>
      </c>
      <c r="O83" s="79"/>
    </row>
    <row r="84" spans="2:15" x14ac:dyDescent="0.25">
      <c r="B84" s="271"/>
      <c r="C84" s="274"/>
      <c r="D84" s="19" t="s">
        <v>47</v>
      </c>
      <c r="E84" s="20">
        <v>77208</v>
      </c>
      <c r="F84" s="20">
        <v>19378</v>
      </c>
      <c r="G84" s="20">
        <v>91869</v>
      </c>
      <c r="H84" s="20">
        <v>109900</v>
      </c>
      <c r="I84" s="20">
        <v>133707</v>
      </c>
      <c r="J84" s="68">
        <f t="shared" si="27"/>
        <v>0.21662420382165615</v>
      </c>
      <c r="K84" s="20">
        <f t="shared" si="28"/>
        <v>23807</v>
      </c>
      <c r="L84" s="68">
        <f t="shared" si="29"/>
        <v>0.73177649984457571</v>
      </c>
      <c r="M84" s="20">
        <f t="shared" si="30"/>
        <v>56499</v>
      </c>
      <c r="N84" s="68">
        <f t="shared" si="31"/>
        <v>4.2226592391336956E-2</v>
      </c>
      <c r="O84" s="79"/>
    </row>
    <row r="85" spans="2:15" x14ac:dyDescent="0.25">
      <c r="B85" s="271"/>
      <c r="C85" s="274"/>
      <c r="D85" s="19" t="s">
        <v>48</v>
      </c>
      <c r="E85" s="20">
        <v>450854</v>
      </c>
      <c r="F85" s="20">
        <v>111657</v>
      </c>
      <c r="G85" s="20">
        <v>395281</v>
      </c>
      <c r="H85" s="20">
        <v>453294</v>
      </c>
      <c r="I85" s="20">
        <v>524679</v>
      </c>
      <c r="J85" s="68">
        <f t="shared" si="27"/>
        <v>0.15748057552052308</v>
      </c>
      <c r="K85" s="20">
        <f t="shared" si="28"/>
        <v>71385</v>
      </c>
      <c r="L85" s="68">
        <f t="shared" si="29"/>
        <v>0.16374480430471938</v>
      </c>
      <c r="M85" s="20">
        <f t="shared" si="30"/>
        <v>73825</v>
      </c>
      <c r="N85" s="68">
        <f t="shared" si="31"/>
        <v>0.16570116949220523</v>
      </c>
      <c r="O85" s="79"/>
    </row>
    <row r="86" spans="2:15" x14ac:dyDescent="0.25">
      <c r="B86" s="271"/>
      <c r="C86" s="274"/>
      <c r="D86" s="19" t="s">
        <v>49</v>
      </c>
      <c r="E86" s="20">
        <v>31365</v>
      </c>
      <c r="F86" s="20">
        <v>14230</v>
      </c>
      <c r="G86" s="20">
        <v>28946</v>
      </c>
      <c r="H86" s="20">
        <v>35023</v>
      </c>
      <c r="I86" s="20">
        <v>33791</v>
      </c>
      <c r="J86" s="68">
        <f t="shared" si="27"/>
        <v>-3.5176883762099154E-2</v>
      </c>
      <c r="K86" s="20">
        <f t="shared" si="28"/>
        <v>-1232</v>
      </c>
      <c r="L86" s="68">
        <f t="shared" si="29"/>
        <v>7.73473617089111E-2</v>
      </c>
      <c r="M86" s="20">
        <f t="shared" si="30"/>
        <v>2426</v>
      </c>
      <c r="N86" s="68">
        <f t="shared" si="31"/>
        <v>1.067168348325568E-2</v>
      </c>
      <c r="O86" s="79"/>
    </row>
    <row r="87" spans="2:15" x14ac:dyDescent="0.25">
      <c r="B87" s="271"/>
      <c r="C87" s="274"/>
      <c r="D87" s="19" t="s">
        <v>50</v>
      </c>
      <c r="E87" s="20">
        <v>82063</v>
      </c>
      <c r="F87" s="20">
        <v>43336</v>
      </c>
      <c r="G87" s="20">
        <v>107595</v>
      </c>
      <c r="H87" s="20">
        <v>148504</v>
      </c>
      <c r="I87" s="20">
        <v>138865</v>
      </c>
      <c r="J87" s="68">
        <f t="shared" si="27"/>
        <v>-6.4907342563163328E-2</v>
      </c>
      <c r="K87" s="20">
        <f t="shared" si="28"/>
        <v>-9639</v>
      </c>
      <c r="L87" s="68">
        <f t="shared" si="29"/>
        <v>0.69217552368302404</v>
      </c>
      <c r="M87" s="20">
        <f t="shared" si="30"/>
        <v>56802</v>
      </c>
      <c r="N87" s="68">
        <f t="shared" si="31"/>
        <v>4.3855562928066645E-2</v>
      </c>
      <c r="O87" s="79"/>
    </row>
    <row r="88" spans="2:15" x14ac:dyDescent="0.25">
      <c r="B88" s="271"/>
      <c r="C88" s="274"/>
      <c r="D88" s="19" t="s">
        <v>51</v>
      </c>
      <c r="E88" s="20">
        <v>129345</v>
      </c>
      <c r="F88" s="20">
        <v>73201</v>
      </c>
      <c r="G88" s="20">
        <v>122504</v>
      </c>
      <c r="H88" s="20">
        <v>143386</v>
      </c>
      <c r="I88" s="20">
        <v>147042</v>
      </c>
      <c r="J88" s="68">
        <f t="shared" si="27"/>
        <v>2.5497607855718085E-2</v>
      </c>
      <c r="K88" s="20">
        <f t="shared" si="28"/>
        <v>3656</v>
      </c>
      <c r="L88" s="68">
        <f t="shared" si="29"/>
        <v>0.13682013220456923</v>
      </c>
      <c r="M88" s="20">
        <f t="shared" si="30"/>
        <v>17697</v>
      </c>
      <c r="N88" s="68">
        <f t="shared" si="31"/>
        <v>4.6437977057349047E-2</v>
      </c>
      <c r="O88" s="79"/>
    </row>
    <row r="89" spans="2:15" ht="18" customHeight="1" x14ac:dyDescent="0.25">
      <c r="B89" s="271"/>
      <c r="C89" s="274"/>
      <c r="D89" s="19" t="s">
        <v>52</v>
      </c>
      <c r="E89" s="20">
        <v>140028</v>
      </c>
      <c r="F89" s="20">
        <v>44078</v>
      </c>
      <c r="G89" s="20">
        <v>145637</v>
      </c>
      <c r="H89" s="20">
        <v>157637</v>
      </c>
      <c r="I89" s="20">
        <v>167315</v>
      </c>
      <c r="J89" s="22">
        <f t="shared" si="27"/>
        <v>6.1394215824964959E-2</v>
      </c>
      <c r="K89" s="20">
        <f t="shared" si="28"/>
        <v>9678</v>
      </c>
      <c r="L89" s="22">
        <f t="shared" si="29"/>
        <v>0.1948681692232983</v>
      </c>
      <c r="M89" s="20">
        <f t="shared" si="30"/>
        <v>27287</v>
      </c>
      <c r="N89" s="22">
        <f t="shared" si="31"/>
        <v>5.2840481844305412E-2</v>
      </c>
      <c r="O89" s="79"/>
    </row>
    <row r="90" spans="2:15" x14ac:dyDescent="0.25">
      <c r="B90" s="271"/>
      <c r="C90" s="275"/>
      <c r="D90" s="23" t="s">
        <v>53</v>
      </c>
      <c r="E90" s="69">
        <v>75335</v>
      </c>
      <c r="F90" s="69">
        <v>27544</v>
      </c>
      <c r="G90" s="69">
        <v>61917</v>
      </c>
      <c r="H90" s="69">
        <v>68546</v>
      </c>
      <c r="I90" s="69">
        <v>73521</v>
      </c>
      <c r="J90" s="46">
        <f t="shared" si="27"/>
        <v>7.2578998045108367E-2</v>
      </c>
      <c r="K90" s="69">
        <f t="shared" si="28"/>
        <v>4975</v>
      </c>
      <c r="L90" s="46">
        <f t="shared" si="29"/>
        <v>-2.4079113293953625E-2</v>
      </c>
      <c r="M90" s="69">
        <f t="shared" si="30"/>
        <v>-1814</v>
      </c>
      <c r="N90" s="46">
        <f t="shared" si="31"/>
        <v>2.3218988528674524E-2</v>
      </c>
      <c r="O90" s="79"/>
    </row>
    <row r="91" spans="2:15" x14ac:dyDescent="0.25">
      <c r="B91" s="271"/>
      <c r="C91" s="276" t="s">
        <v>18</v>
      </c>
      <c r="D91" s="63" t="s">
        <v>43</v>
      </c>
      <c r="E91" s="64">
        <v>3334544</v>
      </c>
      <c r="F91" s="64">
        <v>828020</v>
      </c>
      <c r="G91" s="64">
        <v>3127308</v>
      </c>
      <c r="H91" s="64">
        <v>3519163</v>
      </c>
      <c r="I91" s="64">
        <v>3743983</v>
      </c>
      <c r="J91" s="65">
        <f t="shared" si="27"/>
        <v>6.3884508901690618E-2</v>
      </c>
      <c r="K91" s="64">
        <f t="shared" si="28"/>
        <v>224820</v>
      </c>
      <c r="L91" s="65">
        <f t="shared" si="29"/>
        <v>0.12278710372392743</v>
      </c>
      <c r="M91" s="64">
        <f t="shared" si="30"/>
        <v>409439</v>
      </c>
      <c r="N91" s="65">
        <f t="shared" ref="N91:N92" si="32">I91/$I$91</f>
        <v>1</v>
      </c>
    </row>
    <row r="92" spans="2:15" x14ac:dyDescent="0.25">
      <c r="B92" s="271"/>
      <c r="C92" s="277"/>
      <c r="D92" s="26" t="s">
        <v>44</v>
      </c>
      <c r="E92" s="27">
        <v>1236275</v>
      </c>
      <c r="F92" s="27">
        <v>317821</v>
      </c>
      <c r="G92" s="27">
        <v>1189041</v>
      </c>
      <c r="H92" s="27">
        <v>1299694</v>
      </c>
      <c r="I92" s="27">
        <v>1355014</v>
      </c>
      <c r="J92" s="80">
        <f t="shared" si="27"/>
        <v>4.2563865032846149E-2</v>
      </c>
      <c r="K92" s="27">
        <f t="shared" si="28"/>
        <v>55320</v>
      </c>
      <c r="L92" s="80">
        <f t="shared" si="29"/>
        <v>9.6045782693980009E-2</v>
      </c>
      <c r="M92" s="27">
        <f t="shared" si="30"/>
        <v>118739</v>
      </c>
      <c r="N92" s="38">
        <f t="shared" si="32"/>
        <v>0.36191777580186663</v>
      </c>
    </row>
    <row r="93" spans="2:15" x14ac:dyDescent="0.25">
      <c r="B93" s="271"/>
      <c r="C93" s="277"/>
      <c r="D93" s="4" t="s">
        <v>45</v>
      </c>
      <c r="E93" s="29">
        <v>918946</v>
      </c>
      <c r="F93" s="29">
        <v>139606</v>
      </c>
      <c r="G93" s="29">
        <v>824563</v>
      </c>
      <c r="H93" s="29">
        <v>905307</v>
      </c>
      <c r="I93" s="29">
        <v>958144</v>
      </c>
      <c r="J93" s="81">
        <f t="shared" si="27"/>
        <v>5.8363626924347267E-2</v>
      </c>
      <c r="K93" s="29">
        <f t="shared" si="28"/>
        <v>52837</v>
      </c>
      <c r="L93" s="81">
        <f t="shared" si="29"/>
        <v>4.2655389979389335E-2</v>
      </c>
      <c r="M93" s="29">
        <f t="shared" si="30"/>
        <v>39198</v>
      </c>
      <c r="N93" s="75">
        <f>I93/$I$91</f>
        <v>0.25591569192488323</v>
      </c>
    </row>
    <row r="94" spans="2:15" x14ac:dyDescent="0.25">
      <c r="B94" s="271"/>
      <c r="C94" s="277"/>
      <c r="D94" s="4" t="s">
        <v>46</v>
      </c>
      <c r="E94" s="29">
        <v>30021</v>
      </c>
      <c r="F94" s="29">
        <v>7616</v>
      </c>
      <c r="G94" s="29">
        <v>21504</v>
      </c>
      <c r="H94" s="29">
        <v>32605</v>
      </c>
      <c r="I94" s="29">
        <v>28406</v>
      </c>
      <c r="J94" s="81">
        <f t="shared" si="27"/>
        <v>-0.12878392884526912</v>
      </c>
      <c r="K94" s="29">
        <f t="shared" si="28"/>
        <v>-4199</v>
      </c>
      <c r="L94" s="81">
        <f t="shared" si="29"/>
        <v>-5.3795676359881361E-2</v>
      </c>
      <c r="M94" s="29">
        <f t="shared" si="30"/>
        <v>-1615</v>
      </c>
      <c r="N94" s="75">
        <f t="shared" ref="N94:N101" si="33">I94/$I$91</f>
        <v>7.5871070995781765E-3</v>
      </c>
    </row>
    <row r="95" spans="2:15" x14ac:dyDescent="0.25">
      <c r="B95" s="271"/>
      <c r="C95" s="277"/>
      <c r="D95" s="4" t="s">
        <v>47</v>
      </c>
      <c r="E95" s="29">
        <v>90031</v>
      </c>
      <c r="F95" s="29">
        <v>23661</v>
      </c>
      <c r="G95" s="29">
        <v>106766</v>
      </c>
      <c r="H95" s="29">
        <v>127703</v>
      </c>
      <c r="I95" s="29">
        <v>155107</v>
      </c>
      <c r="J95" s="81">
        <f t="shared" si="27"/>
        <v>0.21459166973367894</v>
      </c>
      <c r="K95" s="29">
        <f t="shared" si="28"/>
        <v>27404</v>
      </c>
      <c r="L95" s="81">
        <f t="shared" si="29"/>
        <v>0.72281769612688973</v>
      </c>
      <c r="M95" s="29">
        <f t="shared" si="30"/>
        <v>65076</v>
      </c>
      <c r="N95" s="75">
        <f t="shared" si="33"/>
        <v>4.1428339818850676E-2</v>
      </c>
    </row>
    <row r="96" spans="2:15" x14ac:dyDescent="0.25">
      <c r="B96" s="271"/>
      <c r="C96" s="277"/>
      <c r="D96" s="4" t="s">
        <v>48</v>
      </c>
      <c r="E96" s="29">
        <v>537772</v>
      </c>
      <c r="F96" s="29">
        <v>121455</v>
      </c>
      <c r="G96" s="29">
        <v>456752</v>
      </c>
      <c r="H96" s="29">
        <v>530374</v>
      </c>
      <c r="I96" s="29">
        <v>611065</v>
      </c>
      <c r="J96" s="81">
        <f t="shared" si="27"/>
        <v>0.15213981077503802</v>
      </c>
      <c r="K96" s="29">
        <f t="shared" si="28"/>
        <v>80691</v>
      </c>
      <c r="L96" s="81">
        <f t="shared" si="29"/>
        <v>0.13629010063744484</v>
      </c>
      <c r="M96" s="29">
        <f t="shared" si="30"/>
        <v>73293</v>
      </c>
      <c r="N96" s="75">
        <f t="shared" si="33"/>
        <v>0.16321254663816581</v>
      </c>
    </row>
    <row r="97" spans="2:14" x14ac:dyDescent="0.25">
      <c r="B97" s="271"/>
      <c r="C97" s="277"/>
      <c r="D97" s="4" t="s">
        <v>49</v>
      </c>
      <c r="E97" s="29">
        <v>33053</v>
      </c>
      <c r="F97" s="29">
        <v>14777</v>
      </c>
      <c r="G97" s="29">
        <v>30304</v>
      </c>
      <c r="H97" s="29">
        <v>36788</v>
      </c>
      <c r="I97" s="29">
        <v>35530</v>
      </c>
      <c r="J97" s="81">
        <f t="shared" si="27"/>
        <v>-3.4195933456561911E-2</v>
      </c>
      <c r="K97" s="29">
        <f t="shared" si="28"/>
        <v>-1258</v>
      </c>
      <c r="L97" s="81">
        <f t="shared" si="29"/>
        <v>7.494024748131789E-2</v>
      </c>
      <c r="M97" s="29">
        <f t="shared" si="30"/>
        <v>2477</v>
      </c>
      <c r="N97" s="75">
        <f t="shared" si="33"/>
        <v>9.48989351714471E-3</v>
      </c>
    </row>
    <row r="98" spans="2:14" x14ac:dyDescent="0.25">
      <c r="B98" s="271"/>
      <c r="C98" s="277"/>
      <c r="D98" s="4" t="s">
        <v>50</v>
      </c>
      <c r="E98" s="29">
        <v>98554</v>
      </c>
      <c r="F98" s="29">
        <v>49996</v>
      </c>
      <c r="G98" s="29">
        <v>127213</v>
      </c>
      <c r="H98" s="29">
        <v>167746</v>
      </c>
      <c r="I98" s="29">
        <v>161937</v>
      </c>
      <c r="J98" s="81">
        <f t="shared" si="27"/>
        <v>-3.462973781789136E-2</v>
      </c>
      <c r="K98" s="29">
        <f t="shared" si="28"/>
        <v>-5809</v>
      </c>
      <c r="L98" s="81">
        <f t="shared" si="29"/>
        <v>0.64312965480853146</v>
      </c>
      <c r="M98" s="29">
        <f t="shared" si="30"/>
        <v>63383</v>
      </c>
      <c r="N98" s="75">
        <f t="shared" si="33"/>
        <v>4.3252600238836557E-2</v>
      </c>
    </row>
    <row r="99" spans="2:14" x14ac:dyDescent="0.25">
      <c r="B99" s="271"/>
      <c r="C99" s="277"/>
      <c r="D99" s="4" t="s">
        <v>51</v>
      </c>
      <c r="E99" s="29">
        <v>134803</v>
      </c>
      <c r="F99" s="29">
        <v>75280</v>
      </c>
      <c r="G99" s="29">
        <v>128348</v>
      </c>
      <c r="H99" s="29">
        <v>149684</v>
      </c>
      <c r="I99" s="29">
        <v>153587</v>
      </c>
      <c r="J99" s="81">
        <f t="shared" si="27"/>
        <v>2.6074931188370121E-2</v>
      </c>
      <c r="K99" s="29">
        <f t="shared" si="28"/>
        <v>3903</v>
      </c>
      <c r="L99" s="81">
        <f t="shared" si="29"/>
        <v>0.13934407987952779</v>
      </c>
      <c r="M99" s="29">
        <f t="shared" si="30"/>
        <v>18784</v>
      </c>
      <c r="N99" s="75">
        <f t="shared" si="33"/>
        <v>4.1022355069454106E-2</v>
      </c>
    </row>
    <row r="100" spans="2:14" x14ac:dyDescent="0.25">
      <c r="B100" s="271"/>
      <c r="C100" s="277"/>
      <c r="D100" s="4" t="s">
        <v>52</v>
      </c>
      <c r="E100" s="29">
        <v>168516</v>
      </c>
      <c r="F100" s="29">
        <v>48429</v>
      </c>
      <c r="G100" s="29">
        <v>172180</v>
      </c>
      <c r="H100" s="29">
        <v>187556</v>
      </c>
      <c r="I100" s="29">
        <v>200403</v>
      </c>
      <c r="J100" s="31">
        <f t="shared" si="27"/>
        <v>6.8496875599820761E-2</v>
      </c>
      <c r="K100" s="29">
        <f t="shared" si="28"/>
        <v>12847</v>
      </c>
      <c r="L100" s="31">
        <f t="shared" si="29"/>
        <v>0.18922238837855154</v>
      </c>
      <c r="M100" s="29">
        <f t="shared" si="30"/>
        <v>31887</v>
      </c>
      <c r="N100" s="42">
        <f t="shared" si="33"/>
        <v>5.3526685350868311E-2</v>
      </c>
    </row>
    <row r="101" spans="2:14" x14ac:dyDescent="0.25">
      <c r="B101" s="271"/>
      <c r="C101" s="278"/>
      <c r="D101" s="32" t="s">
        <v>53</v>
      </c>
      <c r="E101" s="71">
        <v>86573</v>
      </c>
      <c r="F101" s="71">
        <v>29379</v>
      </c>
      <c r="G101" s="71">
        <v>70637</v>
      </c>
      <c r="H101" s="71">
        <v>81706</v>
      </c>
      <c r="I101" s="71">
        <v>84790</v>
      </c>
      <c r="J101" s="72">
        <f t="shared" si="27"/>
        <v>3.7745086040192888E-2</v>
      </c>
      <c r="K101" s="71">
        <f t="shared" si="28"/>
        <v>3084</v>
      </c>
      <c r="L101" s="72">
        <f t="shared" si="29"/>
        <v>-2.0595335728229358E-2</v>
      </c>
      <c r="M101" s="71">
        <f t="shared" si="30"/>
        <v>-1783</v>
      </c>
      <c r="N101" s="55">
        <f t="shared" si="33"/>
        <v>2.2647004540351814E-2</v>
      </c>
    </row>
    <row r="102" spans="2:14" x14ac:dyDescent="0.25">
      <c r="B102" s="271"/>
      <c r="C102" s="273" t="s">
        <v>21</v>
      </c>
      <c r="D102" s="63" t="s">
        <v>43</v>
      </c>
      <c r="E102" s="64">
        <v>19552352</v>
      </c>
      <c r="F102" s="64">
        <v>3612090</v>
      </c>
      <c r="G102" s="64">
        <v>17324543</v>
      </c>
      <c r="H102" s="64">
        <v>19534206</v>
      </c>
      <c r="I102" s="64">
        <v>20749699</v>
      </c>
      <c r="J102" s="65">
        <f t="shared" si="27"/>
        <v>6.2223824198434308E-2</v>
      </c>
      <c r="K102" s="64">
        <f t="shared" si="28"/>
        <v>1215493</v>
      </c>
      <c r="L102" s="65">
        <f t="shared" si="29"/>
        <v>6.1238003489298976E-2</v>
      </c>
      <c r="M102" s="64">
        <f t="shared" si="30"/>
        <v>1197347</v>
      </c>
      <c r="N102" s="65">
        <f t="shared" ref="N102:N103" si="34">I102/$I$102</f>
        <v>1</v>
      </c>
    </row>
    <row r="103" spans="2:14" x14ac:dyDescent="0.25">
      <c r="B103" s="271"/>
      <c r="C103" s="274"/>
      <c r="D103" s="15" t="s">
        <v>44</v>
      </c>
      <c r="E103" s="16">
        <v>7515196</v>
      </c>
      <c r="F103" s="16">
        <v>1495386</v>
      </c>
      <c r="G103" s="16">
        <v>7078492</v>
      </c>
      <c r="H103" s="16">
        <v>7702716</v>
      </c>
      <c r="I103" s="16">
        <v>7945412</v>
      </c>
      <c r="J103" s="18">
        <f t="shared" si="27"/>
        <v>3.1507847361891494E-2</v>
      </c>
      <c r="K103" s="16">
        <f t="shared" si="28"/>
        <v>242696</v>
      </c>
      <c r="L103" s="18">
        <f t="shared" si="29"/>
        <v>5.7246145010722227E-2</v>
      </c>
      <c r="M103" s="16">
        <f t="shared" si="30"/>
        <v>430216</v>
      </c>
      <c r="N103" s="18">
        <f t="shared" si="34"/>
        <v>0.38291697628963195</v>
      </c>
    </row>
    <row r="104" spans="2:14" x14ac:dyDescent="0.25">
      <c r="B104" s="271"/>
      <c r="C104" s="274"/>
      <c r="D104" s="19" t="s">
        <v>45</v>
      </c>
      <c r="E104" s="20">
        <v>5809856</v>
      </c>
      <c r="F104" s="20">
        <v>689636</v>
      </c>
      <c r="G104" s="20">
        <v>4842970</v>
      </c>
      <c r="H104" s="20">
        <v>5449273</v>
      </c>
      <c r="I104" s="20">
        <v>5748289</v>
      </c>
      <c r="J104" s="68">
        <f t="shared" si="27"/>
        <v>5.4872640809150219E-2</v>
      </c>
      <c r="K104" s="20">
        <f t="shared" si="28"/>
        <v>299016</v>
      </c>
      <c r="L104" s="68">
        <f t="shared" si="29"/>
        <v>-1.0596992421154638E-2</v>
      </c>
      <c r="M104" s="20">
        <f t="shared" si="30"/>
        <v>-61567</v>
      </c>
      <c r="N104" s="68">
        <f>I104/$I$102</f>
        <v>0.27702999450739019</v>
      </c>
    </row>
    <row r="105" spans="2:14" x14ac:dyDescent="0.25">
      <c r="B105" s="271"/>
      <c r="C105" s="274"/>
      <c r="D105" s="19" t="s">
        <v>46</v>
      </c>
      <c r="E105" s="20">
        <v>134378</v>
      </c>
      <c r="F105" s="20">
        <v>30230</v>
      </c>
      <c r="G105" s="20">
        <v>90655</v>
      </c>
      <c r="H105" s="20">
        <v>97937</v>
      </c>
      <c r="I105" s="20">
        <v>107952</v>
      </c>
      <c r="J105" s="68">
        <f t="shared" si="27"/>
        <v>0.1022596158755118</v>
      </c>
      <c r="K105" s="20">
        <f t="shared" si="28"/>
        <v>10015</v>
      </c>
      <c r="L105" s="68">
        <f t="shared" si="29"/>
        <v>-0.1966542142314962</v>
      </c>
      <c r="M105" s="20">
        <f t="shared" si="30"/>
        <v>-26426</v>
      </c>
      <c r="N105" s="68">
        <f t="shared" ref="N105:N112" si="35">I105/$I$102</f>
        <v>5.2025814928688841E-3</v>
      </c>
    </row>
    <row r="106" spans="2:14" x14ac:dyDescent="0.25">
      <c r="B106" s="271"/>
      <c r="C106" s="274"/>
      <c r="D106" s="19" t="s">
        <v>47</v>
      </c>
      <c r="E106" s="20">
        <v>468934</v>
      </c>
      <c r="F106" s="20">
        <v>126687</v>
      </c>
      <c r="G106" s="20">
        <v>528576</v>
      </c>
      <c r="H106" s="20">
        <v>651133</v>
      </c>
      <c r="I106" s="20">
        <v>789627</v>
      </c>
      <c r="J106" s="68">
        <f t="shared" si="27"/>
        <v>0.21269694517095594</v>
      </c>
      <c r="K106" s="20">
        <f t="shared" si="28"/>
        <v>138494</v>
      </c>
      <c r="L106" s="68">
        <f t="shared" si="29"/>
        <v>0.68387662229652779</v>
      </c>
      <c r="M106" s="20">
        <f t="shared" si="30"/>
        <v>320693</v>
      </c>
      <c r="N106" s="68">
        <f t="shared" si="35"/>
        <v>3.8054865277804752E-2</v>
      </c>
    </row>
    <row r="107" spans="2:14" x14ac:dyDescent="0.25">
      <c r="B107" s="271"/>
      <c r="C107" s="274"/>
      <c r="D107" s="19" t="s">
        <v>48</v>
      </c>
      <c r="E107" s="20">
        <v>3164189</v>
      </c>
      <c r="F107" s="20">
        <v>527002</v>
      </c>
      <c r="G107" s="20">
        <v>2370169</v>
      </c>
      <c r="H107" s="20">
        <v>2875439</v>
      </c>
      <c r="I107" s="20">
        <v>3267951</v>
      </c>
      <c r="J107" s="68">
        <f t="shared" si="27"/>
        <v>0.13650506931289441</v>
      </c>
      <c r="K107" s="20">
        <f t="shared" si="28"/>
        <v>392512</v>
      </c>
      <c r="L107" s="68">
        <f t="shared" si="29"/>
        <v>3.2792604992938124E-2</v>
      </c>
      <c r="M107" s="20">
        <f t="shared" si="30"/>
        <v>103762</v>
      </c>
      <c r="N107" s="68">
        <f t="shared" si="35"/>
        <v>0.15749389906812625</v>
      </c>
    </row>
    <row r="108" spans="2:14" x14ac:dyDescent="0.25">
      <c r="B108" s="271"/>
      <c r="C108" s="274"/>
      <c r="D108" s="19" t="s">
        <v>49</v>
      </c>
      <c r="E108" s="20">
        <v>81129</v>
      </c>
      <c r="F108" s="20">
        <v>31710</v>
      </c>
      <c r="G108" s="20">
        <v>79758</v>
      </c>
      <c r="H108" s="20">
        <v>89670</v>
      </c>
      <c r="I108" s="20">
        <v>91218</v>
      </c>
      <c r="J108" s="68">
        <f t="shared" si="27"/>
        <v>1.7263298762127732E-2</v>
      </c>
      <c r="K108" s="20">
        <f t="shared" si="28"/>
        <v>1548</v>
      </c>
      <c r="L108" s="68">
        <f t="shared" si="29"/>
        <v>0.12435750471471363</v>
      </c>
      <c r="M108" s="20">
        <f t="shared" si="30"/>
        <v>10089</v>
      </c>
      <c r="N108" s="68">
        <f t="shared" si="35"/>
        <v>4.3961119628771481E-3</v>
      </c>
    </row>
    <row r="109" spans="2:14" x14ac:dyDescent="0.25">
      <c r="B109" s="271"/>
      <c r="C109" s="274"/>
      <c r="D109" s="19" t="s">
        <v>50</v>
      </c>
      <c r="E109" s="20">
        <v>600413</v>
      </c>
      <c r="F109" s="20">
        <v>272756</v>
      </c>
      <c r="G109" s="20">
        <v>716456</v>
      </c>
      <c r="H109" s="20">
        <v>803223</v>
      </c>
      <c r="I109" s="20">
        <v>845212</v>
      </c>
      <c r="J109" s="68">
        <f t="shared" si="27"/>
        <v>5.2275644497231877E-2</v>
      </c>
      <c r="K109" s="20">
        <f t="shared" si="28"/>
        <v>41989</v>
      </c>
      <c r="L109" s="68">
        <f t="shared" si="29"/>
        <v>0.40771768765832861</v>
      </c>
      <c r="M109" s="20">
        <f t="shared" si="30"/>
        <v>244799</v>
      </c>
      <c r="N109" s="68">
        <f t="shared" si="35"/>
        <v>4.0733699317758776E-2</v>
      </c>
    </row>
    <row r="110" spans="2:14" x14ac:dyDescent="0.25">
      <c r="B110" s="271"/>
      <c r="C110" s="274"/>
      <c r="D110" s="19" t="s">
        <v>51</v>
      </c>
      <c r="E110" s="20">
        <v>291543</v>
      </c>
      <c r="F110" s="20">
        <v>148140</v>
      </c>
      <c r="G110" s="20">
        <v>301230</v>
      </c>
      <c r="H110" s="20">
        <v>334500</v>
      </c>
      <c r="I110" s="20">
        <v>347016</v>
      </c>
      <c r="J110" s="68">
        <f t="shared" si="27"/>
        <v>3.741704035874438E-2</v>
      </c>
      <c r="K110" s="20">
        <f t="shared" si="28"/>
        <v>12516</v>
      </c>
      <c r="L110" s="68">
        <f t="shared" si="29"/>
        <v>0.1902738189563804</v>
      </c>
      <c r="M110" s="20">
        <f t="shared" si="30"/>
        <v>55473</v>
      </c>
      <c r="N110" s="68">
        <f t="shared" si="35"/>
        <v>1.6723905247974923E-2</v>
      </c>
    </row>
    <row r="111" spans="2:14" x14ac:dyDescent="0.25">
      <c r="B111" s="271"/>
      <c r="C111" s="274"/>
      <c r="D111" s="19" t="s">
        <v>52</v>
      </c>
      <c r="E111" s="20">
        <v>1054528</v>
      </c>
      <c r="F111" s="20">
        <v>193247</v>
      </c>
      <c r="G111" s="20">
        <v>975225</v>
      </c>
      <c r="H111" s="20">
        <v>1060434</v>
      </c>
      <c r="I111" s="20">
        <v>1162503</v>
      </c>
      <c r="J111" s="22">
        <f t="shared" si="27"/>
        <v>9.6252100555055842E-2</v>
      </c>
      <c r="K111" s="20">
        <f t="shared" si="28"/>
        <v>102069</v>
      </c>
      <c r="L111" s="22">
        <f t="shared" si="29"/>
        <v>0.10239178096740909</v>
      </c>
      <c r="M111" s="20">
        <f t="shared" si="30"/>
        <v>107975</v>
      </c>
      <c r="N111" s="22">
        <f t="shared" si="35"/>
        <v>5.6025053664633881E-2</v>
      </c>
    </row>
    <row r="112" spans="2:14" x14ac:dyDescent="0.25">
      <c r="B112" s="271"/>
      <c r="C112" s="275"/>
      <c r="D112" s="23" t="s">
        <v>53</v>
      </c>
      <c r="E112" s="69">
        <v>432186</v>
      </c>
      <c r="F112" s="69">
        <v>97296</v>
      </c>
      <c r="G112" s="69">
        <v>341012</v>
      </c>
      <c r="H112" s="69">
        <v>469881</v>
      </c>
      <c r="I112" s="69">
        <v>444519</v>
      </c>
      <c r="J112" s="46">
        <f t="shared" si="27"/>
        <v>-5.3975368231530929E-2</v>
      </c>
      <c r="K112" s="69">
        <f t="shared" si="28"/>
        <v>-25362</v>
      </c>
      <c r="L112" s="46">
        <f t="shared" si="29"/>
        <v>2.8536324638003041E-2</v>
      </c>
      <c r="M112" s="69">
        <f t="shared" si="30"/>
        <v>12333</v>
      </c>
      <c r="N112" s="46">
        <f t="shared" si="35"/>
        <v>2.1422913170933228E-2</v>
      </c>
    </row>
    <row r="113" spans="2:14" x14ac:dyDescent="0.25">
      <c r="B113" s="271"/>
      <c r="C113" s="276" t="s">
        <v>22</v>
      </c>
      <c r="D113" s="63" t="s">
        <v>43</v>
      </c>
      <c r="E113" s="73">
        <f t="shared" ref="E113:I123" si="36">E102/E80</f>
        <v>7.0034504410568461</v>
      </c>
      <c r="F113" s="73">
        <f t="shared" si="36"/>
        <v>4.8435668789808917</v>
      </c>
      <c r="G113" s="73">
        <f t="shared" si="36"/>
        <v>6.5158814932048754</v>
      </c>
      <c r="H113" s="73">
        <f t="shared" si="36"/>
        <v>6.5610869242483583</v>
      </c>
      <c r="I113" s="73">
        <f t="shared" si="36"/>
        <v>6.553053182824625</v>
      </c>
      <c r="J113" s="65">
        <f t="shared" si="27"/>
        <v>-1.2244528256503129E-3</v>
      </c>
      <c r="K113" s="73">
        <f t="shared" ref="K113:K114" si="37">(I113-H113)</f>
        <v>-8.0337414237332538E-3</v>
      </c>
      <c r="L113" s="65">
        <f t="shared" si="29"/>
        <v>-6.4310765389560487E-2</v>
      </c>
      <c r="M113" s="73">
        <f t="shared" ref="M113:M114" si="38">(I113-E113)</f>
        <v>-0.4503972582322211</v>
      </c>
      <c r="N113" s="65"/>
    </row>
    <row r="114" spans="2:14" x14ac:dyDescent="0.25">
      <c r="B114" s="271"/>
      <c r="C114" s="277"/>
      <c r="D114" s="26" t="s">
        <v>44</v>
      </c>
      <c r="E114" s="37">
        <f t="shared" si="36"/>
        <v>7.3301107047061693</v>
      </c>
      <c r="F114" s="37">
        <f t="shared" si="36"/>
        <v>5.3028436472728435</v>
      </c>
      <c r="G114" s="37">
        <f t="shared" si="36"/>
        <v>7.1280102874670339</v>
      </c>
      <c r="H114" s="37">
        <f t="shared" si="36"/>
        <v>7.1320387846105984</v>
      </c>
      <c r="I114" s="37">
        <f t="shared" si="36"/>
        <v>7.0581214378100263</v>
      </c>
      <c r="J114" s="80">
        <f t="shared" si="27"/>
        <v>-1.0364125747615027E-2</v>
      </c>
      <c r="K114" s="37">
        <f t="shared" si="37"/>
        <v>-7.3917346800572048E-2</v>
      </c>
      <c r="L114" s="80">
        <f t="shared" si="29"/>
        <v>-3.7105751584558866E-2</v>
      </c>
      <c r="M114" s="37">
        <f t="shared" si="38"/>
        <v>-0.271989266896143</v>
      </c>
      <c r="N114" s="38"/>
    </row>
    <row r="115" spans="2:14" x14ac:dyDescent="0.25">
      <c r="B115" s="271"/>
      <c r="C115" s="277"/>
      <c r="D115" s="4" t="s">
        <v>45</v>
      </c>
      <c r="E115" s="41">
        <f>E104/E82</f>
        <v>7.7054712854662721</v>
      </c>
      <c r="F115" s="41">
        <f t="shared" si="36"/>
        <v>5.587128239611773</v>
      </c>
      <c r="G115" s="41">
        <f t="shared" si="36"/>
        <v>6.9899155806948388</v>
      </c>
      <c r="H115" s="41">
        <f>H104/H82</f>
        <v>7.2586322645957937</v>
      </c>
      <c r="I115" s="41">
        <f>I104/I82</f>
        <v>7.2210512960306312</v>
      </c>
      <c r="J115" s="81">
        <f t="shared" si="27"/>
        <v>-5.1774173418958069E-3</v>
      </c>
      <c r="K115" s="41">
        <f>(I115-H115)</f>
        <v>-3.7580968565162465E-2</v>
      </c>
      <c r="L115" s="81">
        <f t="shared" si="29"/>
        <v>-6.2867016369178241E-2</v>
      </c>
      <c r="M115" s="41">
        <f>(I115-E115)</f>
        <v>-0.48441998943564091</v>
      </c>
      <c r="N115" s="75"/>
    </row>
    <row r="116" spans="2:14" x14ac:dyDescent="0.25">
      <c r="B116" s="271"/>
      <c r="C116" s="277"/>
      <c r="D116" s="4" t="s">
        <v>46</v>
      </c>
      <c r="E116" s="41">
        <f t="shared" ref="E116:E123" si="39">E105/E83</f>
        <v>5.0943210250966713</v>
      </c>
      <c r="F116" s="41">
        <f t="shared" si="36"/>
        <v>4.3837006960556844</v>
      </c>
      <c r="G116" s="41">
        <f t="shared" si="36"/>
        <v>4.730237411948865</v>
      </c>
      <c r="H116" s="41">
        <f t="shared" si="36"/>
        <v>3.2380149441248429</v>
      </c>
      <c r="I116" s="41">
        <f t="shared" si="36"/>
        <v>4.1941023349780489</v>
      </c>
      <c r="J116" s="81">
        <f t="shared" si="27"/>
        <v>0.29526960417151904</v>
      </c>
      <c r="K116" s="41">
        <f t="shared" ref="K116:K123" si="40">(I116-H116)</f>
        <v>0.95608739085320593</v>
      </c>
      <c r="L116" s="81">
        <f t="shared" si="29"/>
        <v>-0.17671023983054535</v>
      </c>
      <c r="M116" s="41">
        <f t="shared" ref="M116:M123" si="41">(I116-E116)</f>
        <v>-0.90021869011862243</v>
      </c>
      <c r="N116" s="75"/>
    </row>
    <row r="117" spans="2:14" x14ac:dyDescent="0.25">
      <c r="B117" s="271"/>
      <c r="C117" s="277"/>
      <c r="D117" s="4" t="s">
        <v>47</v>
      </c>
      <c r="E117" s="41">
        <f t="shared" si="39"/>
        <v>6.0736452181121123</v>
      </c>
      <c r="F117" s="41">
        <f t="shared" si="36"/>
        <v>6.5376715863350192</v>
      </c>
      <c r="G117" s="41">
        <f t="shared" si="36"/>
        <v>5.7535839075204915</v>
      </c>
      <c r="H117" s="41">
        <f t="shared" si="36"/>
        <v>5.9247770700636941</v>
      </c>
      <c r="I117" s="41">
        <f t="shared" si="36"/>
        <v>5.9056519105207652</v>
      </c>
      <c r="J117" s="81">
        <f t="shared" si="27"/>
        <v>-3.2279964826968932E-3</v>
      </c>
      <c r="K117" s="41">
        <f t="shared" si="40"/>
        <v>-1.9125159542928927E-2</v>
      </c>
      <c r="L117" s="81">
        <f t="shared" si="29"/>
        <v>-2.7659387659058066E-2</v>
      </c>
      <c r="M117" s="41">
        <f t="shared" si="41"/>
        <v>-0.16799330759134712</v>
      </c>
      <c r="N117" s="75"/>
    </row>
    <row r="118" spans="2:14" x14ac:dyDescent="0.25">
      <c r="B118" s="271"/>
      <c r="C118" s="277"/>
      <c r="D118" s="4" t="s">
        <v>48</v>
      </c>
      <c r="E118" s="41">
        <f t="shared" si="39"/>
        <v>7.0182121041401428</v>
      </c>
      <c r="F118" s="41">
        <f t="shared" si="36"/>
        <v>4.7198294777756882</v>
      </c>
      <c r="G118" s="41">
        <f t="shared" si="36"/>
        <v>5.996162223835702</v>
      </c>
      <c r="H118" s="41">
        <f t="shared" si="36"/>
        <v>6.3434305329432998</v>
      </c>
      <c r="I118" s="41">
        <f t="shared" si="36"/>
        <v>6.2284768401251052</v>
      </c>
      <c r="J118" s="81">
        <f t="shared" si="27"/>
        <v>-1.8121691759877656E-2</v>
      </c>
      <c r="K118" s="41">
        <f t="shared" si="40"/>
        <v>-0.11495369281819467</v>
      </c>
      <c r="L118" s="81">
        <f t="shared" si="29"/>
        <v>-0.11252655979849369</v>
      </c>
      <c r="M118" s="41">
        <f t="shared" si="41"/>
        <v>-0.78973526401503769</v>
      </c>
      <c r="N118" s="75"/>
    </row>
    <row r="119" spans="2:14" x14ac:dyDescent="0.25">
      <c r="B119" s="271"/>
      <c r="C119" s="277"/>
      <c r="D119" s="4" t="s">
        <v>49</v>
      </c>
      <c r="E119" s="41">
        <f t="shared" si="39"/>
        <v>2.5866092778574843</v>
      </c>
      <c r="F119" s="41">
        <f t="shared" si="36"/>
        <v>2.2283907238229093</v>
      </c>
      <c r="G119" s="41">
        <f t="shared" si="36"/>
        <v>2.7554066192219997</v>
      </c>
      <c r="H119" s="41">
        <f t="shared" si="36"/>
        <v>2.5603175056391514</v>
      </c>
      <c r="I119" s="41">
        <f t="shared" si="36"/>
        <v>2.6994761918854131</v>
      </c>
      <c r="J119" s="81">
        <f t="shared" si="27"/>
        <v>5.4352120758367706E-2</v>
      </c>
      <c r="K119" s="41">
        <f t="shared" si="40"/>
        <v>0.13915868624626171</v>
      </c>
      <c r="L119" s="81">
        <f t="shared" si="29"/>
        <v>4.3635084353141229E-2</v>
      </c>
      <c r="M119" s="41">
        <f t="shared" si="41"/>
        <v>0.11286691402792881</v>
      </c>
      <c r="N119" s="75"/>
    </row>
    <row r="120" spans="2:14" x14ac:dyDescent="0.25">
      <c r="B120" s="271"/>
      <c r="C120" s="277"/>
      <c r="D120" s="4" t="s">
        <v>50</v>
      </c>
      <c r="E120" s="41">
        <f t="shared" si="39"/>
        <v>7.3164885514787423</v>
      </c>
      <c r="F120" s="41">
        <f t="shared" si="36"/>
        <v>6.2939819088056117</v>
      </c>
      <c r="G120" s="41">
        <f t="shared" si="36"/>
        <v>6.658822435986802</v>
      </c>
      <c r="H120" s="41">
        <f t="shared" si="36"/>
        <v>5.4087634003124494</v>
      </c>
      <c r="I120" s="41">
        <f t="shared" si="36"/>
        <v>6.0865732906059842</v>
      </c>
      <c r="J120" s="81">
        <f t="shared" si="27"/>
        <v>0.12531697915541651</v>
      </c>
      <c r="K120" s="41">
        <f t="shared" si="40"/>
        <v>0.67780989029353478</v>
      </c>
      <c r="L120" s="81">
        <f t="shared" si="29"/>
        <v>-0.16810184998159794</v>
      </c>
      <c r="M120" s="41">
        <f t="shared" si="41"/>
        <v>-1.2299152608727582</v>
      </c>
      <c r="N120" s="75"/>
    </row>
    <row r="121" spans="2:14" x14ac:dyDescent="0.25">
      <c r="B121" s="271"/>
      <c r="C121" s="277"/>
      <c r="D121" s="4" t="s">
        <v>51</v>
      </c>
      <c r="E121" s="41">
        <f t="shared" si="39"/>
        <v>2.2539951293053462</v>
      </c>
      <c r="F121" s="41">
        <f t="shared" si="36"/>
        <v>2.0237428450431003</v>
      </c>
      <c r="G121" s="41">
        <f t="shared" si="36"/>
        <v>2.4589401162411022</v>
      </c>
      <c r="H121" s="41">
        <f t="shared" si="36"/>
        <v>2.3328637384402939</v>
      </c>
      <c r="I121" s="41">
        <f t="shared" si="36"/>
        <v>2.3599787815726119</v>
      </c>
      <c r="J121" s="81">
        <f t="shared" si="27"/>
        <v>1.1623071971810228E-2</v>
      </c>
      <c r="K121" s="41">
        <f t="shared" si="40"/>
        <v>2.711504313231794E-2</v>
      </c>
      <c r="L121" s="81">
        <f t="shared" si="29"/>
        <v>4.7020355496477206E-2</v>
      </c>
      <c r="M121" s="41">
        <f t="shared" si="41"/>
        <v>0.10598365226726569</v>
      </c>
      <c r="N121" s="75"/>
    </row>
    <row r="122" spans="2:14" x14ac:dyDescent="0.25">
      <c r="B122" s="271"/>
      <c r="C122" s="277"/>
      <c r="D122" s="4" t="s">
        <v>52</v>
      </c>
      <c r="E122" s="41">
        <f t="shared" si="39"/>
        <v>7.5308366898048957</v>
      </c>
      <c r="F122" s="41">
        <f t="shared" si="36"/>
        <v>4.3842052724715277</v>
      </c>
      <c r="G122" s="41">
        <f t="shared" si="36"/>
        <v>6.6962722385108178</v>
      </c>
      <c r="H122" s="41">
        <f t="shared" si="36"/>
        <v>6.7270628088583262</v>
      </c>
      <c r="I122" s="41">
        <f t="shared" si="36"/>
        <v>6.9479903176642859</v>
      </c>
      <c r="J122" s="31">
        <f t="shared" si="27"/>
        <v>3.284160042552875E-2</v>
      </c>
      <c r="K122" s="41">
        <f t="shared" si="40"/>
        <v>0.22092750880595968</v>
      </c>
      <c r="L122" s="31">
        <f t="shared" si="29"/>
        <v>-7.7394637030126612E-2</v>
      </c>
      <c r="M122" s="41">
        <f t="shared" si="41"/>
        <v>-0.58284637214060986</v>
      </c>
      <c r="N122" s="42"/>
    </row>
    <row r="123" spans="2:14" x14ac:dyDescent="0.25">
      <c r="B123" s="271"/>
      <c r="C123" s="278"/>
      <c r="D123" s="32" t="s">
        <v>53</v>
      </c>
      <c r="E123" s="77">
        <f t="shared" si="39"/>
        <v>5.7368553793057675</v>
      </c>
      <c r="F123" s="77">
        <f t="shared" si="36"/>
        <v>3.5323845483589893</v>
      </c>
      <c r="G123" s="77">
        <f t="shared" si="36"/>
        <v>5.507566581068204</v>
      </c>
      <c r="H123" s="77">
        <f t="shared" si="36"/>
        <v>6.8549733025997144</v>
      </c>
      <c r="I123" s="77">
        <f t="shared" si="36"/>
        <v>6.0461500795691023</v>
      </c>
      <c r="J123" s="72">
        <f t="shared" si="27"/>
        <v>-0.11799071817301898</v>
      </c>
      <c r="K123" s="77">
        <f t="shared" si="40"/>
        <v>-0.80882322303061205</v>
      </c>
      <c r="L123" s="72">
        <f t="shared" si="29"/>
        <v>5.3913630345125307E-2</v>
      </c>
      <c r="M123" s="77">
        <f t="shared" si="41"/>
        <v>0.30929470026333483</v>
      </c>
      <c r="N123" s="55"/>
    </row>
    <row r="124" spans="2:14" x14ac:dyDescent="0.25">
      <c r="B124" s="271"/>
      <c r="C124" s="279" t="s">
        <v>34</v>
      </c>
      <c r="D124" s="63" t="s">
        <v>43</v>
      </c>
      <c r="E124" s="65">
        <v>0.70074764901460929</v>
      </c>
      <c r="F124" s="65">
        <v>0.27516832309502104</v>
      </c>
      <c r="G124" s="65">
        <v>0.66625956780707296</v>
      </c>
      <c r="H124" s="65">
        <v>0.73649695669425463</v>
      </c>
      <c r="I124" s="65">
        <v>0.76712282731489323</v>
      </c>
      <c r="J124" s="65">
        <f t="shared" si="27"/>
        <v>4.1583159770410827E-2</v>
      </c>
      <c r="K124" s="73">
        <f t="shared" ref="K124:K125" si="42">(I124-H124)*100</f>
        <v>3.0625870620638596</v>
      </c>
      <c r="L124" s="65">
        <f t="shared" si="29"/>
        <v>9.4720515143533746E-2</v>
      </c>
      <c r="M124" s="73">
        <f t="shared" ref="M124:M125" si="43">(I124-E124)*100</f>
        <v>6.6375178300283943</v>
      </c>
      <c r="N124" s="65"/>
    </row>
    <row r="125" spans="2:14" x14ac:dyDescent="0.25">
      <c r="B125" s="271"/>
      <c r="C125" s="280"/>
      <c r="D125" s="15" t="s">
        <v>44</v>
      </c>
      <c r="E125" s="18">
        <v>0.76685681294457275</v>
      </c>
      <c r="F125" s="18">
        <v>0.31746401747108693</v>
      </c>
      <c r="G125" s="18">
        <v>0.75866325066858042</v>
      </c>
      <c r="H125" s="18">
        <v>0.79494879806389862</v>
      </c>
      <c r="I125" s="18">
        <v>0.80472483180148136</v>
      </c>
      <c r="J125" s="18">
        <f t="shared" si="27"/>
        <v>1.2297689815233825E-2</v>
      </c>
      <c r="K125" s="44">
        <f t="shared" si="42"/>
        <v>0.97760337375827344</v>
      </c>
      <c r="L125" s="18">
        <f t="shared" si="29"/>
        <v>4.9380820796913971E-2</v>
      </c>
      <c r="M125" s="44">
        <f t="shared" si="43"/>
        <v>3.7868018856908603</v>
      </c>
      <c r="N125" s="18"/>
    </row>
    <row r="126" spans="2:14" x14ac:dyDescent="0.25">
      <c r="B126" s="271"/>
      <c r="C126" s="280"/>
      <c r="D126" s="19" t="s">
        <v>45</v>
      </c>
      <c r="E126" s="68">
        <v>0.66642685411198999</v>
      </c>
      <c r="F126" s="68">
        <v>0.18941136952707033</v>
      </c>
      <c r="G126" s="68">
        <v>0.60684885109631315</v>
      </c>
      <c r="H126" s="68">
        <v>0.687485018396778</v>
      </c>
      <c r="I126" s="68">
        <v>0.71706247198725714</v>
      </c>
      <c r="J126" s="68">
        <f t="shared" si="27"/>
        <v>4.3022688202652093E-2</v>
      </c>
      <c r="K126" s="45">
        <f>(I126-H126)*100</f>
        <v>2.9577453590479141</v>
      </c>
      <c r="L126" s="68">
        <f t="shared" si="29"/>
        <v>7.5980758522612213E-2</v>
      </c>
      <c r="M126" s="45">
        <f>(I126-E126)*100</f>
        <v>5.0635617875267158</v>
      </c>
      <c r="N126" s="68"/>
    </row>
    <row r="127" spans="2:14" x14ac:dyDescent="0.25">
      <c r="B127" s="271"/>
      <c r="C127" s="280"/>
      <c r="D127" s="19" t="s">
        <v>46</v>
      </c>
      <c r="E127" s="68">
        <v>0.5624298940248782</v>
      </c>
      <c r="F127" s="68">
        <v>0.24838953526589103</v>
      </c>
      <c r="G127" s="68">
        <v>0.51377160668744681</v>
      </c>
      <c r="H127" s="68">
        <v>0.51894025698768054</v>
      </c>
      <c r="I127" s="68">
        <v>0.56880907970029404</v>
      </c>
      <c r="J127" s="68">
        <f t="shared" si="27"/>
        <v>9.6097425553549609E-2</v>
      </c>
      <c r="K127" s="45">
        <f t="shared" ref="K127:K134" si="44">(I127-H127)*100</f>
        <v>4.9868822712613508</v>
      </c>
      <c r="L127" s="68">
        <f t="shared" si="29"/>
        <v>1.1342188143245613E-2</v>
      </c>
      <c r="M127" s="45">
        <f t="shared" ref="M127:M134" si="45">(I127-E127)*100</f>
        <v>0.63791856754158438</v>
      </c>
      <c r="N127" s="68"/>
    </row>
    <row r="128" spans="2:14" x14ac:dyDescent="0.25">
      <c r="B128" s="271"/>
      <c r="C128" s="280"/>
      <c r="D128" s="19" t="s">
        <v>47</v>
      </c>
      <c r="E128" s="68">
        <v>0.5434773538547123</v>
      </c>
      <c r="F128" s="68">
        <v>0.15964227388201138</v>
      </c>
      <c r="G128" s="68">
        <v>0.5465328844515398</v>
      </c>
      <c r="H128" s="68">
        <v>0.69208211455392676</v>
      </c>
      <c r="I128" s="68">
        <v>0.84663971865417198</v>
      </c>
      <c r="J128" s="68">
        <f t="shared" si="27"/>
        <v>0.22332263881701886</v>
      </c>
      <c r="K128" s="45">
        <f t="shared" si="44"/>
        <v>15.455760410024521</v>
      </c>
      <c r="L128" s="68">
        <f t="shared" si="29"/>
        <v>0.55781968218036182</v>
      </c>
      <c r="M128" s="45">
        <f t="shared" si="45"/>
        <v>30.316236479945967</v>
      </c>
      <c r="N128" s="68"/>
    </row>
    <row r="129" spans="2:14" x14ac:dyDescent="0.25">
      <c r="B129" s="271"/>
      <c r="C129" s="280"/>
      <c r="D129" s="19" t="s">
        <v>48</v>
      </c>
      <c r="E129" s="68">
        <v>0.70264720512342227</v>
      </c>
      <c r="F129" s="68">
        <v>0.33446980707448559</v>
      </c>
      <c r="G129" s="68">
        <v>0.60935386615172649</v>
      </c>
      <c r="H129" s="68">
        <v>0.71209590702710301</v>
      </c>
      <c r="I129" s="68">
        <v>0.76776192633133977</v>
      </c>
      <c r="J129" s="68">
        <f t="shared" si="27"/>
        <v>7.8172081534121363E-2</v>
      </c>
      <c r="K129" s="45">
        <f t="shared" si="44"/>
        <v>5.5666019304236762</v>
      </c>
      <c r="L129" s="68">
        <f t="shared" si="29"/>
        <v>9.2670575977712666E-2</v>
      </c>
      <c r="M129" s="45">
        <f t="shared" si="45"/>
        <v>6.5114721207917503</v>
      </c>
      <c r="N129" s="68"/>
    </row>
    <row r="130" spans="2:14" x14ac:dyDescent="0.25">
      <c r="B130" s="271"/>
      <c r="C130" s="280"/>
      <c r="D130" s="19" t="s">
        <v>49</v>
      </c>
      <c r="E130" s="68">
        <v>0.52990163420464786</v>
      </c>
      <c r="F130" s="68">
        <v>0.32166768107121119</v>
      </c>
      <c r="G130" s="68">
        <v>0.58159782989149456</v>
      </c>
      <c r="H130" s="68">
        <v>0.63796636216170066</v>
      </c>
      <c r="I130" s="68">
        <v>0.6363350982567022</v>
      </c>
      <c r="J130" s="68">
        <f t="shared" si="27"/>
        <v>-2.5569747901300621E-3</v>
      </c>
      <c r="K130" s="45">
        <f t="shared" si="44"/>
        <v>-0.1631263904998459</v>
      </c>
      <c r="L130" s="68">
        <f t="shared" si="29"/>
        <v>0.20085513457946758</v>
      </c>
      <c r="M130" s="45">
        <f t="shared" si="45"/>
        <v>10.643346405205435</v>
      </c>
      <c r="N130" s="68"/>
    </row>
    <row r="131" spans="2:14" x14ac:dyDescent="0.25">
      <c r="B131" s="271"/>
      <c r="C131" s="280"/>
      <c r="D131" s="19" t="s">
        <v>50</v>
      </c>
      <c r="E131" s="68">
        <v>0.68724503578083718</v>
      </c>
      <c r="F131" s="68">
        <v>0.58036895972083324</v>
      </c>
      <c r="G131" s="68">
        <v>0.78821510297482833</v>
      </c>
      <c r="H131" s="68">
        <v>0.79081355371510265</v>
      </c>
      <c r="I131" s="68">
        <v>0.82721106012071322</v>
      </c>
      <c r="J131" s="68">
        <f t="shared" si="27"/>
        <v>4.6025395283909143E-2</v>
      </c>
      <c r="K131" s="45">
        <f t="shared" si="44"/>
        <v>3.6397506405610569</v>
      </c>
      <c r="L131" s="68">
        <f t="shared" si="29"/>
        <v>0.2036624741579236</v>
      </c>
      <c r="M131" s="45">
        <f t="shared" si="45"/>
        <v>13.996602433987604</v>
      </c>
      <c r="N131" s="68"/>
    </row>
    <row r="132" spans="2:14" x14ac:dyDescent="0.25">
      <c r="B132" s="271"/>
      <c r="C132" s="280"/>
      <c r="D132" s="19" t="s">
        <v>51</v>
      </c>
      <c r="E132" s="68">
        <v>0.50721743109210515</v>
      </c>
      <c r="F132" s="68">
        <v>0.32454743225450267</v>
      </c>
      <c r="G132" s="68">
        <v>0.54580441057363549</v>
      </c>
      <c r="H132" s="68">
        <v>0.56318440795765257</v>
      </c>
      <c r="I132" s="68">
        <v>0.58773237222914743</v>
      </c>
      <c r="J132" s="68">
        <f t="shared" si="27"/>
        <v>4.3587791005287757E-2</v>
      </c>
      <c r="K132" s="45">
        <f t="shared" si="44"/>
        <v>2.454796427149486</v>
      </c>
      <c r="L132" s="68">
        <f t="shared" si="29"/>
        <v>0.15873851370542047</v>
      </c>
      <c r="M132" s="45">
        <f t="shared" si="45"/>
        <v>8.0514941137042264</v>
      </c>
      <c r="N132" s="68"/>
    </row>
    <row r="133" spans="2:14" x14ac:dyDescent="0.25">
      <c r="B133" s="271"/>
      <c r="C133" s="280"/>
      <c r="D133" s="19" t="s">
        <v>52</v>
      </c>
      <c r="E133" s="68">
        <v>0.72194320453487415</v>
      </c>
      <c r="F133" s="68">
        <v>0.27499896829315845</v>
      </c>
      <c r="G133" s="68">
        <v>0.71742325710048371</v>
      </c>
      <c r="H133" s="68">
        <v>0.79236088176089159</v>
      </c>
      <c r="I133" s="68">
        <v>0.85078106989560121</v>
      </c>
      <c r="J133" s="68">
        <f t="shared" si="27"/>
        <v>7.3729268417290328E-2</v>
      </c>
      <c r="K133" s="45">
        <f t="shared" si="44"/>
        <v>5.8420188134709612</v>
      </c>
      <c r="L133" s="68">
        <f t="shared" si="29"/>
        <v>0.17845983527711629</v>
      </c>
      <c r="M133" s="45">
        <f t="shared" si="45"/>
        <v>12.883786536072705</v>
      </c>
      <c r="N133" s="22"/>
    </row>
    <row r="134" spans="2:14" x14ac:dyDescent="0.25">
      <c r="B134" s="271"/>
      <c r="C134" s="281"/>
      <c r="D134" s="23" t="s">
        <v>53</v>
      </c>
      <c r="E134" s="68">
        <v>0.60278332570880244</v>
      </c>
      <c r="F134" s="68">
        <v>0.17472317897920117</v>
      </c>
      <c r="G134" s="68">
        <v>0.48620287491195902</v>
      </c>
      <c r="H134" s="68">
        <v>0.72166812060746055</v>
      </c>
      <c r="I134" s="68">
        <v>0.67557003059312359</v>
      </c>
      <c r="J134" s="68">
        <f t="shared" si="27"/>
        <v>-6.3877132296676908E-2</v>
      </c>
      <c r="K134" s="45">
        <f t="shared" si="44"/>
        <v>-4.6098090014336961</v>
      </c>
      <c r="L134" s="68">
        <f t="shared" si="29"/>
        <v>0.1207510257499782</v>
      </c>
      <c r="M134" s="45">
        <f t="shared" si="45"/>
        <v>7.2786704884321152</v>
      </c>
      <c r="N134" s="46"/>
    </row>
    <row r="135" spans="2:14" x14ac:dyDescent="0.25">
      <c r="B135" s="271"/>
      <c r="C135" s="282" t="s">
        <v>37</v>
      </c>
      <c r="D135" s="63" t="s">
        <v>43</v>
      </c>
      <c r="E135" s="64">
        <v>131626.85714285713</v>
      </c>
      <c r="F135" s="64">
        <v>94967</v>
      </c>
      <c r="G135" s="64">
        <v>124574</v>
      </c>
      <c r="H135" s="64">
        <v>371691</v>
      </c>
      <c r="I135" s="64">
        <v>382581</v>
      </c>
      <c r="J135" s="65">
        <f t="shared" si="27"/>
        <v>2.9298530230756237E-2</v>
      </c>
      <c r="K135" s="64">
        <f t="shared" ref="K135:K136" si="46">I135-H135</f>
        <v>10890</v>
      </c>
      <c r="L135" s="65">
        <f t="shared" si="29"/>
        <v>1.9065572809717515</v>
      </c>
      <c r="M135" s="64">
        <f t="shared" ref="M135:M136" si="47">I135-E135</f>
        <v>250954.14285714287</v>
      </c>
      <c r="N135" s="65">
        <f>I135/$I$135</f>
        <v>1</v>
      </c>
    </row>
    <row r="136" spans="2:14" x14ac:dyDescent="0.25">
      <c r="B136" s="271"/>
      <c r="C136" s="277"/>
      <c r="D136" s="26" t="s">
        <v>44</v>
      </c>
      <c r="E136" s="27">
        <v>46229.571428571428</v>
      </c>
      <c r="F136" s="27">
        <v>22136.857142857141</v>
      </c>
      <c r="G136" s="27">
        <v>44006.428571428572</v>
      </c>
      <c r="H136" s="27">
        <v>45709.428571428572</v>
      </c>
      <c r="I136" s="27">
        <v>46354</v>
      </c>
      <c r="J136" s="36">
        <f t="shared" si="27"/>
        <v>1.4101498284192715E-2</v>
      </c>
      <c r="K136" s="27">
        <f t="shared" si="46"/>
        <v>644.57142857142753</v>
      </c>
      <c r="L136" s="36">
        <f t="shared" si="29"/>
        <v>2.6915363388306801E-3</v>
      </c>
      <c r="M136" s="27">
        <f t="shared" si="47"/>
        <v>124.42857142857247</v>
      </c>
      <c r="N136" s="38">
        <f t="shared" ref="N136:N145" si="48">I136/$I$135</f>
        <v>0.12116127042377954</v>
      </c>
    </row>
    <row r="137" spans="2:14" x14ac:dyDescent="0.25">
      <c r="B137" s="271"/>
      <c r="C137" s="277"/>
      <c r="D137" s="4" t="s">
        <v>45</v>
      </c>
      <c r="E137" s="29">
        <v>41128.142857142855</v>
      </c>
      <c r="F137" s="29">
        <v>17129.571428571428</v>
      </c>
      <c r="G137" s="29">
        <v>37622.857142857145</v>
      </c>
      <c r="H137" s="29">
        <v>37383.714285714283</v>
      </c>
      <c r="I137" s="29">
        <v>37637.142857142855</v>
      </c>
      <c r="J137" s="74">
        <f>I137/H137-1</f>
        <v>6.7791169569637599E-3</v>
      </c>
      <c r="K137" s="29">
        <f>I137-H137</f>
        <v>253.42857142857247</v>
      </c>
      <c r="L137" s="74">
        <f>I137/E137-1</f>
        <v>-8.4881051209286684E-2</v>
      </c>
      <c r="M137" s="29">
        <f>I137-E137</f>
        <v>-3491</v>
      </c>
      <c r="N137" s="75">
        <f t="shared" si="48"/>
        <v>9.8376926342768858E-2</v>
      </c>
    </row>
    <row r="138" spans="2:14" x14ac:dyDescent="0.25">
      <c r="B138" s="271"/>
      <c r="C138" s="277"/>
      <c r="D138" s="4" t="s">
        <v>46</v>
      </c>
      <c r="E138" s="29">
        <v>1127</v>
      </c>
      <c r="F138" s="29">
        <v>573.42857142857144</v>
      </c>
      <c r="G138" s="29">
        <v>832</v>
      </c>
      <c r="H138" s="29">
        <v>890.71428571428567</v>
      </c>
      <c r="I138" s="29">
        <v>890.71428571428567</v>
      </c>
      <c r="J138" s="74">
        <f t="shared" ref="J138:J145" si="49">I138/H138-1</f>
        <v>0</v>
      </c>
      <c r="K138" s="29">
        <f t="shared" ref="K138:K145" si="50">I138-H138</f>
        <v>0</v>
      </c>
      <c r="L138" s="74">
        <f t="shared" ref="L138:L145" si="51">I138/E138-1</f>
        <v>-0.20965901888705796</v>
      </c>
      <c r="M138" s="29">
        <f t="shared" ref="M138:M145" si="52">I138-E138</f>
        <v>-236.28571428571433</v>
      </c>
      <c r="N138" s="75">
        <f t="shared" si="48"/>
        <v>2.3281717746419339E-3</v>
      </c>
    </row>
    <row r="139" spans="2:14" x14ac:dyDescent="0.25">
      <c r="B139" s="271"/>
      <c r="C139" s="277"/>
      <c r="D139" s="4" t="s">
        <v>47</v>
      </c>
      <c r="E139" s="29">
        <v>4070</v>
      </c>
      <c r="F139" s="29">
        <v>3741.1428571428573</v>
      </c>
      <c r="G139" s="29">
        <v>4562</v>
      </c>
      <c r="H139" s="29">
        <v>4439.4285714285716</v>
      </c>
      <c r="I139" s="29">
        <v>4379.7142857142853</v>
      </c>
      <c r="J139" s="74">
        <f t="shared" si="49"/>
        <v>-1.3450894581027328E-2</v>
      </c>
      <c r="K139" s="29">
        <f t="shared" si="50"/>
        <v>-59.714285714286234</v>
      </c>
      <c r="L139" s="74">
        <f t="shared" si="51"/>
        <v>7.6096876096876098E-2</v>
      </c>
      <c r="M139" s="29">
        <f t="shared" si="52"/>
        <v>309.71428571428532</v>
      </c>
      <c r="N139" s="75">
        <f t="shared" si="48"/>
        <v>1.1447809184759006E-2</v>
      </c>
    </row>
    <row r="140" spans="2:14" x14ac:dyDescent="0.25">
      <c r="B140" s="271"/>
      <c r="C140" s="277"/>
      <c r="D140" s="4" t="s">
        <v>48</v>
      </c>
      <c r="E140" s="29">
        <v>21244.714285714286</v>
      </c>
      <c r="F140" s="29">
        <v>7405.7142857142853</v>
      </c>
      <c r="G140" s="29">
        <v>18349.571428571428</v>
      </c>
      <c r="H140" s="29">
        <v>19048.857142857141</v>
      </c>
      <c r="I140" s="29">
        <v>19982.857142857141</v>
      </c>
      <c r="J140" s="74">
        <f t="shared" si="49"/>
        <v>4.9031812932159413E-2</v>
      </c>
      <c r="K140" s="29">
        <f t="shared" si="50"/>
        <v>934</v>
      </c>
      <c r="L140" s="74">
        <f t="shared" si="51"/>
        <v>-5.9396286807474885E-2</v>
      </c>
      <c r="M140" s="29">
        <f t="shared" si="52"/>
        <v>-1261.8571428571449</v>
      </c>
      <c r="N140" s="75">
        <f t="shared" si="48"/>
        <v>5.2231702940964506E-2</v>
      </c>
    </row>
    <row r="141" spans="2:14" x14ac:dyDescent="0.25">
      <c r="B141" s="271"/>
      <c r="C141" s="277"/>
      <c r="D141" s="4" t="s">
        <v>49</v>
      </c>
      <c r="E141" s="29">
        <v>722.57142857142856</v>
      </c>
      <c r="F141" s="29">
        <v>465</v>
      </c>
      <c r="G141" s="29">
        <v>646.71428571428567</v>
      </c>
      <c r="H141" s="29">
        <v>663</v>
      </c>
      <c r="I141" s="29">
        <v>673</v>
      </c>
      <c r="J141" s="74">
        <f t="shared" si="49"/>
        <v>1.5082956259426794E-2</v>
      </c>
      <c r="K141" s="29">
        <f t="shared" si="50"/>
        <v>10</v>
      </c>
      <c r="L141" s="74">
        <f t="shared" si="51"/>
        <v>-6.8604191379992074E-2</v>
      </c>
      <c r="M141" s="29">
        <f t="shared" si="52"/>
        <v>-49.571428571428555</v>
      </c>
      <c r="N141" s="75">
        <f t="shared" si="48"/>
        <v>1.7591046079130956E-3</v>
      </c>
    </row>
    <row r="142" spans="2:14" x14ac:dyDescent="0.25">
      <c r="B142" s="271"/>
      <c r="C142" s="277"/>
      <c r="D142" s="4" t="s">
        <v>50</v>
      </c>
      <c r="E142" s="29">
        <v>4121</v>
      </c>
      <c r="F142" s="29">
        <v>2206.5714285714284</v>
      </c>
      <c r="G142" s="29">
        <v>4286.7142857142853</v>
      </c>
      <c r="H142" s="29">
        <v>4791</v>
      </c>
      <c r="I142" s="29">
        <v>4797</v>
      </c>
      <c r="J142" s="74">
        <f t="shared" si="49"/>
        <v>1.2523481527864089E-3</v>
      </c>
      <c r="K142" s="29">
        <f t="shared" si="50"/>
        <v>6</v>
      </c>
      <c r="L142" s="74">
        <f t="shared" si="51"/>
        <v>0.16403785488959</v>
      </c>
      <c r="M142" s="29">
        <f t="shared" si="52"/>
        <v>676</v>
      </c>
      <c r="N142" s="75">
        <f t="shared" si="48"/>
        <v>1.2538521254322614E-2</v>
      </c>
    </row>
    <row r="143" spans="2:14" x14ac:dyDescent="0.25">
      <c r="B143" s="271"/>
      <c r="C143" s="277"/>
      <c r="D143" s="4" t="s">
        <v>51</v>
      </c>
      <c r="E143" s="29">
        <v>2711.8571428571427</v>
      </c>
      <c r="F143" s="29">
        <v>2148.2857142857142</v>
      </c>
      <c r="G143" s="29">
        <v>2602.4285714285716</v>
      </c>
      <c r="H143" s="29">
        <v>2802</v>
      </c>
      <c r="I143" s="29">
        <v>2772</v>
      </c>
      <c r="J143" s="74">
        <f t="shared" si="49"/>
        <v>-1.0706638115631661E-2</v>
      </c>
      <c r="K143" s="29">
        <f t="shared" si="50"/>
        <v>-30</v>
      </c>
      <c r="L143" s="74">
        <f t="shared" si="51"/>
        <v>2.2177737976083911E-2</v>
      </c>
      <c r="M143" s="29">
        <f t="shared" si="52"/>
        <v>60.142857142857338</v>
      </c>
      <c r="N143" s="75">
        <f t="shared" si="48"/>
        <v>7.2455244771695406E-3</v>
      </c>
    </row>
    <row r="144" spans="2:14" x14ac:dyDescent="0.25">
      <c r="B144" s="271"/>
      <c r="C144" s="277"/>
      <c r="D144" s="4" t="s">
        <v>52</v>
      </c>
      <c r="E144" s="29">
        <v>6890</v>
      </c>
      <c r="F144" s="29">
        <v>3304.5714285714284</v>
      </c>
      <c r="G144" s="29">
        <v>6412</v>
      </c>
      <c r="H144" s="29">
        <v>6313</v>
      </c>
      <c r="I144" s="29">
        <v>6415</v>
      </c>
      <c r="J144" s="40">
        <f t="shared" si="49"/>
        <v>1.6157136068430278E-2</v>
      </c>
      <c r="K144" s="29">
        <f t="shared" si="50"/>
        <v>102</v>
      </c>
      <c r="L144" s="40">
        <f t="shared" si="51"/>
        <v>-6.8940493468795383E-2</v>
      </c>
      <c r="M144" s="29">
        <f t="shared" si="52"/>
        <v>-475</v>
      </c>
      <c r="N144" s="42">
        <f t="shared" si="48"/>
        <v>1.6767691024907144E-2</v>
      </c>
    </row>
    <row r="145" spans="2:14" x14ac:dyDescent="0.25">
      <c r="B145" s="272"/>
      <c r="C145" s="278"/>
      <c r="D145" s="32" t="s">
        <v>53</v>
      </c>
      <c r="E145" s="71">
        <v>3382</v>
      </c>
      <c r="F145" s="71">
        <v>2627.2857142857142</v>
      </c>
      <c r="G145" s="71">
        <v>3310.7142857142858</v>
      </c>
      <c r="H145" s="71">
        <v>3071.2857142857142</v>
      </c>
      <c r="I145" s="71">
        <v>3089.4285714285716</v>
      </c>
      <c r="J145" s="61">
        <f t="shared" si="49"/>
        <v>5.9072515000697656E-3</v>
      </c>
      <c r="K145" s="71">
        <f t="shared" si="50"/>
        <v>18.142857142857338</v>
      </c>
      <c r="L145" s="61">
        <f t="shared" si="51"/>
        <v>-8.6508405846075775E-2</v>
      </c>
      <c r="M145" s="71">
        <f t="shared" si="52"/>
        <v>-292.57142857142844</v>
      </c>
      <c r="N145" s="55">
        <f t="shared" si="48"/>
        <v>8.0752273934894085E-3</v>
      </c>
    </row>
    <row r="146" spans="2:14" ht="6" customHeight="1" x14ac:dyDescent="0.25"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47"/>
    </row>
    <row r="147" spans="2:14" x14ac:dyDescent="0.25">
      <c r="B147" s="268" t="s">
        <v>55</v>
      </c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  <c r="M147" s="268"/>
    </row>
    <row r="148" spans="2:14" x14ac:dyDescent="0.25">
      <c r="B148" s="60"/>
    </row>
    <row r="150" spans="2:14" ht="21.75" thickBot="1" x14ac:dyDescent="0.3">
      <c r="B150" s="269" t="s">
        <v>56</v>
      </c>
      <c r="C150" s="269"/>
      <c r="D150" s="269"/>
      <c r="E150" s="269"/>
      <c r="F150" s="269"/>
      <c r="G150" s="269"/>
      <c r="H150" s="269"/>
      <c r="I150" s="269"/>
      <c r="J150" s="269"/>
      <c r="K150" s="269"/>
      <c r="L150" s="269"/>
      <c r="M150" s="269"/>
      <c r="N150" s="12"/>
    </row>
    <row r="151" spans="2:14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x14ac:dyDescent="0.25">
      <c r="B152" s="4"/>
      <c r="C152" s="4"/>
      <c r="D152" s="4"/>
      <c r="E152" s="14">
        <v>2019</v>
      </c>
      <c r="F152" s="14">
        <v>2020</v>
      </c>
      <c r="G152" s="14">
        <v>2021</v>
      </c>
      <c r="H152" s="14">
        <v>2022</v>
      </c>
      <c r="I152" s="14">
        <v>2023</v>
      </c>
      <c r="J152" s="14" t="str">
        <f>CONCATENATE("var. ",RIGHT(I152,2),"/",RIGHT(H152,2))</f>
        <v>var. 23/22</v>
      </c>
      <c r="K152" s="14" t="str">
        <f>CONCATENATE("dif. ",RIGHT(I152,2),"/",RIGHT(H152,2))</f>
        <v>dif. 23/22</v>
      </c>
      <c r="L152" s="14" t="str">
        <f>CONCATENATE("var. ",RIGHT(I152,2),"/",RIGHT(E152,2))</f>
        <v>var. 23/19</v>
      </c>
      <c r="M152" s="14" t="str">
        <f>CONCATENATE("dif. ",RIGHT(I152,2),"/",RIGHT(E152,2))</f>
        <v>dif. 23/19</v>
      </c>
      <c r="N152" s="14" t="str">
        <f>CONCATENATE("cuota ",I152)</f>
        <v>cuota 2023</v>
      </c>
    </row>
    <row r="153" spans="2:14" x14ac:dyDescent="0.25">
      <c r="B153" s="270" t="s">
        <v>42</v>
      </c>
      <c r="C153" s="273" t="s">
        <v>8</v>
      </c>
      <c r="D153" s="63" t="s">
        <v>43</v>
      </c>
      <c r="E153" s="64">
        <v>4831573</v>
      </c>
      <c r="F153" s="64">
        <v>1565303</v>
      </c>
      <c r="G153" s="64">
        <v>2335438</v>
      </c>
      <c r="H153" s="64">
        <v>4757683</v>
      </c>
      <c r="I153" s="64">
        <v>5188807</v>
      </c>
      <c r="J153" s="65">
        <f>I153/H153-1</f>
        <v>9.0616377762032574E-2</v>
      </c>
      <c r="K153" s="64">
        <f>I153-H153</f>
        <v>431124</v>
      </c>
      <c r="L153" s="65">
        <f>I153/E153-1</f>
        <v>7.3937411273719666E-2</v>
      </c>
      <c r="M153" s="64">
        <f>I153-E153</f>
        <v>357234</v>
      </c>
      <c r="N153" s="65">
        <f>I153/$I$153</f>
        <v>1</v>
      </c>
    </row>
    <row r="154" spans="2:14" x14ac:dyDescent="0.25">
      <c r="B154" s="271"/>
      <c r="C154" s="274"/>
      <c r="D154" s="15" t="s">
        <v>44</v>
      </c>
      <c r="E154" s="16">
        <v>1762715</v>
      </c>
      <c r="F154" s="16">
        <v>550867</v>
      </c>
      <c r="G154" s="16">
        <v>881045</v>
      </c>
      <c r="H154" s="16">
        <v>1757049</v>
      </c>
      <c r="I154" s="16">
        <v>1888332</v>
      </c>
      <c r="J154" s="18">
        <f t="shared" ref="J154" si="53">I154/H154-1</f>
        <v>7.4717893467968199E-2</v>
      </c>
      <c r="K154" s="16">
        <f t="shared" ref="K154" si="54">I154-H154</f>
        <v>131283</v>
      </c>
      <c r="L154" s="18">
        <f t="shared" ref="L154" si="55">I154/E154-1</f>
        <v>7.1263363618055076E-2</v>
      </c>
      <c r="M154" s="16">
        <f t="shared" ref="M154" si="56">I154-E154</f>
        <v>125617</v>
      </c>
      <c r="N154" s="18">
        <f t="shared" ref="N154:N163" si="57">I154/$I$153</f>
        <v>0.36392411589022294</v>
      </c>
    </row>
    <row r="155" spans="2:14" x14ac:dyDescent="0.25">
      <c r="B155" s="271"/>
      <c r="C155" s="274"/>
      <c r="D155" s="19" t="s">
        <v>45</v>
      </c>
      <c r="E155" s="20">
        <v>1299411</v>
      </c>
      <c r="F155" s="20">
        <v>375345</v>
      </c>
      <c r="G155" s="20">
        <v>492258</v>
      </c>
      <c r="H155" s="20">
        <v>1243535</v>
      </c>
      <c r="I155" s="20">
        <v>1319978</v>
      </c>
      <c r="J155" s="68">
        <f>I155/H155-1</f>
        <v>6.1472334916186533E-2</v>
      </c>
      <c r="K155" s="20">
        <f>I155-H155</f>
        <v>76443</v>
      </c>
      <c r="L155" s="68">
        <f>I155/E155-1</f>
        <v>1.5827940505352078E-2</v>
      </c>
      <c r="M155" s="20">
        <f>I155-E155</f>
        <v>20567</v>
      </c>
      <c r="N155" s="68">
        <f t="shared" si="57"/>
        <v>0.25438949646807058</v>
      </c>
    </row>
    <row r="156" spans="2:14" x14ac:dyDescent="0.25">
      <c r="B156" s="271"/>
      <c r="C156" s="274"/>
      <c r="D156" s="19" t="s">
        <v>46</v>
      </c>
      <c r="E156" s="20">
        <v>45076</v>
      </c>
      <c r="F156" s="20">
        <v>12633</v>
      </c>
      <c r="G156" s="20">
        <v>20161</v>
      </c>
      <c r="H156" s="20">
        <v>37751</v>
      </c>
      <c r="I156" s="20">
        <v>51166</v>
      </c>
      <c r="J156" s="68">
        <f t="shared" ref="J156:J218" si="58">I156/H156-1</f>
        <v>0.3553548250377474</v>
      </c>
      <c r="K156" s="20">
        <f t="shared" ref="K156:K185" si="59">I156-H156</f>
        <v>13415</v>
      </c>
      <c r="L156" s="68">
        <f t="shared" ref="L156:L218" si="60">I156/E156-1</f>
        <v>0.13510515573697757</v>
      </c>
      <c r="M156" s="20">
        <f t="shared" ref="M156:M185" si="61">I156-E156</f>
        <v>6090</v>
      </c>
      <c r="N156" s="68">
        <f t="shared" si="57"/>
        <v>9.8608408445332429E-3</v>
      </c>
    </row>
    <row r="157" spans="2:14" x14ac:dyDescent="0.25">
      <c r="B157" s="271"/>
      <c r="C157" s="274"/>
      <c r="D157" s="19" t="s">
        <v>47</v>
      </c>
      <c r="E157" s="20">
        <v>137126</v>
      </c>
      <c r="F157" s="20">
        <v>55313</v>
      </c>
      <c r="G157" s="20">
        <v>70304</v>
      </c>
      <c r="H157" s="20">
        <v>161080</v>
      </c>
      <c r="I157" s="20">
        <v>179837</v>
      </c>
      <c r="J157" s="68">
        <f t="shared" si="58"/>
        <v>0.116445244598957</v>
      </c>
      <c r="K157" s="20">
        <f t="shared" si="59"/>
        <v>18757</v>
      </c>
      <c r="L157" s="68">
        <f t="shared" si="60"/>
        <v>0.31147266018114728</v>
      </c>
      <c r="M157" s="20">
        <f t="shared" si="61"/>
        <v>42711</v>
      </c>
      <c r="N157" s="68">
        <f t="shared" si="57"/>
        <v>3.4658641186692818E-2</v>
      </c>
    </row>
    <row r="158" spans="2:14" x14ac:dyDescent="0.25">
      <c r="B158" s="271"/>
      <c r="C158" s="274"/>
      <c r="D158" s="19" t="s">
        <v>48</v>
      </c>
      <c r="E158" s="20">
        <v>791721</v>
      </c>
      <c r="F158" s="20">
        <v>225835</v>
      </c>
      <c r="G158" s="20">
        <v>354204</v>
      </c>
      <c r="H158" s="20">
        <v>710225</v>
      </c>
      <c r="I158" s="20">
        <v>797848</v>
      </c>
      <c r="J158" s="68">
        <f t="shared" si="58"/>
        <v>0.12337357879545219</v>
      </c>
      <c r="K158" s="20">
        <f t="shared" si="59"/>
        <v>87623</v>
      </c>
      <c r="L158" s="68">
        <f t="shared" si="60"/>
        <v>7.7388372924300786E-3</v>
      </c>
      <c r="M158" s="20">
        <f t="shared" si="61"/>
        <v>6127</v>
      </c>
      <c r="N158" s="68">
        <f t="shared" si="57"/>
        <v>0.1537632831593081</v>
      </c>
    </row>
    <row r="159" spans="2:14" x14ac:dyDescent="0.25">
      <c r="B159" s="271"/>
      <c r="C159" s="274"/>
      <c r="D159" s="19" t="s">
        <v>49</v>
      </c>
      <c r="E159" s="20">
        <v>55887</v>
      </c>
      <c r="F159" s="20">
        <v>24221</v>
      </c>
      <c r="G159" s="20">
        <v>33444</v>
      </c>
      <c r="H159" s="20">
        <v>51485</v>
      </c>
      <c r="I159" s="20">
        <v>58157</v>
      </c>
      <c r="J159" s="68">
        <f t="shared" si="58"/>
        <v>0.12959114305137409</v>
      </c>
      <c r="K159" s="20">
        <f t="shared" si="59"/>
        <v>6672</v>
      </c>
      <c r="L159" s="68">
        <f t="shared" si="60"/>
        <v>4.0617674951240801E-2</v>
      </c>
      <c r="M159" s="20">
        <f t="shared" si="61"/>
        <v>2270</v>
      </c>
      <c r="N159" s="68">
        <f t="shared" si="57"/>
        <v>1.1208164034622988E-2</v>
      </c>
    </row>
    <row r="160" spans="2:14" x14ac:dyDescent="0.25">
      <c r="B160" s="271"/>
      <c r="C160" s="274"/>
      <c r="D160" s="19" t="s">
        <v>50</v>
      </c>
      <c r="E160" s="20">
        <v>142901</v>
      </c>
      <c r="F160" s="20">
        <v>77467</v>
      </c>
      <c r="G160" s="20">
        <v>107459</v>
      </c>
      <c r="H160" s="20">
        <v>198873</v>
      </c>
      <c r="I160" s="20">
        <v>252588</v>
      </c>
      <c r="J160" s="68">
        <f t="shared" si="58"/>
        <v>0.27009699657570407</v>
      </c>
      <c r="K160" s="20">
        <f t="shared" si="59"/>
        <v>53715</v>
      </c>
      <c r="L160" s="68">
        <f t="shared" si="60"/>
        <v>0.76757335498002122</v>
      </c>
      <c r="M160" s="20">
        <f t="shared" si="61"/>
        <v>109687</v>
      </c>
      <c r="N160" s="68">
        <f t="shared" si="57"/>
        <v>4.8679397788354818E-2</v>
      </c>
    </row>
    <row r="161" spans="2:14" x14ac:dyDescent="0.25">
      <c r="B161" s="271"/>
      <c r="C161" s="274"/>
      <c r="D161" s="19" t="s">
        <v>51</v>
      </c>
      <c r="E161" s="20">
        <v>220415</v>
      </c>
      <c r="F161" s="20">
        <v>103516</v>
      </c>
      <c r="G161" s="20">
        <v>164258</v>
      </c>
      <c r="H161" s="20">
        <v>229131</v>
      </c>
      <c r="I161" s="20">
        <v>239109</v>
      </c>
      <c r="J161" s="68">
        <f t="shared" si="58"/>
        <v>4.3547141155059865E-2</v>
      </c>
      <c r="K161" s="20">
        <f t="shared" si="59"/>
        <v>9978</v>
      </c>
      <c r="L161" s="68">
        <f t="shared" si="60"/>
        <v>8.4812739604836374E-2</v>
      </c>
      <c r="M161" s="20">
        <f t="shared" si="61"/>
        <v>18694</v>
      </c>
      <c r="N161" s="68">
        <f t="shared" si="57"/>
        <v>4.6081690839532091E-2</v>
      </c>
    </row>
    <row r="162" spans="2:14" x14ac:dyDescent="0.25">
      <c r="B162" s="271"/>
      <c r="C162" s="274"/>
      <c r="D162" s="19" t="s">
        <v>52</v>
      </c>
      <c r="E162" s="20">
        <v>250224</v>
      </c>
      <c r="F162" s="20">
        <v>96681</v>
      </c>
      <c r="G162" s="20">
        <v>140346</v>
      </c>
      <c r="H162" s="20">
        <v>257117</v>
      </c>
      <c r="I162" s="20">
        <v>278594</v>
      </c>
      <c r="J162" s="22">
        <f t="shared" si="58"/>
        <v>8.3530066078866927E-2</v>
      </c>
      <c r="K162" s="20">
        <f t="shared" si="59"/>
        <v>21477</v>
      </c>
      <c r="L162" s="22">
        <f t="shared" si="60"/>
        <v>0.1133784129420039</v>
      </c>
      <c r="M162" s="20">
        <f t="shared" si="61"/>
        <v>28370</v>
      </c>
      <c r="N162" s="22">
        <f t="shared" si="57"/>
        <v>5.3691339839774345E-2</v>
      </c>
    </row>
    <row r="163" spans="2:14" x14ac:dyDescent="0.25">
      <c r="B163" s="271"/>
      <c r="C163" s="275"/>
      <c r="D163" s="23" t="s">
        <v>53</v>
      </c>
      <c r="E163" s="69">
        <v>126097</v>
      </c>
      <c r="F163" s="69">
        <v>43425</v>
      </c>
      <c r="G163" s="69">
        <v>71959</v>
      </c>
      <c r="H163" s="69">
        <v>111437</v>
      </c>
      <c r="I163" s="69">
        <v>123198</v>
      </c>
      <c r="J163" s="46">
        <f t="shared" si="58"/>
        <v>0.10553945278498156</v>
      </c>
      <c r="K163" s="69">
        <f t="shared" si="59"/>
        <v>11761</v>
      </c>
      <c r="L163" s="46">
        <f t="shared" si="60"/>
        <v>-2.2990237674171521E-2</v>
      </c>
      <c r="M163" s="69">
        <f t="shared" si="61"/>
        <v>-2899</v>
      </c>
      <c r="N163" s="46">
        <f t="shared" si="57"/>
        <v>2.3743029948888057E-2</v>
      </c>
    </row>
    <row r="164" spans="2:14" x14ac:dyDescent="0.25">
      <c r="B164" s="271"/>
      <c r="C164" s="276" t="s">
        <v>18</v>
      </c>
      <c r="D164" s="63" t="s">
        <v>43</v>
      </c>
      <c r="E164" s="64">
        <v>4924849</v>
      </c>
      <c r="F164" s="64">
        <v>1664028</v>
      </c>
      <c r="G164" s="64">
        <v>2347681</v>
      </c>
      <c r="H164" s="64">
        <v>4832844</v>
      </c>
      <c r="I164" s="64">
        <v>5281361</v>
      </c>
      <c r="J164" s="65">
        <f>I164/H164-1</f>
        <v>9.2806016498773847E-2</v>
      </c>
      <c r="K164" s="64">
        <f>I164-H164</f>
        <v>448517</v>
      </c>
      <c r="L164" s="65">
        <f>I164/E164-1</f>
        <v>7.2390442833881741E-2</v>
      </c>
      <c r="M164" s="64">
        <f>I164-E164</f>
        <v>356512</v>
      </c>
      <c r="N164" s="65">
        <f t="shared" ref="N164:N174" si="62">I164/$I$164</f>
        <v>1</v>
      </c>
    </row>
    <row r="165" spans="2:14" x14ac:dyDescent="0.25">
      <c r="B165" s="271"/>
      <c r="C165" s="277"/>
      <c r="D165" s="26" t="s">
        <v>44</v>
      </c>
      <c r="E165" s="27">
        <v>1799528</v>
      </c>
      <c r="F165" s="27">
        <v>590539</v>
      </c>
      <c r="G165" s="27">
        <v>886032</v>
      </c>
      <c r="H165" s="27">
        <v>1785371</v>
      </c>
      <c r="I165" s="27">
        <v>1925016</v>
      </c>
      <c r="J165" s="80">
        <f t="shared" ref="J165" si="63">I165/H165-1</f>
        <v>7.8216236289264218E-2</v>
      </c>
      <c r="K165" s="27">
        <f t="shared" ref="K165" si="64">I165-H165</f>
        <v>139645</v>
      </c>
      <c r="L165" s="80">
        <f t="shared" ref="L165" si="65">I165/E165-1</f>
        <v>6.9733841318390111E-2</v>
      </c>
      <c r="M165" s="27">
        <f t="shared" ref="M165" si="66">I165-E165</f>
        <v>125488</v>
      </c>
      <c r="N165" s="38">
        <f t="shared" si="62"/>
        <v>0.3644924101950236</v>
      </c>
    </row>
    <row r="166" spans="2:14" x14ac:dyDescent="0.25">
      <c r="B166" s="271"/>
      <c r="C166" s="277"/>
      <c r="D166" s="4" t="s">
        <v>45</v>
      </c>
      <c r="E166" s="29">
        <v>1327537</v>
      </c>
      <c r="F166" s="29">
        <v>404818</v>
      </c>
      <c r="G166" s="29">
        <v>494807</v>
      </c>
      <c r="H166" s="29">
        <v>1265143</v>
      </c>
      <c r="I166" s="29">
        <v>1346080</v>
      </c>
      <c r="J166" s="81">
        <f>I166/H166-1</f>
        <v>6.3974586272065759E-2</v>
      </c>
      <c r="K166" s="29">
        <f>I166-H166</f>
        <v>80937</v>
      </c>
      <c r="L166" s="81">
        <f>I166/E166-1</f>
        <v>1.3967972267439732E-2</v>
      </c>
      <c r="M166" s="29">
        <f>I166-E166</f>
        <v>18543</v>
      </c>
      <c r="N166" s="75">
        <f t="shared" si="62"/>
        <v>0.25487369638242868</v>
      </c>
    </row>
    <row r="167" spans="2:14" x14ac:dyDescent="0.25">
      <c r="B167" s="271"/>
      <c r="C167" s="277"/>
      <c r="D167" s="4" t="s">
        <v>46</v>
      </c>
      <c r="E167" s="29">
        <v>45810</v>
      </c>
      <c r="F167" s="29">
        <v>13335</v>
      </c>
      <c r="G167" s="29">
        <v>20284</v>
      </c>
      <c r="H167" s="29">
        <v>38233</v>
      </c>
      <c r="I167" s="29">
        <v>51566</v>
      </c>
      <c r="J167" s="81">
        <f t="shared" ref="J167:J174" si="67">I167/H167-1</f>
        <v>0.34873015457850554</v>
      </c>
      <c r="K167" s="29">
        <f t="shared" ref="K167:K174" si="68">I167-H167</f>
        <v>13333</v>
      </c>
      <c r="L167" s="81">
        <f t="shared" ref="L167:L174" si="69">I167/E167-1</f>
        <v>0.12564942152368475</v>
      </c>
      <c r="M167" s="29">
        <f t="shared" ref="M167:M174" si="70">I167-E167</f>
        <v>5756</v>
      </c>
      <c r="N167" s="75">
        <f t="shared" si="62"/>
        <v>9.7637711188460694E-3</v>
      </c>
    </row>
    <row r="168" spans="2:14" x14ac:dyDescent="0.25">
      <c r="B168" s="271"/>
      <c r="C168" s="277"/>
      <c r="D168" s="4" t="s">
        <v>47</v>
      </c>
      <c r="E168" s="29">
        <v>139160</v>
      </c>
      <c r="F168" s="29">
        <v>57877</v>
      </c>
      <c r="G168" s="29">
        <v>71245</v>
      </c>
      <c r="H168" s="29">
        <v>164270</v>
      </c>
      <c r="I168" s="29">
        <v>183368</v>
      </c>
      <c r="J168" s="81">
        <f t="shared" si="67"/>
        <v>0.11625981615632797</v>
      </c>
      <c r="K168" s="29">
        <f t="shared" si="68"/>
        <v>19098</v>
      </c>
      <c r="L168" s="81">
        <f t="shared" si="69"/>
        <v>0.31767749353262431</v>
      </c>
      <c r="M168" s="29">
        <f t="shared" si="70"/>
        <v>44208</v>
      </c>
      <c r="N168" s="75">
        <f t="shared" si="62"/>
        <v>3.4719838314404186E-2</v>
      </c>
    </row>
    <row r="169" spans="2:14" x14ac:dyDescent="0.25">
      <c r="B169" s="271"/>
      <c r="C169" s="277"/>
      <c r="D169" s="4" t="s">
        <v>48</v>
      </c>
      <c r="E169" s="29">
        <v>806433</v>
      </c>
      <c r="F169" s="29">
        <v>240954</v>
      </c>
      <c r="G169" s="29">
        <v>355287</v>
      </c>
      <c r="H169" s="29">
        <v>720575</v>
      </c>
      <c r="I169" s="29">
        <v>811299</v>
      </c>
      <c r="J169" s="81">
        <f t="shared" si="67"/>
        <v>0.12590500641848523</v>
      </c>
      <c r="K169" s="29">
        <f t="shared" si="68"/>
        <v>90724</v>
      </c>
      <c r="L169" s="81">
        <f t="shared" si="69"/>
        <v>6.0339792642414292E-3</v>
      </c>
      <c r="M169" s="29">
        <f t="shared" si="70"/>
        <v>4866</v>
      </c>
      <c r="N169" s="75">
        <f t="shared" si="62"/>
        <v>0.15361551690937242</v>
      </c>
    </row>
    <row r="170" spans="2:14" x14ac:dyDescent="0.25">
      <c r="B170" s="271"/>
      <c r="C170" s="277"/>
      <c r="D170" s="4" t="s">
        <v>49</v>
      </c>
      <c r="E170" s="29">
        <v>56230</v>
      </c>
      <c r="F170" s="29">
        <v>24525</v>
      </c>
      <c r="G170" s="29">
        <v>33497</v>
      </c>
      <c r="H170" s="29">
        <v>51855</v>
      </c>
      <c r="I170" s="29">
        <v>58492</v>
      </c>
      <c r="J170" s="81">
        <f t="shared" si="67"/>
        <v>0.127991514800887</v>
      </c>
      <c r="K170" s="29">
        <f t="shared" si="68"/>
        <v>6637</v>
      </c>
      <c r="L170" s="81">
        <f t="shared" si="69"/>
        <v>4.0227636492975227E-2</v>
      </c>
      <c r="M170" s="29">
        <f t="shared" si="70"/>
        <v>2262</v>
      </c>
      <c r="N170" s="75">
        <f t="shared" si="62"/>
        <v>1.1075175508737236E-2</v>
      </c>
    </row>
    <row r="171" spans="2:14" x14ac:dyDescent="0.25">
      <c r="B171" s="271"/>
      <c r="C171" s="277"/>
      <c r="D171" s="4" t="s">
        <v>50</v>
      </c>
      <c r="E171" s="29">
        <v>146100</v>
      </c>
      <c r="F171" s="29">
        <v>80970</v>
      </c>
      <c r="G171" s="29">
        <v>108554</v>
      </c>
      <c r="H171" s="29">
        <v>202302</v>
      </c>
      <c r="I171" s="29">
        <v>255835</v>
      </c>
      <c r="J171" s="81">
        <f t="shared" si="67"/>
        <v>0.26461923263240106</v>
      </c>
      <c r="K171" s="29">
        <f t="shared" si="68"/>
        <v>53533</v>
      </c>
      <c r="L171" s="81">
        <f t="shared" si="69"/>
        <v>0.75109514031485292</v>
      </c>
      <c r="M171" s="29">
        <f t="shared" si="70"/>
        <v>109735</v>
      </c>
      <c r="N171" s="75">
        <f t="shared" si="62"/>
        <v>4.8441112054260257E-2</v>
      </c>
    </row>
    <row r="172" spans="2:14" x14ac:dyDescent="0.25">
      <c r="B172" s="271"/>
      <c r="C172" s="277"/>
      <c r="D172" s="4" t="s">
        <v>51</v>
      </c>
      <c r="E172" s="29">
        <v>221911</v>
      </c>
      <c r="F172" s="29">
        <v>104957</v>
      </c>
      <c r="G172" s="29">
        <v>164413</v>
      </c>
      <c r="H172" s="29">
        <v>230406</v>
      </c>
      <c r="I172" s="29">
        <v>240602</v>
      </c>
      <c r="J172" s="81">
        <f t="shared" si="67"/>
        <v>4.4252319818060215E-2</v>
      </c>
      <c r="K172" s="29">
        <f t="shared" si="68"/>
        <v>10196</v>
      </c>
      <c r="L172" s="81">
        <f t="shared" si="69"/>
        <v>8.4227460558512268E-2</v>
      </c>
      <c r="M172" s="29">
        <f t="shared" si="70"/>
        <v>18691</v>
      </c>
      <c r="N172" s="75">
        <f t="shared" si="62"/>
        <v>4.5556817646057519E-2</v>
      </c>
    </row>
    <row r="173" spans="2:14" x14ac:dyDescent="0.25">
      <c r="B173" s="271"/>
      <c r="C173" s="277"/>
      <c r="D173" s="4" t="s">
        <v>52</v>
      </c>
      <c r="E173" s="29">
        <v>254169</v>
      </c>
      <c r="F173" s="29">
        <v>100783</v>
      </c>
      <c r="G173" s="29">
        <v>141329</v>
      </c>
      <c r="H173" s="29">
        <v>261644</v>
      </c>
      <c r="I173" s="29">
        <v>283635</v>
      </c>
      <c r="J173" s="31">
        <f t="shared" si="67"/>
        <v>8.4049318921893823E-2</v>
      </c>
      <c r="K173" s="29">
        <f t="shared" si="68"/>
        <v>21991</v>
      </c>
      <c r="L173" s="31">
        <f t="shared" si="69"/>
        <v>0.11593073899649453</v>
      </c>
      <c r="M173" s="29">
        <f t="shared" si="70"/>
        <v>29466</v>
      </c>
      <c r="N173" s="42">
        <f t="shared" si="62"/>
        <v>5.3704906746575361E-2</v>
      </c>
    </row>
    <row r="174" spans="2:14" x14ac:dyDescent="0.25">
      <c r="B174" s="271"/>
      <c r="C174" s="278"/>
      <c r="D174" s="32" t="s">
        <v>53</v>
      </c>
      <c r="E174" s="71">
        <v>127971</v>
      </c>
      <c r="F174" s="71">
        <v>45270</v>
      </c>
      <c r="G174" s="71">
        <v>72233</v>
      </c>
      <c r="H174" s="71">
        <v>113045</v>
      </c>
      <c r="I174" s="71">
        <v>125468</v>
      </c>
      <c r="J174" s="72">
        <f t="shared" si="67"/>
        <v>0.10989428988455918</v>
      </c>
      <c r="K174" s="71">
        <f t="shared" si="68"/>
        <v>12423</v>
      </c>
      <c r="L174" s="72">
        <f t="shared" si="69"/>
        <v>-1.955911886286732E-2</v>
      </c>
      <c r="M174" s="71">
        <f t="shared" si="70"/>
        <v>-2503</v>
      </c>
      <c r="N174" s="55">
        <f t="shared" si="62"/>
        <v>2.3756755124294666E-2</v>
      </c>
    </row>
    <row r="175" spans="2:14" x14ac:dyDescent="0.25">
      <c r="B175" s="271"/>
      <c r="C175" s="273" t="s">
        <v>21</v>
      </c>
      <c r="D175" s="63" t="s">
        <v>43</v>
      </c>
      <c r="E175" s="64">
        <v>34034766</v>
      </c>
      <c r="F175" s="64">
        <v>10243785</v>
      </c>
      <c r="G175" s="64">
        <v>13903380</v>
      </c>
      <c r="H175" s="64">
        <v>31405937</v>
      </c>
      <c r="I175" s="64">
        <v>34509923</v>
      </c>
      <c r="J175" s="65">
        <f t="shared" si="58"/>
        <v>9.8834370074677214E-2</v>
      </c>
      <c r="K175" s="64">
        <f t="shared" si="59"/>
        <v>3103986</v>
      </c>
      <c r="L175" s="65">
        <f t="shared" si="60"/>
        <v>1.3960930420382489E-2</v>
      </c>
      <c r="M175" s="64">
        <f t="shared" si="61"/>
        <v>475157</v>
      </c>
      <c r="N175" s="65">
        <f>I175/$I$175</f>
        <v>1</v>
      </c>
    </row>
    <row r="176" spans="2:14" x14ac:dyDescent="0.25">
      <c r="B176" s="271"/>
      <c r="C176" s="274"/>
      <c r="D176" s="15" t="s">
        <v>44</v>
      </c>
      <c r="E176" s="16">
        <v>13105945</v>
      </c>
      <c r="F176" s="16">
        <v>3913809</v>
      </c>
      <c r="G176" s="16">
        <v>5763674</v>
      </c>
      <c r="H176" s="16">
        <v>12632387</v>
      </c>
      <c r="I176" s="16">
        <v>13590517</v>
      </c>
      <c r="J176" s="18">
        <f t="shared" si="58"/>
        <v>7.5847106330735325E-2</v>
      </c>
      <c r="K176" s="16">
        <f t="shared" si="59"/>
        <v>958130</v>
      </c>
      <c r="L176" s="18">
        <f t="shared" si="60"/>
        <v>3.6973449835170147E-2</v>
      </c>
      <c r="M176" s="16">
        <f t="shared" si="61"/>
        <v>484572</v>
      </c>
      <c r="N176" s="18">
        <f t="shared" ref="N176:N185" si="71">I176/$I$175</f>
        <v>0.39381475872896038</v>
      </c>
    </row>
    <row r="177" spans="2:14" x14ac:dyDescent="0.25">
      <c r="B177" s="271"/>
      <c r="C177" s="274"/>
      <c r="D177" s="19" t="s">
        <v>45</v>
      </c>
      <c r="E177" s="20">
        <v>10093577</v>
      </c>
      <c r="F177" s="20">
        <v>2858440</v>
      </c>
      <c r="G177" s="20">
        <v>3367162</v>
      </c>
      <c r="H177" s="20">
        <v>8865243</v>
      </c>
      <c r="I177" s="20">
        <v>9739308</v>
      </c>
      <c r="J177" s="68">
        <f t="shared" si="58"/>
        <v>9.8594590131370285E-2</v>
      </c>
      <c r="K177" s="20">
        <f t="shared" si="59"/>
        <v>874065</v>
      </c>
      <c r="L177" s="68">
        <f t="shared" si="60"/>
        <v>-3.5098459148823036E-2</v>
      </c>
      <c r="M177" s="20">
        <f t="shared" si="61"/>
        <v>-354269</v>
      </c>
      <c r="N177" s="68">
        <f t="shared" si="71"/>
        <v>0.28221761027980269</v>
      </c>
    </row>
    <row r="178" spans="2:14" x14ac:dyDescent="0.25">
      <c r="B178" s="271"/>
      <c r="C178" s="274"/>
      <c r="D178" s="19" t="s">
        <v>46</v>
      </c>
      <c r="E178" s="20">
        <v>234787</v>
      </c>
      <c r="F178" s="20">
        <v>65275</v>
      </c>
      <c r="G178" s="20">
        <v>98762</v>
      </c>
      <c r="H178" s="20">
        <v>168339</v>
      </c>
      <c r="I178" s="20">
        <v>182035</v>
      </c>
      <c r="J178" s="68">
        <f t="shared" si="58"/>
        <v>8.1359637398344953E-2</v>
      </c>
      <c r="K178" s="20">
        <f t="shared" si="59"/>
        <v>13696</v>
      </c>
      <c r="L178" s="68">
        <f t="shared" si="60"/>
        <v>-0.22468024209176829</v>
      </c>
      <c r="M178" s="20">
        <f t="shared" si="61"/>
        <v>-52752</v>
      </c>
      <c r="N178" s="68">
        <f t="shared" si="71"/>
        <v>5.274859639646255E-3</v>
      </c>
    </row>
    <row r="179" spans="2:14" x14ac:dyDescent="0.25">
      <c r="B179" s="271"/>
      <c r="C179" s="274"/>
      <c r="D179" s="19" t="s">
        <v>47</v>
      </c>
      <c r="E179" s="20">
        <v>834528</v>
      </c>
      <c r="F179" s="20">
        <v>295880</v>
      </c>
      <c r="G179" s="20">
        <v>419370</v>
      </c>
      <c r="H179" s="20">
        <v>1014697</v>
      </c>
      <c r="I179" s="20">
        <v>1034949</v>
      </c>
      <c r="J179" s="68">
        <f t="shared" si="58"/>
        <v>1.9958667464277546E-2</v>
      </c>
      <c r="K179" s="20">
        <f t="shared" si="59"/>
        <v>20252</v>
      </c>
      <c r="L179" s="68">
        <f t="shared" si="60"/>
        <v>0.24016090532612444</v>
      </c>
      <c r="M179" s="20">
        <f t="shared" si="61"/>
        <v>200421</v>
      </c>
      <c r="N179" s="68">
        <f t="shared" si="71"/>
        <v>2.9989895949637441E-2</v>
      </c>
    </row>
    <row r="180" spans="2:14" x14ac:dyDescent="0.25">
      <c r="B180" s="271"/>
      <c r="C180" s="274"/>
      <c r="D180" s="19" t="s">
        <v>48</v>
      </c>
      <c r="E180" s="20">
        <v>5492551</v>
      </c>
      <c r="F180" s="20">
        <v>1546641</v>
      </c>
      <c r="G180" s="20">
        <v>1967362</v>
      </c>
      <c r="H180" s="20">
        <v>4352393</v>
      </c>
      <c r="I180" s="20">
        <v>5123327</v>
      </c>
      <c r="J180" s="68">
        <f t="shared" si="58"/>
        <v>0.17712876571577985</v>
      </c>
      <c r="K180" s="20">
        <f t="shared" si="59"/>
        <v>770934</v>
      </c>
      <c r="L180" s="68">
        <f t="shared" si="60"/>
        <v>-6.7222680317397199E-2</v>
      </c>
      <c r="M180" s="20">
        <f t="shared" si="61"/>
        <v>-369224</v>
      </c>
      <c r="N180" s="68">
        <f t="shared" si="71"/>
        <v>0.14845953148026439</v>
      </c>
    </row>
    <row r="181" spans="2:14" x14ac:dyDescent="0.25">
      <c r="B181" s="271"/>
      <c r="C181" s="274"/>
      <c r="D181" s="19" t="s">
        <v>49</v>
      </c>
      <c r="E181" s="20">
        <v>136126</v>
      </c>
      <c r="F181" s="20">
        <v>59047</v>
      </c>
      <c r="G181" s="20">
        <v>83402</v>
      </c>
      <c r="H181" s="20">
        <v>137757</v>
      </c>
      <c r="I181" s="20">
        <v>148334</v>
      </c>
      <c r="J181" s="68">
        <f t="shared" si="58"/>
        <v>7.6780127325653202E-2</v>
      </c>
      <c r="K181" s="20">
        <f t="shared" si="59"/>
        <v>10577</v>
      </c>
      <c r="L181" s="68">
        <f t="shared" si="60"/>
        <v>8.9681618500506932E-2</v>
      </c>
      <c r="M181" s="20">
        <f t="shared" si="61"/>
        <v>12208</v>
      </c>
      <c r="N181" s="68">
        <f t="shared" si="71"/>
        <v>4.2982999411502595E-3</v>
      </c>
    </row>
    <row r="182" spans="2:14" x14ac:dyDescent="0.25">
      <c r="B182" s="271"/>
      <c r="C182" s="274"/>
      <c r="D182" s="19" t="s">
        <v>50</v>
      </c>
      <c r="E182" s="20">
        <v>1055815</v>
      </c>
      <c r="F182" s="20">
        <v>442013</v>
      </c>
      <c r="G182" s="20">
        <v>749212</v>
      </c>
      <c r="H182" s="20">
        <v>1316064</v>
      </c>
      <c r="I182" s="20">
        <v>1447168</v>
      </c>
      <c r="J182" s="68">
        <f t="shared" si="58"/>
        <v>9.9618255647141885E-2</v>
      </c>
      <c r="K182" s="20">
        <f t="shared" si="59"/>
        <v>131104</v>
      </c>
      <c r="L182" s="68">
        <f t="shared" si="60"/>
        <v>0.37066436828421656</v>
      </c>
      <c r="M182" s="20">
        <f t="shared" si="61"/>
        <v>391353</v>
      </c>
      <c r="N182" s="68">
        <f t="shared" si="71"/>
        <v>4.1934837119167144E-2</v>
      </c>
    </row>
    <row r="183" spans="2:14" x14ac:dyDescent="0.25">
      <c r="B183" s="271"/>
      <c r="C183" s="274"/>
      <c r="D183" s="19" t="s">
        <v>51</v>
      </c>
      <c r="E183" s="20">
        <v>503437</v>
      </c>
      <c r="F183" s="20">
        <v>216673</v>
      </c>
      <c r="G183" s="20">
        <v>359169</v>
      </c>
      <c r="H183" s="20">
        <v>543499</v>
      </c>
      <c r="I183" s="20">
        <v>576462</v>
      </c>
      <c r="J183" s="68">
        <f t="shared" si="58"/>
        <v>6.0649605611049928E-2</v>
      </c>
      <c r="K183" s="20">
        <f t="shared" si="59"/>
        <v>32963</v>
      </c>
      <c r="L183" s="68">
        <f t="shared" si="60"/>
        <v>0.14505290632194301</v>
      </c>
      <c r="M183" s="20">
        <f t="shared" si="61"/>
        <v>73025</v>
      </c>
      <c r="N183" s="68">
        <f t="shared" si="71"/>
        <v>1.6704238951793661E-2</v>
      </c>
    </row>
    <row r="184" spans="2:14" x14ac:dyDescent="0.25">
      <c r="B184" s="271"/>
      <c r="C184" s="274"/>
      <c r="D184" s="19" t="s">
        <v>52</v>
      </c>
      <c r="E184" s="20">
        <v>1856756</v>
      </c>
      <c r="F184" s="20">
        <v>610766</v>
      </c>
      <c r="G184" s="20">
        <v>774989</v>
      </c>
      <c r="H184" s="20">
        <v>1753117</v>
      </c>
      <c r="I184" s="20">
        <v>1886738</v>
      </c>
      <c r="J184" s="22">
        <f t="shared" si="58"/>
        <v>7.6219100037247856E-2</v>
      </c>
      <c r="K184" s="20">
        <f t="shared" si="59"/>
        <v>133621</v>
      </c>
      <c r="L184" s="22">
        <f t="shared" si="60"/>
        <v>1.6147517498260378E-2</v>
      </c>
      <c r="M184" s="20">
        <f t="shared" si="61"/>
        <v>29982</v>
      </c>
      <c r="N184" s="22">
        <f t="shared" si="71"/>
        <v>5.4672332940296622E-2</v>
      </c>
    </row>
    <row r="185" spans="2:14" x14ac:dyDescent="0.25">
      <c r="B185" s="271"/>
      <c r="C185" s="275"/>
      <c r="D185" s="23" t="s">
        <v>53</v>
      </c>
      <c r="E185" s="69">
        <v>721244</v>
      </c>
      <c r="F185" s="69">
        <v>235241</v>
      </c>
      <c r="G185" s="69">
        <v>320278</v>
      </c>
      <c r="H185" s="69">
        <v>622441</v>
      </c>
      <c r="I185" s="69">
        <v>781085</v>
      </c>
      <c r="J185" s="46">
        <f t="shared" si="58"/>
        <v>0.25487395592513984</v>
      </c>
      <c r="K185" s="69">
        <f t="shared" si="59"/>
        <v>158644</v>
      </c>
      <c r="L185" s="46">
        <f t="shared" si="60"/>
        <v>8.2969147750275862E-2</v>
      </c>
      <c r="M185" s="69">
        <f t="shared" si="61"/>
        <v>59841</v>
      </c>
      <c r="N185" s="46">
        <f t="shared" si="71"/>
        <v>2.2633634969281155E-2</v>
      </c>
    </row>
    <row r="186" spans="2:14" x14ac:dyDescent="0.25">
      <c r="B186" s="271"/>
      <c r="C186" s="276" t="s">
        <v>22</v>
      </c>
      <c r="D186" s="63" t="s">
        <v>43</v>
      </c>
      <c r="E186" s="73">
        <f t="shared" ref="E186:I187" si="72">E175/E153</f>
        <v>7.0442412853950467</v>
      </c>
      <c r="F186" s="73">
        <f t="shared" si="72"/>
        <v>6.5442824807720932</v>
      </c>
      <c r="G186" s="73">
        <f t="shared" si="72"/>
        <v>5.9532216226677823</v>
      </c>
      <c r="H186" s="73">
        <f t="shared" si="72"/>
        <v>6.6010991064347921</v>
      </c>
      <c r="I186" s="73">
        <f t="shared" si="72"/>
        <v>6.6508395860551373</v>
      </c>
      <c r="J186" s="65">
        <f t="shared" si="58"/>
        <v>7.5351814627140357E-3</v>
      </c>
      <c r="K186" s="73">
        <f t="shared" ref="K186:K187" si="73">(I186-H186)</f>
        <v>4.9740479620345113E-2</v>
      </c>
      <c r="L186" s="65">
        <f t="shared" si="60"/>
        <v>-5.5847277712584353E-2</v>
      </c>
      <c r="M186" s="73">
        <f t="shared" ref="M186:M187" si="74">(I186-E186)</f>
        <v>-0.39340169933990943</v>
      </c>
      <c r="N186" s="65"/>
    </row>
    <row r="187" spans="2:14" x14ac:dyDescent="0.25">
      <c r="B187" s="271"/>
      <c r="C187" s="277"/>
      <c r="D187" s="26" t="s">
        <v>44</v>
      </c>
      <c r="E187" s="37">
        <f t="shared" si="72"/>
        <v>7.4350901875799549</v>
      </c>
      <c r="F187" s="37">
        <f t="shared" si="72"/>
        <v>7.1048165891222386</v>
      </c>
      <c r="G187" s="37">
        <f t="shared" si="72"/>
        <v>6.5418610854156141</v>
      </c>
      <c r="H187" s="37">
        <f t="shared" si="72"/>
        <v>7.1895473603752658</v>
      </c>
      <c r="I187" s="37">
        <f t="shared" si="72"/>
        <v>7.1971014630901768</v>
      </c>
      <c r="J187" s="80">
        <f t="shared" si="58"/>
        <v>1.0507063012819007E-3</v>
      </c>
      <c r="K187" s="37">
        <f t="shared" si="73"/>
        <v>7.5541027149110818E-3</v>
      </c>
      <c r="L187" s="80">
        <f t="shared" si="60"/>
        <v>-3.2008855102703349E-2</v>
      </c>
      <c r="M187" s="37">
        <f t="shared" si="74"/>
        <v>-0.23798872448977804</v>
      </c>
      <c r="N187" s="38"/>
    </row>
    <row r="188" spans="2:14" x14ac:dyDescent="0.25">
      <c r="B188" s="271"/>
      <c r="C188" s="277"/>
      <c r="D188" s="4" t="s">
        <v>45</v>
      </c>
      <c r="E188" s="41">
        <f>E177/E155</f>
        <v>7.7678094151888821</v>
      </c>
      <c r="F188" s="41">
        <f>F177/F155</f>
        <v>7.6155004062928775</v>
      </c>
      <c r="G188" s="41">
        <f>G177/G155</f>
        <v>6.8402382490482632</v>
      </c>
      <c r="H188" s="41">
        <f>H177/H155</f>
        <v>7.1290659289847085</v>
      </c>
      <c r="I188" s="41">
        <f>I177/I155</f>
        <v>7.378386609473794</v>
      </c>
      <c r="J188" s="81">
        <f t="shared" si="58"/>
        <v>3.4972418963811203E-2</v>
      </c>
      <c r="K188" s="41">
        <f>(I188-H188)</f>
        <v>0.24932068048908551</v>
      </c>
      <c r="L188" s="81">
        <f t="shared" si="60"/>
        <v>-5.0132899109705975E-2</v>
      </c>
      <c r="M188" s="41">
        <f>(I188-E188)</f>
        <v>-0.38942280571508814</v>
      </c>
      <c r="N188" s="75"/>
    </row>
    <row r="189" spans="2:14" x14ac:dyDescent="0.25">
      <c r="B189" s="271"/>
      <c r="C189" s="277"/>
      <c r="D189" s="4" t="s">
        <v>46</v>
      </c>
      <c r="E189" s="41">
        <f t="shared" ref="E189:I196" si="75">E178/E156</f>
        <v>5.2086919868666248</v>
      </c>
      <c r="F189" s="41">
        <f t="shared" si="75"/>
        <v>5.1670228765930499</v>
      </c>
      <c r="G189" s="41">
        <f t="shared" si="75"/>
        <v>4.8986657407866669</v>
      </c>
      <c r="H189" s="41">
        <f t="shared" si="75"/>
        <v>4.4591931339567168</v>
      </c>
      <c r="I189" s="41">
        <f t="shared" si="75"/>
        <v>3.5577336512527848</v>
      </c>
      <c r="J189" s="81">
        <f t="shared" si="58"/>
        <v>-0.20215753290417626</v>
      </c>
      <c r="K189" s="41">
        <f t="shared" ref="K189:K196" si="76">(I189-H189)</f>
        <v>-0.90145948270393195</v>
      </c>
      <c r="L189" s="81">
        <f t="shared" si="60"/>
        <v>-0.31696217395396442</v>
      </c>
      <c r="M189" s="41">
        <f t="shared" ref="M189:M196" si="77">(I189-E189)</f>
        <v>-1.65095833561384</v>
      </c>
      <c r="N189" s="75"/>
    </row>
    <row r="190" spans="2:14" x14ac:dyDescent="0.25">
      <c r="B190" s="271"/>
      <c r="C190" s="277"/>
      <c r="D190" s="4" t="s">
        <v>47</v>
      </c>
      <c r="E190" s="41">
        <f t="shared" si="75"/>
        <v>6.0858480521564111</v>
      </c>
      <c r="F190" s="41">
        <f t="shared" si="75"/>
        <v>5.3491945835517871</v>
      </c>
      <c r="G190" s="41">
        <f t="shared" si="75"/>
        <v>5.9650944469731453</v>
      </c>
      <c r="H190" s="41">
        <f t="shared" si="75"/>
        <v>6.2993357337968714</v>
      </c>
      <c r="I190" s="41">
        <f t="shared" si="75"/>
        <v>5.7549280737556785</v>
      </c>
      <c r="J190" s="81">
        <f t="shared" si="58"/>
        <v>-8.642302665666235E-2</v>
      </c>
      <c r="K190" s="41">
        <f t="shared" si="76"/>
        <v>-0.5444076600411929</v>
      </c>
      <c r="L190" s="81">
        <f t="shared" si="60"/>
        <v>-5.4375327080911418E-2</v>
      </c>
      <c r="M190" s="41">
        <f t="shared" si="77"/>
        <v>-0.33091997840073262</v>
      </c>
      <c r="N190" s="75"/>
    </row>
    <row r="191" spans="2:14" x14ac:dyDescent="0.25">
      <c r="B191" s="271"/>
      <c r="C191" s="277"/>
      <c r="D191" s="4" t="s">
        <v>48</v>
      </c>
      <c r="E191" s="41">
        <f t="shared" si="75"/>
        <v>6.9374830274806403</v>
      </c>
      <c r="F191" s="41">
        <f t="shared" si="75"/>
        <v>6.8485442911860428</v>
      </c>
      <c r="G191" s="41">
        <f t="shared" si="75"/>
        <v>5.5543189800228117</v>
      </c>
      <c r="H191" s="41">
        <f t="shared" si="75"/>
        <v>6.1281889542046537</v>
      </c>
      <c r="I191" s="41">
        <f t="shared" si="75"/>
        <v>6.4214324031645127</v>
      </c>
      <c r="J191" s="81">
        <f t="shared" si="58"/>
        <v>4.7851567755374136E-2</v>
      </c>
      <c r="K191" s="41">
        <f t="shared" si="76"/>
        <v>0.29324344895985899</v>
      </c>
      <c r="L191" s="81">
        <f t="shared" si="60"/>
        <v>-7.4385857561302338E-2</v>
      </c>
      <c r="M191" s="41">
        <f t="shared" si="77"/>
        <v>-0.51605062431612758</v>
      </c>
      <c r="N191" s="75"/>
    </row>
    <row r="192" spans="2:14" x14ac:dyDescent="0.25">
      <c r="B192" s="271"/>
      <c r="C192" s="277"/>
      <c r="D192" s="4" t="s">
        <v>49</v>
      </c>
      <c r="E192" s="41">
        <f t="shared" si="75"/>
        <v>2.4357363966575409</v>
      </c>
      <c r="F192" s="41">
        <f t="shared" si="75"/>
        <v>2.437843193922629</v>
      </c>
      <c r="G192" s="41">
        <f t="shared" si="75"/>
        <v>2.4937806482478173</v>
      </c>
      <c r="H192" s="41">
        <f t="shared" si="75"/>
        <v>2.6756725259784404</v>
      </c>
      <c r="I192" s="41">
        <f t="shared" si="75"/>
        <v>2.5505786061867015</v>
      </c>
      <c r="J192" s="81">
        <f t="shared" si="58"/>
        <v>-4.6752328088428774E-2</v>
      </c>
      <c r="K192" s="41">
        <f t="shared" si="76"/>
        <v>-0.12509391979173889</v>
      </c>
      <c r="L192" s="81">
        <f t="shared" si="60"/>
        <v>4.714886622655623E-2</v>
      </c>
      <c r="M192" s="41">
        <f t="shared" si="77"/>
        <v>0.11484220952916058</v>
      </c>
      <c r="N192" s="75"/>
    </row>
    <row r="193" spans="2:14" x14ac:dyDescent="0.25">
      <c r="B193" s="271"/>
      <c r="C193" s="277"/>
      <c r="D193" s="4" t="s">
        <v>50</v>
      </c>
      <c r="E193" s="41">
        <f t="shared" si="75"/>
        <v>7.3884367499177754</v>
      </c>
      <c r="F193" s="41">
        <f t="shared" si="75"/>
        <v>5.7058231246853497</v>
      </c>
      <c r="G193" s="41">
        <f t="shared" si="75"/>
        <v>6.9720730697289195</v>
      </c>
      <c r="H193" s="41">
        <f t="shared" si="75"/>
        <v>6.6176102336667117</v>
      </c>
      <c r="I193" s="41">
        <f t="shared" si="75"/>
        <v>5.729361648217651</v>
      </c>
      <c r="J193" s="81">
        <f t="shared" si="58"/>
        <v>-0.13422497761051977</v>
      </c>
      <c r="K193" s="41">
        <f t="shared" si="76"/>
        <v>-0.88824858544906071</v>
      </c>
      <c r="L193" s="81">
        <f t="shared" si="60"/>
        <v>-0.22455022054815421</v>
      </c>
      <c r="M193" s="41">
        <f t="shared" si="77"/>
        <v>-1.6590751017001244</v>
      </c>
      <c r="N193" s="75"/>
    </row>
    <row r="194" spans="2:14" x14ac:dyDescent="0.25">
      <c r="B194" s="271"/>
      <c r="C194" s="277"/>
      <c r="D194" s="4" t="s">
        <v>51</v>
      </c>
      <c r="E194" s="41">
        <f t="shared" si="75"/>
        <v>2.2840414672322664</v>
      </c>
      <c r="F194" s="41">
        <f t="shared" si="75"/>
        <v>2.0931353607171839</v>
      </c>
      <c r="G194" s="41">
        <f t="shared" si="75"/>
        <v>2.1866149593931499</v>
      </c>
      <c r="H194" s="41">
        <f t="shared" si="75"/>
        <v>2.3720011696365835</v>
      </c>
      <c r="I194" s="41">
        <f t="shared" si="75"/>
        <v>2.410875374829053</v>
      </c>
      <c r="J194" s="81">
        <f t="shared" si="58"/>
        <v>1.6388779942476006E-2</v>
      </c>
      <c r="K194" s="41">
        <f t="shared" si="76"/>
        <v>3.8874205192469535E-2</v>
      </c>
      <c r="L194" s="81">
        <f t="shared" si="60"/>
        <v>5.5530475000736379E-2</v>
      </c>
      <c r="M194" s="41">
        <f t="shared" si="77"/>
        <v>0.12683390759678659</v>
      </c>
      <c r="N194" s="75"/>
    </row>
    <row r="195" spans="2:14" x14ac:dyDescent="0.25">
      <c r="B195" s="271"/>
      <c r="C195" s="277"/>
      <c r="D195" s="4" t="s">
        <v>52</v>
      </c>
      <c r="E195" s="41">
        <f t="shared" si="75"/>
        <v>7.4203753436920517</v>
      </c>
      <c r="F195" s="41">
        <f t="shared" si="75"/>
        <v>6.3173322576307651</v>
      </c>
      <c r="G195" s="41">
        <f t="shared" si="75"/>
        <v>5.5219885141008653</v>
      </c>
      <c r="H195" s="41">
        <f t="shared" si="75"/>
        <v>6.81836284648623</v>
      </c>
      <c r="I195" s="41">
        <f t="shared" si="75"/>
        <v>6.7723569064660403</v>
      </c>
      <c r="J195" s="31">
        <f t="shared" si="58"/>
        <v>-6.7473587217345976E-3</v>
      </c>
      <c r="K195" s="41">
        <f t="shared" si="76"/>
        <v>-4.6005940020189762E-2</v>
      </c>
      <c r="L195" s="31">
        <f t="shared" si="60"/>
        <v>-8.732960358627706E-2</v>
      </c>
      <c r="M195" s="41">
        <f t="shared" si="77"/>
        <v>-0.64801843722601138</v>
      </c>
      <c r="N195" s="42"/>
    </row>
    <row r="196" spans="2:14" x14ac:dyDescent="0.25">
      <c r="B196" s="271"/>
      <c r="C196" s="278"/>
      <c r="D196" s="32" t="s">
        <v>53</v>
      </c>
      <c r="E196" s="77">
        <f t="shared" si="75"/>
        <v>5.7197554263781054</v>
      </c>
      <c r="F196" s="77">
        <f t="shared" si="75"/>
        <v>5.4171790443293037</v>
      </c>
      <c r="G196" s="77">
        <f t="shared" si="75"/>
        <v>4.4508400617018022</v>
      </c>
      <c r="H196" s="77">
        <f t="shared" si="75"/>
        <v>5.585586474869209</v>
      </c>
      <c r="I196" s="77">
        <f t="shared" si="75"/>
        <v>6.340078572704102</v>
      </c>
      <c r="J196" s="72">
        <f t="shared" si="58"/>
        <v>0.13507840246132075</v>
      </c>
      <c r="K196" s="77">
        <f t="shared" si="76"/>
        <v>0.75449209783489302</v>
      </c>
      <c r="L196" s="72">
        <f t="shared" si="60"/>
        <v>0.10845273968624936</v>
      </c>
      <c r="M196" s="77">
        <f t="shared" si="77"/>
        <v>0.62032314632599661</v>
      </c>
      <c r="N196" s="55"/>
    </row>
    <row r="197" spans="2:14" x14ac:dyDescent="0.25">
      <c r="B197" s="271"/>
      <c r="C197" s="279" t="s">
        <v>34</v>
      </c>
      <c r="D197" s="63" t="s">
        <v>43</v>
      </c>
      <c r="E197" s="65">
        <v>0.70566445218302065</v>
      </c>
      <c r="F197" s="65">
        <v>0.42151592636549812</v>
      </c>
      <c r="G197" s="65">
        <v>0.46071549284573426</v>
      </c>
      <c r="H197" s="65">
        <v>0.69548218463868861</v>
      </c>
      <c r="I197" s="65">
        <v>0.75317428421984389</v>
      </c>
      <c r="J197" s="65">
        <f t="shared" si="58"/>
        <v>8.2952663426061779E-2</v>
      </c>
      <c r="K197" s="73">
        <f>(I197-H197)*100</f>
        <v>5.7692099581155283</v>
      </c>
      <c r="L197" s="65">
        <f t="shared" ref="L197" si="78">I197/F197-1</f>
        <v>0.78682283897088978</v>
      </c>
      <c r="M197" s="73">
        <f t="shared" ref="M197" si="79">I197-F197</f>
        <v>0.33165835785434578</v>
      </c>
      <c r="N197" s="65"/>
    </row>
    <row r="198" spans="2:14" x14ac:dyDescent="0.25">
      <c r="B198" s="271"/>
      <c r="C198" s="280"/>
      <c r="D198" s="15" t="s">
        <v>44</v>
      </c>
      <c r="E198" s="18">
        <v>0.76972196158821105</v>
      </c>
      <c r="F198" s="18">
        <v>0.49563348888170433</v>
      </c>
      <c r="G198" s="18">
        <v>0.53007392392769836</v>
      </c>
      <c r="H198" s="18">
        <v>0.78235212112064911</v>
      </c>
      <c r="I198" s="18">
        <v>0.81120905005064936</v>
      </c>
      <c r="J198" s="18">
        <f t="shared" si="58"/>
        <v>3.6884835039068253E-2</v>
      </c>
      <c r="K198" s="44">
        <f t="shared" ref="K198" si="80">(I198-H198)*100</f>
        <v>2.8856928930000247</v>
      </c>
      <c r="L198" s="18">
        <f t="shared" si="60"/>
        <v>5.3898797920271857E-2</v>
      </c>
      <c r="M198" s="44">
        <f t="shared" ref="M198" si="81">(I198-E198)*100</f>
        <v>4.1487088462438315</v>
      </c>
      <c r="N198" s="18"/>
    </row>
    <row r="199" spans="2:14" x14ac:dyDescent="0.25">
      <c r="B199" s="271"/>
      <c r="C199" s="280"/>
      <c r="D199" s="19" t="s">
        <v>45</v>
      </c>
      <c r="E199" s="68">
        <v>0.67192823926387557</v>
      </c>
      <c r="F199" s="68">
        <v>0.41641203353334449</v>
      </c>
      <c r="G199" s="68">
        <v>0.38237984856351559</v>
      </c>
      <c r="H199" s="68">
        <v>0.63514820255836268</v>
      </c>
      <c r="I199" s="68">
        <v>0.71202240207954559</v>
      </c>
      <c r="J199" s="68">
        <f t="shared" si="58"/>
        <v>0.12103348354216448</v>
      </c>
      <c r="K199" s="45">
        <f>(I199-H199)*100</f>
        <v>7.6874199521182902</v>
      </c>
      <c r="L199" s="68">
        <f t="shared" si="60"/>
        <v>5.96703047628937E-2</v>
      </c>
      <c r="M199" s="45">
        <f>(I199-E199)*100</f>
        <v>4.0094162815670025</v>
      </c>
      <c r="N199" s="68"/>
    </row>
    <row r="200" spans="2:14" x14ac:dyDescent="0.25">
      <c r="B200" s="271"/>
      <c r="C200" s="280"/>
      <c r="D200" s="19" t="s">
        <v>46</v>
      </c>
      <c r="E200" s="68">
        <v>0.57076491108653105</v>
      </c>
      <c r="F200" s="68">
        <v>0.42174668708366447</v>
      </c>
      <c r="G200" s="68">
        <v>0.40408330264719122</v>
      </c>
      <c r="H200" s="68">
        <v>0.53778304538949095</v>
      </c>
      <c r="I200" s="68">
        <v>0.55454348826086564</v>
      </c>
      <c r="J200" s="68">
        <f t="shared" si="58"/>
        <v>3.1165807503722665E-2</v>
      </c>
      <c r="K200" s="45">
        <f t="shared" ref="K200:K207" si="82">(I200-H200)*100</f>
        <v>1.6760442871374681</v>
      </c>
      <c r="L200" s="68">
        <f t="shared" si="60"/>
        <v>-2.8420497670022637E-2</v>
      </c>
      <c r="M200" s="45">
        <f t="shared" ref="M200:M207" si="83">(I200-E200)*100</f>
        <v>-1.622142282566541</v>
      </c>
      <c r="N200" s="68"/>
    </row>
    <row r="201" spans="2:14" x14ac:dyDescent="0.25">
      <c r="B201" s="271"/>
      <c r="C201" s="280"/>
      <c r="D201" s="19" t="s">
        <v>47</v>
      </c>
      <c r="E201" s="68">
        <v>0.56176365655817706</v>
      </c>
      <c r="F201" s="68">
        <v>0.31148476369141237</v>
      </c>
      <c r="G201" s="68">
        <v>0.28621210694206145</v>
      </c>
      <c r="H201" s="68">
        <v>0.60938004840462912</v>
      </c>
      <c r="I201" s="68">
        <v>0.6452598187198163</v>
      </c>
      <c r="J201" s="68">
        <f t="shared" si="58"/>
        <v>5.8879135293518736E-2</v>
      </c>
      <c r="K201" s="45">
        <f t="shared" si="82"/>
        <v>3.5879770315187187</v>
      </c>
      <c r="L201" s="68">
        <f t="shared" si="60"/>
        <v>0.14863218933244093</v>
      </c>
      <c r="M201" s="45">
        <f t="shared" si="83"/>
        <v>8.3496162161639234</v>
      </c>
      <c r="N201" s="68"/>
    </row>
    <row r="202" spans="2:14" x14ac:dyDescent="0.25">
      <c r="B202" s="271"/>
      <c r="C202" s="280"/>
      <c r="D202" s="19" t="s">
        <v>48</v>
      </c>
      <c r="E202" s="68">
        <v>0.70518161483742259</v>
      </c>
      <c r="F202" s="68">
        <v>0.48948502261743165</v>
      </c>
      <c r="G202" s="68">
        <v>0.48615455783025679</v>
      </c>
      <c r="H202" s="68">
        <v>0.6493275173640638</v>
      </c>
      <c r="I202" s="68">
        <v>0.73071425433679682</v>
      </c>
      <c r="J202" s="68">
        <f t="shared" si="58"/>
        <v>0.12534003995875831</v>
      </c>
      <c r="K202" s="45">
        <f t="shared" si="82"/>
        <v>8.1386736972733011</v>
      </c>
      <c r="L202" s="68">
        <f t="shared" si="60"/>
        <v>3.6207182606796451E-2</v>
      </c>
      <c r="M202" s="45">
        <f t="shared" si="83"/>
        <v>2.5532639499374232</v>
      </c>
      <c r="N202" s="68"/>
    </row>
    <row r="203" spans="2:14" x14ac:dyDescent="0.25">
      <c r="B203" s="271"/>
      <c r="C203" s="280"/>
      <c r="D203" s="19" t="s">
        <v>49</v>
      </c>
      <c r="E203" s="68">
        <v>0.52295410715246138</v>
      </c>
      <c r="F203" s="68">
        <v>0.5147906295498732</v>
      </c>
      <c r="G203" s="68">
        <v>0.42945341263098274</v>
      </c>
      <c r="H203" s="68">
        <v>0.57741590694750078</v>
      </c>
      <c r="I203" s="68">
        <v>0.61259601883208059</v>
      </c>
      <c r="J203" s="68">
        <f t="shared" si="58"/>
        <v>6.0926814556528042E-2</v>
      </c>
      <c r="K203" s="45">
        <f t="shared" si="82"/>
        <v>3.5180111884579812</v>
      </c>
      <c r="L203" s="68">
        <f t="shared" si="60"/>
        <v>0.17141449020780919</v>
      </c>
      <c r="M203" s="45">
        <f t="shared" si="83"/>
        <v>8.9641911679619213</v>
      </c>
      <c r="N203" s="68"/>
    </row>
    <row r="204" spans="2:14" x14ac:dyDescent="0.25">
      <c r="B204" s="271"/>
      <c r="C204" s="280"/>
      <c r="D204" s="19" t="s">
        <v>50</v>
      </c>
      <c r="E204" s="68">
        <v>0.70135878861553691</v>
      </c>
      <c r="F204" s="68">
        <v>0.60407891607923314</v>
      </c>
      <c r="G204" s="68">
        <v>0.70336128458075009</v>
      </c>
      <c r="H204" s="68">
        <v>0.8015089072176752</v>
      </c>
      <c r="I204" s="68">
        <v>0.82779844332469787</v>
      </c>
      <c r="J204" s="68">
        <f t="shared" si="58"/>
        <v>3.2800054834428494E-2</v>
      </c>
      <c r="K204" s="45">
        <f t="shared" si="82"/>
        <v>2.6289536107022671</v>
      </c>
      <c r="L204" s="68">
        <f t="shared" si="60"/>
        <v>0.18027813547292881</v>
      </c>
      <c r="M204" s="45">
        <f t="shared" si="83"/>
        <v>12.643965470916097</v>
      </c>
      <c r="N204" s="68"/>
    </row>
    <row r="205" spans="2:14" x14ac:dyDescent="0.25">
      <c r="B205" s="271"/>
      <c r="C205" s="280"/>
      <c r="D205" s="19" t="s">
        <v>51</v>
      </c>
      <c r="E205" s="68">
        <v>0.51296533102376651</v>
      </c>
      <c r="F205" s="68">
        <v>0.43917828766012645</v>
      </c>
      <c r="G205" s="68">
        <v>0.43287194104141685</v>
      </c>
      <c r="H205" s="68">
        <v>0.55540181632567553</v>
      </c>
      <c r="I205" s="68">
        <v>0.56942335787332776</v>
      </c>
      <c r="J205" s="68">
        <f t="shared" si="58"/>
        <v>2.5245761060727734E-2</v>
      </c>
      <c r="K205" s="45">
        <f t="shared" si="82"/>
        <v>1.4021541547652228</v>
      </c>
      <c r="L205" s="68">
        <f t="shared" si="60"/>
        <v>0.11006207132338441</v>
      </c>
      <c r="M205" s="45">
        <f t="shared" si="83"/>
        <v>5.6458026849561254</v>
      </c>
      <c r="N205" s="68"/>
    </row>
    <row r="206" spans="2:14" x14ac:dyDescent="0.25">
      <c r="B206" s="271"/>
      <c r="C206" s="280"/>
      <c r="D206" s="19" t="s">
        <v>52</v>
      </c>
      <c r="E206" s="68">
        <v>0.73831679821858165</v>
      </c>
      <c r="F206" s="68">
        <v>0.49125694136118242</v>
      </c>
      <c r="G206" s="68">
        <v>0.48201408869433904</v>
      </c>
      <c r="H206" s="68">
        <v>0.74892677369097149</v>
      </c>
      <c r="I206" s="68">
        <v>0.81331329152256404</v>
      </c>
      <c r="J206" s="68">
        <f t="shared" si="58"/>
        <v>8.5971713248110149E-2</v>
      </c>
      <c r="K206" s="45">
        <f t="shared" si="82"/>
        <v>6.4386517831592549</v>
      </c>
      <c r="L206" s="68">
        <f t="shared" si="60"/>
        <v>0.10157766081570219</v>
      </c>
      <c r="M206" s="45">
        <f t="shared" si="83"/>
        <v>7.4996493303982392</v>
      </c>
      <c r="N206" s="22"/>
    </row>
    <row r="207" spans="2:14" x14ac:dyDescent="0.25">
      <c r="B207" s="271"/>
      <c r="C207" s="281"/>
      <c r="D207" s="23" t="s">
        <v>53</v>
      </c>
      <c r="E207" s="68">
        <v>0.58427290328329673</v>
      </c>
      <c r="F207" s="68">
        <v>0.36139382757206262</v>
      </c>
      <c r="G207" s="68">
        <v>0.30640431884692987</v>
      </c>
      <c r="H207" s="68">
        <v>0.53127749995092155</v>
      </c>
      <c r="I207" s="68">
        <v>0.69652045193105105</v>
      </c>
      <c r="J207" s="68">
        <f t="shared" si="58"/>
        <v>0.31102945634888424</v>
      </c>
      <c r="K207" s="45">
        <f t="shared" si="82"/>
        <v>16.52429519801295</v>
      </c>
      <c r="L207" s="68">
        <f t="shared" si="60"/>
        <v>0.19211493125384393</v>
      </c>
      <c r="M207" s="45">
        <f t="shared" si="83"/>
        <v>11.224754864775432</v>
      </c>
      <c r="N207" s="46"/>
    </row>
    <row r="208" spans="2:14" x14ac:dyDescent="0.25">
      <c r="B208" s="271"/>
      <c r="C208" s="282" t="s">
        <v>57</v>
      </c>
      <c r="D208" s="63" t="s">
        <v>43</v>
      </c>
      <c r="E208" s="64">
        <v>132144</v>
      </c>
      <c r="F208" s="64">
        <v>66601</v>
      </c>
      <c r="G208" s="64">
        <v>82456</v>
      </c>
      <c r="H208" s="64">
        <v>123696</v>
      </c>
      <c r="I208" s="64">
        <v>125536</v>
      </c>
      <c r="J208" s="65">
        <f t="shared" si="58"/>
        <v>1.48751778553875E-2</v>
      </c>
      <c r="K208" s="64">
        <f t="shared" ref="K208:K209" si="84">I208-H208</f>
        <v>1840</v>
      </c>
      <c r="L208" s="65">
        <f t="shared" si="60"/>
        <v>-5.0006054001695111E-2</v>
      </c>
      <c r="M208" s="64">
        <f t="shared" ref="M208:M209" si="85">I208-E208</f>
        <v>-6608</v>
      </c>
      <c r="N208" s="65">
        <f t="shared" ref="N208:N218" si="86">I208/$I$208</f>
        <v>1</v>
      </c>
    </row>
    <row r="209" spans="2:14" x14ac:dyDescent="0.25">
      <c r="B209" s="271"/>
      <c r="C209" s="277"/>
      <c r="D209" s="26" t="s">
        <v>44</v>
      </c>
      <c r="E209" s="27">
        <v>46648</v>
      </c>
      <c r="F209" s="27">
        <v>23742</v>
      </c>
      <c r="G209" s="27">
        <v>29697</v>
      </c>
      <c r="H209" s="27">
        <v>44233</v>
      </c>
      <c r="I209" s="27">
        <v>45902</v>
      </c>
      <c r="J209" s="36">
        <f t="shared" si="58"/>
        <v>3.7732010037754726E-2</v>
      </c>
      <c r="K209" s="27">
        <f t="shared" si="84"/>
        <v>1669</v>
      </c>
      <c r="L209" s="36">
        <f t="shared" si="60"/>
        <v>-1.5992111130166298E-2</v>
      </c>
      <c r="M209" s="27">
        <f t="shared" si="85"/>
        <v>-746</v>
      </c>
      <c r="N209" s="38">
        <f t="shared" si="86"/>
        <v>0.36564810094315575</v>
      </c>
    </row>
    <row r="210" spans="2:14" x14ac:dyDescent="0.25">
      <c r="B210" s="271"/>
      <c r="C210" s="277"/>
      <c r="D210" s="4" t="s">
        <v>45</v>
      </c>
      <c r="E210" s="29">
        <v>41159</v>
      </c>
      <c r="F210" s="29">
        <v>20336</v>
      </c>
      <c r="G210" s="29">
        <v>24064</v>
      </c>
      <c r="H210" s="29">
        <v>38225</v>
      </c>
      <c r="I210" s="29">
        <v>37475</v>
      </c>
      <c r="J210" s="74">
        <f t="shared" si="58"/>
        <v>-1.962066710268151E-2</v>
      </c>
      <c r="K210" s="29">
        <f>I210-H210</f>
        <v>-750</v>
      </c>
      <c r="L210" s="74">
        <f t="shared" si="60"/>
        <v>-8.950654777812872E-2</v>
      </c>
      <c r="M210" s="29">
        <f>I210-E210</f>
        <v>-3684</v>
      </c>
      <c r="N210" s="75">
        <f t="shared" si="86"/>
        <v>0.29851994646953861</v>
      </c>
    </row>
    <row r="211" spans="2:14" x14ac:dyDescent="0.25">
      <c r="B211" s="271"/>
      <c r="C211" s="277"/>
      <c r="D211" s="4" t="s">
        <v>46</v>
      </c>
      <c r="E211" s="29">
        <v>1127</v>
      </c>
      <c r="F211" s="29">
        <v>437</v>
      </c>
      <c r="G211" s="29">
        <v>669</v>
      </c>
      <c r="H211" s="29">
        <v>857</v>
      </c>
      <c r="I211" s="29">
        <v>900</v>
      </c>
      <c r="J211" s="74">
        <f t="shared" si="58"/>
        <v>5.0175029171528607E-2</v>
      </c>
      <c r="K211" s="29">
        <f t="shared" ref="K211:K218" si="87">I211-H211</f>
        <v>43</v>
      </c>
      <c r="L211" s="74">
        <f t="shared" si="60"/>
        <v>-0.20141969831410822</v>
      </c>
      <c r="M211" s="29">
        <f t="shared" ref="M211:M218" si="88">I211-E211</f>
        <v>-227</v>
      </c>
      <c r="N211" s="75">
        <f t="shared" si="86"/>
        <v>7.1692582207494261E-3</v>
      </c>
    </row>
    <row r="212" spans="2:14" x14ac:dyDescent="0.25">
      <c r="B212" s="271"/>
      <c r="C212" s="277"/>
      <c r="D212" s="4" t="s">
        <v>47</v>
      </c>
      <c r="E212" s="29">
        <v>4070</v>
      </c>
      <c r="F212" s="29">
        <v>2900</v>
      </c>
      <c r="G212" s="29">
        <v>4012</v>
      </c>
      <c r="H212" s="29">
        <v>4562</v>
      </c>
      <c r="I212" s="29">
        <v>4395</v>
      </c>
      <c r="J212" s="74">
        <f t="shared" si="58"/>
        <v>-3.6606751424813733E-2</v>
      </c>
      <c r="K212" s="29">
        <f t="shared" si="87"/>
        <v>-167</v>
      </c>
      <c r="L212" s="74">
        <f t="shared" si="60"/>
        <v>7.9852579852579764E-2</v>
      </c>
      <c r="M212" s="29">
        <f t="shared" si="88"/>
        <v>325</v>
      </c>
      <c r="N212" s="75">
        <f t="shared" si="86"/>
        <v>3.5009877644659702E-2</v>
      </c>
    </row>
    <row r="213" spans="2:14" x14ac:dyDescent="0.25">
      <c r="B213" s="271"/>
      <c r="C213" s="277"/>
      <c r="D213" s="4" t="s">
        <v>48</v>
      </c>
      <c r="E213" s="29">
        <v>21340</v>
      </c>
      <c r="F213" s="29">
        <v>9244</v>
      </c>
      <c r="G213" s="29">
        <v>11050</v>
      </c>
      <c r="H213" s="29">
        <v>18364</v>
      </c>
      <c r="I213" s="29">
        <v>19209</v>
      </c>
      <c r="J213" s="74">
        <f t="shared" si="58"/>
        <v>4.6013940318013535E-2</v>
      </c>
      <c r="K213" s="29">
        <f t="shared" si="87"/>
        <v>845</v>
      </c>
      <c r="L213" s="74">
        <f t="shared" si="60"/>
        <v>-9.9859418931583899E-2</v>
      </c>
      <c r="M213" s="29">
        <f t="shared" si="88"/>
        <v>-2131</v>
      </c>
      <c r="N213" s="75">
        <f t="shared" si="86"/>
        <v>0.15301586795819525</v>
      </c>
    </row>
    <row r="214" spans="2:14" x14ac:dyDescent="0.25">
      <c r="B214" s="271"/>
      <c r="C214" s="277"/>
      <c r="D214" s="4" t="s">
        <v>49</v>
      </c>
      <c r="E214" s="29">
        <v>713</v>
      </c>
      <c r="F214" s="29">
        <v>339</v>
      </c>
      <c r="G214" s="29">
        <v>532</v>
      </c>
      <c r="H214" s="29">
        <v>654</v>
      </c>
      <c r="I214" s="29">
        <v>663</v>
      </c>
      <c r="J214" s="74">
        <f t="shared" si="58"/>
        <v>1.3761467889908285E-2</v>
      </c>
      <c r="K214" s="29">
        <f t="shared" si="87"/>
        <v>9</v>
      </c>
      <c r="L214" s="74">
        <f t="shared" si="60"/>
        <v>-7.0126227208976211E-2</v>
      </c>
      <c r="M214" s="29">
        <f t="shared" si="88"/>
        <v>-50</v>
      </c>
      <c r="N214" s="75">
        <f t="shared" si="86"/>
        <v>5.2813535559520777E-3</v>
      </c>
    </row>
    <row r="215" spans="2:14" x14ac:dyDescent="0.25">
      <c r="B215" s="271"/>
      <c r="C215" s="277"/>
      <c r="D215" s="4" t="s">
        <v>50</v>
      </c>
      <c r="E215" s="29">
        <v>4124</v>
      </c>
      <c r="F215" s="29">
        <v>2132</v>
      </c>
      <c r="G215" s="29">
        <v>2908</v>
      </c>
      <c r="H215" s="29">
        <v>4497</v>
      </c>
      <c r="I215" s="29">
        <v>4790</v>
      </c>
      <c r="J215" s="74">
        <f t="shared" si="58"/>
        <v>6.5154547476095281E-2</v>
      </c>
      <c r="K215" s="29">
        <f t="shared" si="87"/>
        <v>293</v>
      </c>
      <c r="L215" s="74">
        <f t="shared" si="60"/>
        <v>0.16149369544131909</v>
      </c>
      <c r="M215" s="29">
        <f t="shared" si="88"/>
        <v>666</v>
      </c>
      <c r="N215" s="75">
        <f t="shared" si="86"/>
        <v>3.8156385419321946E-2</v>
      </c>
    </row>
    <row r="216" spans="2:14" x14ac:dyDescent="0.25">
      <c r="B216" s="271"/>
      <c r="C216" s="277"/>
      <c r="D216" s="4" t="s">
        <v>51</v>
      </c>
      <c r="E216" s="29">
        <v>2690</v>
      </c>
      <c r="F216" s="29">
        <v>1526</v>
      </c>
      <c r="G216" s="29">
        <v>2270</v>
      </c>
      <c r="H216" s="29">
        <v>2680</v>
      </c>
      <c r="I216" s="29">
        <v>2774</v>
      </c>
      <c r="J216" s="74">
        <f t="shared" si="58"/>
        <v>3.5074626865671643E-2</v>
      </c>
      <c r="K216" s="29">
        <f t="shared" si="87"/>
        <v>94</v>
      </c>
      <c r="L216" s="74">
        <f t="shared" si="60"/>
        <v>3.1226765799256428E-2</v>
      </c>
      <c r="M216" s="29">
        <f t="shared" si="88"/>
        <v>84</v>
      </c>
      <c r="N216" s="75">
        <f t="shared" si="86"/>
        <v>2.2097247004843234E-2</v>
      </c>
    </row>
    <row r="217" spans="2:14" x14ac:dyDescent="0.25">
      <c r="B217" s="271"/>
      <c r="C217" s="277"/>
      <c r="D217" s="4" t="s">
        <v>52</v>
      </c>
      <c r="E217" s="29">
        <v>6890</v>
      </c>
      <c r="F217" s="29">
        <v>3786</v>
      </c>
      <c r="G217" s="29">
        <v>4393</v>
      </c>
      <c r="H217" s="29">
        <v>6413</v>
      </c>
      <c r="I217" s="29">
        <v>6356</v>
      </c>
      <c r="J217" s="40">
        <f t="shared" si="58"/>
        <v>-8.8881958521752624E-3</v>
      </c>
      <c r="K217" s="29">
        <f t="shared" si="87"/>
        <v>-57</v>
      </c>
      <c r="L217" s="40">
        <f t="shared" si="60"/>
        <v>-7.7503628447024631E-2</v>
      </c>
      <c r="M217" s="29">
        <f t="shared" si="88"/>
        <v>-534</v>
      </c>
      <c r="N217" s="42">
        <f t="shared" si="86"/>
        <v>5.0630894723425947E-2</v>
      </c>
    </row>
    <row r="218" spans="2:14" x14ac:dyDescent="0.25">
      <c r="B218" s="272"/>
      <c r="C218" s="278"/>
      <c r="D218" s="32" t="s">
        <v>53</v>
      </c>
      <c r="E218" s="71">
        <v>3382</v>
      </c>
      <c r="F218" s="71">
        <v>2158</v>
      </c>
      <c r="G218" s="71">
        <v>2862</v>
      </c>
      <c r="H218" s="71">
        <v>3212</v>
      </c>
      <c r="I218" s="71">
        <v>3072</v>
      </c>
      <c r="J218" s="61">
        <f t="shared" si="58"/>
        <v>-4.3586550435865457E-2</v>
      </c>
      <c r="K218" s="71">
        <f t="shared" si="87"/>
        <v>-140</v>
      </c>
      <c r="L218" s="61">
        <f t="shared" si="60"/>
        <v>-9.1661738616203414E-2</v>
      </c>
      <c r="M218" s="71">
        <f t="shared" si="88"/>
        <v>-310</v>
      </c>
      <c r="N218" s="55">
        <f t="shared" si="86"/>
        <v>2.4471068060158044E-2</v>
      </c>
    </row>
    <row r="219" spans="2:14" x14ac:dyDescent="0.25">
      <c r="B219" s="266"/>
      <c r="C219" s="266"/>
      <c r="D219" s="266"/>
      <c r="E219" s="266"/>
      <c r="F219" s="266"/>
      <c r="G219" s="266"/>
      <c r="H219" s="266"/>
      <c r="I219" s="266"/>
      <c r="J219" s="266"/>
      <c r="K219" s="266"/>
      <c r="L219" s="266"/>
      <c r="M219" s="266"/>
      <c r="N219" s="47"/>
    </row>
    <row r="220" spans="2:14" x14ac:dyDescent="0.25">
      <c r="B220" s="268" t="s">
        <v>55</v>
      </c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</row>
  </sheetData>
  <mergeCells count="30">
    <mergeCell ref="D1:N2"/>
    <mergeCell ref="B7:B72"/>
    <mergeCell ref="C7:C17"/>
    <mergeCell ref="C18:C28"/>
    <mergeCell ref="C29:C39"/>
    <mergeCell ref="C40:C50"/>
    <mergeCell ref="C51:C61"/>
    <mergeCell ref="C62:C72"/>
    <mergeCell ref="B73:M73"/>
    <mergeCell ref="B74:M74"/>
    <mergeCell ref="B77:M77"/>
    <mergeCell ref="B80:B145"/>
    <mergeCell ref="C80:C90"/>
    <mergeCell ref="C91:C101"/>
    <mergeCell ref="C102:C112"/>
    <mergeCell ref="C113:C123"/>
    <mergeCell ref="C124:C134"/>
    <mergeCell ref="C135:C145"/>
    <mergeCell ref="B219:M219"/>
    <mergeCell ref="B220:M220"/>
    <mergeCell ref="B146:M146"/>
    <mergeCell ref="B147:M147"/>
    <mergeCell ref="B150:M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363DD-A4FA-42C7-AF81-37EA020FE7F5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49A75-D8B1-4F62-BB96-66780F958CF4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CONCATENATE("Plazas alojativas en funcionamiento Tenerife y municipios")</f>
        <v>Plazas alojativas en funcionamiento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89" t="s">
        <v>58</v>
      </c>
      <c r="D5" s="289"/>
      <c r="E5" s="289"/>
      <c r="F5" s="289"/>
      <c r="G5" s="289"/>
      <c r="H5" s="289"/>
      <c r="I5" s="86"/>
      <c r="J5" s="86"/>
      <c r="K5" s="86"/>
      <c r="L5" s="86"/>
      <c r="M5" s="87"/>
      <c r="N5" s="290" t="s">
        <v>59</v>
      </c>
      <c r="O5" s="290"/>
      <c r="P5" s="290"/>
      <c r="Q5" s="290"/>
      <c r="R5" s="290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2018</v>
      </c>
      <c r="D6" s="14">
        <v>2019</v>
      </c>
      <c r="E6" s="14">
        <v>2020</v>
      </c>
      <c r="F6" s="14">
        <v>2021</v>
      </c>
      <c r="G6" s="14">
        <v>2022</v>
      </c>
      <c r="H6" s="14">
        <v>2023</v>
      </c>
      <c r="I6" s="89" t="str">
        <f>CONCATENATE("var. ",RIGHT(H6,2),"/",RIGHT(G6,2))</f>
        <v>var. 23/22</v>
      </c>
      <c r="J6" s="89" t="str">
        <f>CONCATENATE("var. ",RIGHT(H6,2),"/",RIGHT(D6,2))</f>
        <v>var. 23/19</v>
      </c>
      <c r="K6" s="89" t="str">
        <f>CONCATENATE("dif. ",RIGHT(H6,2),"/",RIGHT(G6,2))</f>
        <v>dif. 23/22</v>
      </c>
      <c r="L6" s="89" t="str">
        <f>CONCATENATE("dif. ",RIGHT(H6,2),"/",RIGHT(D6,2))</f>
        <v>dif. 23/19</v>
      </c>
      <c r="M6" s="14" t="str">
        <f>CONCATENATE("cuota/ total isla ",RIGHT(H6,2))</f>
        <v>cuota/ total isla 23</v>
      </c>
      <c r="N6" s="90" t="s">
        <v>235</v>
      </c>
      <c r="O6" s="90" t="s">
        <v>225</v>
      </c>
      <c r="P6" s="90" t="s">
        <v>226</v>
      </c>
      <c r="Q6" s="90" t="s">
        <v>227</v>
      </c>
      <c r="R6" s="90" t="s">
        <v>228</v>
      </c>
      <c r="S6" s="89" t="str">
        <f>CONCATENATE("var. ",RIGHT(R6,2),"/",RIGHT(Q6,2))</f>
        <v>var. 24/23</v>
      </c>
      <c r="T6" s="89" t="str">
        <f>CONCATENATE("var. ",RIGHT(R6,2),"/",RIGHT(N6,2))</f>
        <v>var. 24/20</v>
      </c>
      <c r="U6" s="89" t="str">
        <f>CONCATENATE("dif. ",RIGHT(R6,2),"/",RIGHT(Q6,2))</f>
        <v>dif. 24/23</v>
      </c>
      <c r="V6" s="89" t="str">
        <f>CONCATENATE("dif. ",RIGHT(R6,2),"/",RIGHT(N6,2))</f>
        <v>dif. 24/20</v>
      </c>
      <c r="W6" s="87" t="str">
        <f>CONCATENATE("cuota/ total isla ",RIGHT(R6,2))</f>
        <v>cuota/ total isla 24</v>
      </c>
    </row>
    <row r="7" spans="2:23" x14ac:dyDescent="0.25">
      <c r="B7" s="91" t="s">
        <v>43</v>
      </c>
      <c r="C7" s="92">
        <v>131498</v>
      </c>
      <c r="D7" s="92">
        <v>132144</v>
      </c>
      <c r="E7" s="92">
        <v>66601</v>
      </c>
      <c r="F7" s="92">
        <v>82456</v>
      </c>
      <c r="G7" s="92">
        <v>123696</v>
      </c>
      <c r="H7" s="92">
        <v>125536</v>
      </c>
      <c r="I7" s="93">
        <f t="shared" ref="I7:I52" si="0">IFERROR(H7/G7-1,"-")</f>
        <v>1.48751778553875E-2</v>
      </c>
      <c r="J7" s="93">
        <f t="shared" ref="J7:J52" si="1">IFERROR(H7/D7-1,"-")</f>
        <v>-5.0006054001695111E-2</v>
      </c>
      <c r="K7" s="92">
        <f t="shared" ref="K7:K52" si="2">IFERROR(H7-G7,"-")</f>
        <v>1840</v>
      </c>
      <c r="L7" s="92">
        <f t="shared" ref="L7:L52" si="3">IFERROR(H7-D7,"-")</f>
        <v>-6608</v>
      </c>
      <c r="M7" s="93">
        <f>H7/H7</f>
        <v>1</v>
      </c>
      <c r="N7" s="92">
        <v>57027</v>
      </c>
      <c r="O7" s="92">
        <v>94967</v>
      </c>
      <c r="P7" s="92">
        <v>124574</v>
      </c>
      <c r="Q7" s="92">
        <v>371691</v>
      </c>
      <c r="R7" s="92">
        <v>382581</v>
      </c>
      <c r="S7" s="93">
        <f t="shared" ref="S7:S52" si="4">IFERROR(R7/Q7-1,"-")</f>
        <v>2.9298530230756237E-2</v>
      </c>
      <c r="T7" s="93">
        <f t="shared" ref="T7:T52" si="5">IFERROR(R7/N7-1,"-")</f>
        <v>5.7087695302225265</v>
      </c>
      <c r="U7" s="92">
        <f t="shared" ref="U7:U52" si="6">IFERROR(R7-Q7,"-")</f>
        <v>10890</v>
      </c>
      <c r="V7" s="92">
        <f t="shared" ref="V7:V52" si="7">IFERROR(R7-N7,"-")</f>
        <v>325554</v>
      </c>
      <c r="W7" s="93">
        <f>R7/R7</f>
        <v>1</v>
      </c>
    </row>
    <row r="8" spans="2:23" x14ac:dyDescent="0.25">
      <c r="B8" s="94" t="s">
        <v>60</v>
      </c>
      <c r="C8" s="95">
        <v>86575</v>
      </c>
      <c r="D8" s="95">
        <v>88579</v>
      </c>
      <c r="E8" s="95">
        <v>44487</v>
      </c>
      <c r="F8" s="95">
        <v>56791</v>
      </c>
      <c r="G8" s="95">
        <v>89503</v>
      </c>
      <c r="H8" s="95">
        <v>89318</v>
      </c>
      <c r="I8" s="96">
        <f t="shared" si="0"/>
        <v>-2.0669698222406385E-3</v>
      </c>
      <c r="J8" s="96">
        <f t="shared" si="1"/>
        <v>8.3428352092482783E-3</v>
      </c>
      <c r="K8" s="95">
        <f t="shared" si="2"/>
        <v>-185</v>
      </c>
      <c r="L8" s="95">
        <f t="shared" si="3"/>
        <v>739</v>
      </c>
      <c r="M8" s="96">
        <f>H8/H7</f>
        <v>0.71149311751210809</v>
      </c>
      <c r="N8" s="95">
        <v>35981</v>
      </c>
      <c r="O8" s="95">
        <v>67574</v>
      </c>
      <c r="P8" s="95">
        <v>89647</v>
      </c>
      <c r="Q8" s="95">
        <v>87893</v>
      </c>
      <c r="R8" s="95">
        <v>91960</v>
      </c>
      <c r="S8" s="96">
        <f t="shared" si="4"/>
        <v>4.6272171845311849E-2</v>
      </c>
      <c r="T8" s="96">
        <f t="shared" si="5"/>
        <v>1.5557933353714462</v>
      </c>
      <c r="U8" s="95">
        <f t="shared" si="6"/>
        <v>4067</v>
      </c>
      <c r="V8" s="95">
        <f t="shared" si="7"/>
        <v>55979</v>
      </c>
      <c r="W8" s="96">
        <f>R8/R7</f>
        <v>0.24036739932197365</v>
      </c>
    </row>
    <row r="9" spans="2:23" x14ac:dyDescent="0.25">
      <c r="B9" s="97" t="s">
        <v>61</v>
      </c>
      <c r="C9" s="52">
        <v>67220</v>
      </c>
      <c r="D9" s="52">
        <v>69015</v>
      </c>
      <c r="E9" s="52">
        <v>34865</v>
      </c>
      <c r="F9" s="52">
        <v>45244</v>
      </c>
      <c r="G9" s="52">
        <v>71471</v>
      </c>
      <c r="H9" s="52">
        <v>72829</v>
      </c>
      <c r="I9" s="98">
        <f t="shared" si="0"/>
        <v>1.9000713576135864E-2</v>
      </c>
      <c r="J9" s="98">
        <f t="shared" si="1"/>
        <v>5.5263348547417213E-2</v>
      </c>
      <c r="K9" s="52">
        <f t="shared" si="2"/>
        <v>1358</v>
      </c>
      <c r="L9" s="52">
        <f t="shared" si="3"/>
        <v>3814</v>
      </c>
      <c r="M9" s="98">
        <f>H9/H7</f>
        <v>0.58014434106551105</v>
      </c>
      <c r="N9" s="52">
        <v>26561</v>
      </c>
      <c r="O9" s="52">
        <v>54907</v>
      </c>
      <c r="P9" s="52">
        <v>71632</v>
      </c>
      <c r="Q9" s="52">
        <v>72266</v>
      </c>
      <c r="R9" s="52">
        <v>75407</v>
      </c>
      <c r="S9" s="98">
        <f t="shared" si="4"/>
        <v>4.3464423103534156E-2</v>
      </c>
      <c r="T9" s="98">
        <f t="shared" si="5"/>
        <v>1.8390120853883514</v>
      </c>
      <c r="U9" s="52">
        <f t="shared" si="6"/>
        <v>3141</v>
      </c>
      <c r="V9" s="52">
        <f t="shared" si="7"/>
        <v>48846</v>
      </c>
      <c r="W9" s="98">
        <f>R9/R7</f>
        <v>0.19710074467890459</v>
      </c>
    </row>
    <row r="10" spans="2:23" x14ac:dyDescent="0.25">
      <c r="B10" s="97" t="s">
        <v>62</v>
      </c>
      <c r="C10" s="52">
        <v>19355</v>
      </c>
      <c r="D10" s="52">
        <v>19564</v>
      </c>
      <c r="E10" s="52">
        <v>9622</v>
      </c>
      <c r="F10" s="52">
        <v>11547</v>
      </c>
      <c r="G10" s="52">
        <v>18032</v>
      </c>
      <c r="H10" s="52">
        <v>16489</v>
      </c>
      <c r="I10" s="98">
        <f t="shared" si="0"/>
        <v>-8.5570097604259043E-2</v>
      </c>
      <c r="J10" s="98">
        <f t="shared" si="1"/>
        <v>-0.15717644653445106</v>
      </c>
      <c r="K10" s="52">
        <f t="shared" si="2"/>
        <v>-1543</v>
      </c>
      <c r="L10" s="52">
        <f t="shared" si="3"/>
        <v>-3075</v>
      </c>
      <c r="M10" s="98">
        <f>H10/H7</f>
        <v>0.13134877644659698</v>
      </c>
      <c r="N10" s="52">
        <v>9420</v>
      </c>
      <c r="O10" s="52">
        <v>12667</v>
      </c>
      <c r="P10" s="52">
        <v>18015</v>
      </c>
      <c r="Q10" s="52">
        <v>15627</v>
      </c>
      <c r="R10" s="52">
        <v>16553</v>
      </c>
      <c r="S10" s="98">
        <f t="shared" si="4"/>
        <v>5.9256415178857047E-2</v>
      </c>
      <c r="T10" s="98">
        <f t="shared" si="5"/>
        <v>0.75721868365180467</v>
      </c>
      <c r="U10" s="52">
        <f t="shared" si="6"/>
        <v>926</v>
      </c>
      <c r="V10" s="52">
        <f t="shared" si="7"/>
        <v>7133</v>
      </c>
      <c r="W10" s="98">
        <f>R10/R7</f>
        <v>4.3266654643069051E-2</v>
      </c>
    </row>
    <row r="11" spans="2:23" x14ac:dyDescent="0.25">
      <c r="B11" s="94" t="s">
        <v>63</v>
      </c>
      <c r="C11" s="95">
        <v>44923</v>
      </c>
      <c r="D11" s="95">
        <v>43565</v>
      </c>
      <c r="E11" s="95">
        <v>22114</v>
      </c>
      <c r="F11" s="95">
        <v>25665</v>
      </c>
      <c r="G11" s="95">
        <v>34193</v>
      </c>
      <c r="H11" s="95">
        <v>36218</v>
      </c>
      <c r="I11" s="96">
        <f t="shared" si="0"/>
        <v>5.9222647910391002E-2</v>
      </c>
      <c r="J11" s="96">
        <f t="shared" si="1"/>
        <v>-0.16864455411454149</v>
      </c>
      <c r="K11" s="95">
        <f t="shared" si="2"/>
        <v>2025</v>
      </c>
      <c r="L11" s="95">
        <f t="shared" si="3"/>
        <v>-7347</v>
      </c>
      <c r="M11" s="96">
        <f>H11/H7</f>
        <v>0.28850688248789191</v>
      </c>
      <c r="N11" s="95">
        <v>21046</v>
      </c>
      <c r="O11" s="95">
        <v>27393</v>
      </c>
      <c r="P11" s="95">
        <v>34927</v>
      </c>
      <c r="Q11" s="95">
        <v>36004</v>
      </c>
      <c r="R11" s="95">
        <v>35567</v>
      </c>
      <c r="S11" s="96">
        <f t="shared" si="4"/>
        <v>-1.2137540273302938E-2</v>
      </c>
      <c r="T11" s="96">
        <f t="shared" si="5"/>
        <v>0.68996483892426119</v>
      </c>
      <c r="U11" s="95">
        <f t="shared" si="6"/>
        <v>-437</v>
      </c>
      <c r="V11" s="95">
        <f t="shared" si="7"/>
        <v>14521</v>
      </c>
      <c r="W11" s="96">
        <f>R11/R7</f>
        <v>9.2965934011359691E-2</v>
      </c>
    </row>
    <row r="12" spans="2:23" x14ac:dyDescent="0.25">
      <c r="B12" s="91" t="s">
        <v>44</v>
      </c>
      <c r="C12" s="99">
        <v>46317</v>
      </c>
      <c r="D12" s="99">
        <v>46648</v>
      </c>
      <c r="E12" s="99">
        <v>23742</v>
      </c>
      <c r="F12" s="99">
        <v>29697</v>
      </c>
      <c r="G12" s="99">
        <v>44233</v>
      </c>
      <c r="H12" s="99">
        <v>45902</v>
      </c>
      <c r="I12" s="100">
        <f t="shared" si="0"/>
        <v>3.7732010037754726E-2</v>
      </c>
      <c r="J12" s="100">
        <f t="shared" si="1"/>
        <v>-1.5992111130166298E-2</v>
      </c>
      <c r="K12" s="99">
        <f t="shared" si="2"/>
        <v>1669</v>
      </c>
      <c r="L12" s="99">
        <f t="shared" si="3"/>
        <v>-746</v>
      </c>
      <c r="M12" s="93">
        <f>H12/H12</f>
        <v>1</v>
      </c>
      <c r="N12" s="99">
        <v>0</v>
      </c>
      <c r="O12" s="99">
        <v>36110</v>
      </c>
      <c r="P12" s="99">
        <v>44069</v>
      </c>
      <c r="Q12" s="99">
        <v>44891</v>
      </c>
      <c r="R12" s="99">
        <v>46362</v>
      </c>
      <c r="S12" s="100">
        <f t="shared" si="4"/>
        <v>3.276826089862106E-2</v>
      </c>
      <c r="T12" s="100" t="str">
        <f t="shared" si="5"/>
        <v>-</v>
      </c>
      <c r="U12" s="99">
        <f t="shared" si="6"/>
        <v>1471</v>
      </c>
      <c r="V12" s="99">
        <f t="shared" si="7"/>
        <v>46362</v>
      </c>
      <c r="W12" s="93">
        <f>R12/R12</f>
        <v>1</v>
      </c>
    </row>
    <row r="13" spans="2:23" x14ac:dyDescent="0.25">
      <c r="B13" s="94" t="s">
        <v>60</v>
      </c>
      <c r="C13" s="95">
        <v>33397</v>
      </c>
      <c r="D13" s="95">
        <v>34050</v>
      </c>
      <c r="E13" s="95">
        <v>17566</v>
      </c>
      <c r="F13" s="95">
        <v>23340</v>
      </c>
      <c r="G13" s="95">
        <v>34827</v>
      </c>
      <c r="H13" s="95">
        <v>34946</v>
      </c>
      <c r="I13" s="96">
        <f t="shared" si="0"/>
        <v>3.4168891951646962E-3</v>
      </c>
      <c r="J13" s="96">
        <f t="shared" si="1"/>
        <v>2.631424375917768E-2</v>
      </c>
      <c r="K13" s="95">
        <f t="shared" si="2"/>
        <v>119</v>
      </c>
      <c r="L13" s="95">
        <f t="shared" si="3"/>
        <v>896</v>
      </c>
      <c r="M13" s="96">
        <f>H13/H12</f>
        <v>0.76131758964750995</v>
      </c>
      <c r="N13" s="95">
        <v>0</v>
      </c>
      <c r="O13" s="95">
        <v>28843</v>
      </c>
      <c r="P13" s="95">
        <v>34314</v>
      </c>
      <c r="Q13" s="95">
        <v>34058</v>
      </c>
      <c r="R13" s="95">
        <v>34975</v>
      </c>
      <c r="S13" s="96">
        <f t="shared" si="4"/>
        <v>2.692465793646126E-2</v>
      </c>
      <c r="T13" s="96" t="str">
        <f t="shared" si="5"/>
        <v>-</v>
      </c>
      <c r="U13" s="95">
        <f t="shared" si="6"/>
        <v>917</v>
      </c>
      <c r="V13" s="95">
        <f t="shared" si="7"/>
        <v>34975</v>
      </c>
      <c r="W13" s="96">
        <f>R13/R12</f>
        <v>0.75438937060523703</v>
      </c>
    </row>
    <row r="14" spans="2:23" x14ac:dyDescent="0.25">
      <c r="B14" s="97" t="s">
        <v>61</v>
      </c>
      <c r="C14" s="52">
        <v>26684</v>
      </c>
      <c r="D14" s="52">
        <v>27660</v>
      </c>
      <c r="E14" s="52">
        <v>14847</v>
      </c>
      <c r="F14" s="52">
        <v>20181</v>
      </c>
      <c r="G14" s="52">
        <v>29820</v>
      </c>
      <c r="H14" s="52">
        <v>30493</v>
      </c>
      <c r="I14" s="98">
        <f t="shared" si="0"/>
        <v>2.2568745808182467E-2</v>
      </c>
      <c r="J14" s="98">
        <f t="shared" si="1"/>
        <v>0.1024222704266089</v>
      </c>
      <c r="K14" s="52">
        <f t="shared" si="2"/>
        <v>673</v>
      </c>
      <c r="L14" s="52">
        <f t="shared" si="3"/>
        <v>2833</v>
      </c>
      <c r="M14" s="98">
        <f>H14/H12</f>
        <v>0.66430656616269446</v>
      </c>
      <c r="N14" s="52">
        <v>0</v>
      </c>
      <c r="O14" s="52">
        <v>24921</v>
      </c>
      <c r="P14" s="52">
        <v>29302</v>
      </c>
      <c r="Q14" s="52">
        <v>29733</v>
      </c>
      <c r="R14" s="52">
        <v>30970</v>
      </c>
      <c r="S14" s="98">
        <f t="shared" si="4"/>
        <v>4.1603605421585366E-2</v>
      </c>
      <c r="T14" s="98" t="str">
        <f t="shared" si="5"/>
        <v>-</v>
      </c>
      <c r="U14" s="52">
        <f t="shared" si="6"/>
        <v>1237</v>
      </c>
      <c r="V14" s="52">
        <f t="shared" si="7"/>
        <v>30970</v>
      </c>
      <c r="W14" s="98">
        <f>R14/R12</f>
        <v>0.6680039687675251</v>
      </c>
    </row>
    <row r="15" spans="2:23" x14ac:dyDescent="0.25">
      <c r="B15" s="97" t="s">
        <v>62</v>
      </c>
      <c r="C15" s="52">
        <v>6713</v>
      </c>
      <c r="D15" s="52">
        <v>6390</v>
      </c>
      <c r="E15" s="52">
        <v>2720</v>
      </c>
      <c r="F15" s="52">
        <v>3159</v>
      </c>
      <c r="G15" s="52">
        <v>5006</v>
      </c>
      <c r="H15" s="52">
        <v>4453</v>
      </c>
      <c r="I15" s="98">
        <f t="shared" si="0"/>
        <v>-0.11046743907311229</v>
      </c>
      <c r="J15" s="98">
        <f t="shared" si="1"/>
        <v>-0.30312989045383409</v>
      </c>
      <c r="K15" s="52">
        <f t="shared" si="2"/>
        <v>-553</v>
      </c>
      <c r="L15" s="52">
        <f t="shared" si="3"/>
        <v>-1937</v>
      </c>
      <c r="M15" s="98">
        <f>H15/H12</f>
        <v>9.7011023484815481E-2</v>
      </c>
      <c r="N15" s="52">
        <v>0</v>
      </c>
      <c r="O15" s="52">
        <v>3922</v>
      </c>
      <c r="P15" s="52">
        <v>5012</v>
      </c>
      <c r="Q15" s="52">
        <v>4325</v>
      </c>
      <c r="R15" s="52">
        <v>4005</v>
      </c>
      <c r="S15" s="98">
        <f t="shared" si="4"/>
        <v>-7.3988439306358345E-2</v>
      </c>
      <c r="T15" s="98" t="str">
        <f t="shared" si="5"/>
        <v>-</v>
      </c>
      <c r="U15" s="52">
        <f t="shared" si="6"/>
        <v>-320</v>
      </c>
      <c r="V15" s="52">
        <f t="shared" si="7"/>
        <v>4005</v>
      </c>
      <c r="W15" s="98">
        <f>R15/R12</f>
        <v>8.6385401837711914E-2</v>
      </c>
    </row>
    <row r="16" spans="2:23" x14ac:dyDescent="0.25">
      <c r="B16" s="94" t="s">
        <v>63</v>
      </c>
      <c r="C16" s="95">
        <v>12921</v>
      </c>
      <c r="D16" s="95">
        <v>12598</v>
      </c>
      <c r="E16" s="95">
        <v>6176</v>
      </c>
      <c r="F16" s="95">
        <v>6357</v>
      </c>
      <c r="G16" s="95">
        <v>9406</v>
      </c>
      <c r="H16" s="95">
        <v>10956</v>
      </c>
      <c r="I16" s="96">
        <f t="shared" si="0"/>
        <v>0.16478843291516054</v>
      </c>
      <c r="J16" s="96">
        <f t="shared" si="1"/>
        <v>-0.13033814891252582</v>
      </c>
      <c r="K16" s="95">
        <f t="shared" si="2"/>
        <v>1550</v>
      </c>
      <c r="L16" s="95">
        <f t="shared" si="3"/>
        <v>-1642</v>
      </c>
      <c r="M16" s="96">
        <f>H16/H12</f>
        <v>0.23868241035249008</v>
      </c>
      <c r="N16" s="95">
        <v>0</v>
      </c>
      <c r="O16" s="95">
        <v>7267</v>
      </c>
      <c r="P16" s="95">
        <v>9755</v>
      </c>
      <c r="Q16" s="95">
        <v>10833</v>
      </c>
      <c r="R16" s="95">
        <v>11387</v>
      </c>
      <c r="S16" s="96">
        <f t="shared" si="4"/>
        <v>5.1140035078002466E-2</v>
      </c>
      <c r="T16" s="96" t="str">
        <f t="shared" si="5"/>
        <v>-</v>
      </c>
      <c r="U16" s="95">
        <f t="shared" si="6"/>
        <v>554</v>
      </c>
      <c r="V16" s="95">
        <f t="shared" si="7"/>
        <v>11387</v>
      </c>
      <c r="W16" s="96">
        <f>R16/R12</f>
        <v>0.24561062939476294</v>
      </c>
    </row>
    <row r="17" spans="2:23" x14ac:dyDescent="0.25">
      <c r="B17" s="91" t="s">
        <v>47</v>
      </c>
      <c r="C17" s="99">
        <v>4070</v>
      </c>
      <c r="D17" s="99">
        <v>4070</v>
      </c>
      <c r="E17" s="99">
        <v>2900</v>
      </c>
      <c r="F17" s="99">
        <v>4012</v>
      </c>
      <c r="G17" s="99">
        <v>4562</v>
      </c>
      <c r="H17" s="99">
        <v>4395</v>
      </c>
      <c r="I17" s="100">
        <f t="shared" si="0"/>
        <v>-3.6606751424813733E-2</v>
      </c>
      <c r="J17" s="100">
        <f t="shared" si="1"/>
        <v>7.9852579852579764E-2</v>
      </c>
      <c r="K17" s="99">
        <f t="shared" si="2"/>
        <v>-167</v>
      </c>
      <c r="L17" s="99">
        <f t="shared" si="3"/>
        <v>325</v>
      </c>
      <c r="M17" s="93">
        <f>H17/H17</f>
        <v>1</v>
      </c>
      <c r="N17" s="99">
        <v>0</v>
      </c>
      <c r="O17" s="99">
        <v>4276</v>
      </c>
      <c r="P17" s="99">
        <v>4562</v>
      </c>
      <c r="Q17" s="99">
        <v>4276</v>
      </c>
      <c r="R17" s="99">
        <v>4306</v>
      </c>
      <c r="S17" s="100">
        <f t="shared" si="4"/>
        <v>7.0159027128158247E-3</v>
      </c>
      <c r="T17" s="100" t="str">
        <f t="shared" si="5"/>
        <v>-</v>
      </c>
      <c r="U17" s="99">
        <f t="shared" si="6"/>
        <v>30</v>
      </c>
      <c r="V17" s="99">
        <f t="shared" si="7"/>
        <v>4306</v>
      </c>
      <c r="W17" s="93">
        <f>R17/R17</f>
        <v>1</v>
      </c>
    </row>
    <row r="18" spans="2:23" x14ac:dyDescent="0.25">
      <c r="B18" s="94" t="s">
        <v>60</v>
      </c>
      <c r="C18" s="95">
        <v>4004</v>
      </c>
      <c r="D18" s="95">
        <v>4004</v>
      </c>
      <c r="E18" s="95">
        <v>2534</v>
      </c>
      <c r="F18" s="95">
        <v>3312</v>
      </c>
      <c r="G18" s="95">
        <v>3862</v>
      </c>
      <c r="H18" s="95">
        <v>3695</v>
      </c>
      <c r="I18" s="96">
        <f t="shared" si="0"/>
        <v>-4.3241843604350128E-2</v>
      </c>
      <c r="J18" s="96">
        <f t="shared" si="1"/>
        <v>-7.7172827172827141E-2</v>
      </c>
      <c r="K18" s="95">
        <f t="shared" si="2"/>
        <v>-167</v>
      </c>
      <c r="L18" s="95">
        <f t="shared" si="3"/>
        <v>-309</v>
      </c>
      <c r="M18" s="96">
        <f>H18/H17</f>
        <v>0.84072810011376564</v>
      </c>
      <c r="N18" s="95">
        <v>0</v>
      </c>
      <c r="O18" s="95">
        <v>3576</v>
      </c>
      <c r="P18" s="95">
        <v>3862</v>
      </c>
      <c r="Q18" s="95">
        <v>3576</v>
      </c>
      <c r="R18" s="95">
        <v>3606</v>
      </c>
      <c r="S18" s="96">
        <f t="shared" si="4"/>
        <v>8.3892617449663476E-3</v>
      </c>
      <c r="T18" s="96" t="str">
        <f t="shared" si="5"/>
        <v>-</v>
      </c>
      <c r="U18" s="95">
        <f t="shared" si="6"/>
        <v>30</v>
      </c>
      <c r="V18" s="95">
        <f t="shared" si="7"/>
        <v>3606</v>
      </c>
      <c r="W18" s="96">
        <f>R18/R17</f>
        <v>0.83743613562470975</v>
      </c>
    </row>
    <row r="19" spans="2:23" x14ac:dyDescent="0.25">
      <c r="B19" s="97" t="s">
        <v>61</v>
      </c>
      <c r="C19" s="52">
        <v>3576</v>
      </c>
      <c r="D19" s="52">
        <v>3576</v>
      </c>
      <c r="E19" s="52">
        <v>0</v>
      </c>
      <c r="F19" s="52">
        <v>0</v>
      </c>
      <c r="G19" s="52">
        <v>0</v>
      </c>
      <c r="H19" s="52">
        <v>0</v>
      </c>
      <c r="I19" s="98" t="str">
        <f t="shared" si="0"/>
        <v>-</v>
      </c>
      <c r="J19" s="98">
        <f t="shared" si="1"/>
        <v>-1</v>
      </c>
      <c r="K19" s="52">
        <f t="shared" si="2"/>
        <v>0</v>
      </c>
      <c r="L19" s="52">
        <f t="shared" si="3"/>
        <v>-3576</v>
      </c>
      <c r="M19" s="98">
        <f>H19/H17</f>
        <v>0</v>
      </c>
      <c r="N19" s="52">
        <v>0</v>
      </c>
      <c r="O19" s="52">
        <v>3576</v>
      </c>
      <c r="P19" s="52">
        <v>0</v>
      </c>
      <c r="Q19" s="52">
        <v>3576</v>
      </c>
      <c r="R19" s="52">
        <v>0</v>
      </c>
      <c r="S19" s="98">
        <f t="shared" si="4"/>
        <v>-1</v>
      </c>
      <c r="T19" s="98" t="str">
        <f t="shared" si="5"/>
        <v>-</v>
      </c>
      <c r="U19" s="52">
        <f t="shared" si="6"/>
        <v>-3576</v>
      </c>
      <c r="V19" s="52">
        <f t="shared" si="7"/>
        <v>0</v>
      </c>
      <c r="W19" s="98">
        <f>R19/R17</f>
        <v>0</v>
      </c>
    </row>
    <row r="20" spans="2:23" x14ac:dyDescent="0.25">
      <c r="B20" s="97" t="s">
        <v>62</v>
      </c>
      <c r="C20" s="52">
        <v>428</v>
      </c>
      <c r="D20" s="52">
        <v>428</v>
      </c>
      <c r="E20" s="52">
        <v>0</v>
      </c>
      <c r="F20" s="52">
        <v>0</v>
      </c>
      <c r="G20" s="52">
        <v>0</v>
      </c>
      <c r="H20" s="52">
        <v>0</v>
      </c>
      <c r="I20" s="98" t="str">
        <f t="shared" si="0"/>
        <v>-</v>
      </c>
      <c r="J20" s="98">
        <f t="shared" si="1"/>
        <v>-1</v>
      </c>
      <c r="K20" s="52">
        <f t="shared" si="2"/>
        <v>0</v>
      </c>
      <c r="L20" s="52">
        <f t="shared" si="3"/>
        <v>-428</v>
      </c>
      <c r="M20" s="98">
        <f>H20/H17</f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98" t="str">
        <f t="shared" si="4"/>
        <v>-</v>
      </c>
      <c r="T20" s="98" t="str">
        <f t="shared" si="5"/>
        <v>-</v>
      </c>
      <c r="U20" s="52">
        <f t="shared" si="6"/>
        <v>0</v>
      </c>
      <c r="V20" s="52">
        <f t="shared" si="7"/>
        <v>0</v>
      </c>
      <c r="W20" s="98">
        <f>R20/R17</f>
        <v>0</v>
      </c>
    </row>
    <row r="21" spans="2:23" x14ac:dyDescent="0.25">
      <c r="B21" s="94" t="s">
        <v>63</v>
      </c>
      <c r="C21" s="95">
        <v>0</v>
      </c>
      <c r="D21" s="95">
        <v>0</v>
      </c>
      <c r="E21" s="95">
        <v>0</v>
      </c>
      <c r="F21" s="95">
        <v>0</v>
      </c>
      <c r="G21" s="95">
        <v>0</v>
      </c>
      <c r="H21" s="95">
        <v>0</v>
      </c>
      <c r="I21" s="96" t="str">
        <f t="shared" si="0"/>
        <v>-</v>
      </c>
      <c r="J21" s="96" t="str">
        <f t="shared" si="1"/>
        <v>-</v>
      </c>
      <c r="K21" s="95">
        <f t="shared" si="2"/>
        <v>0</v>
      </c>
      <c r="L21" s="95">
        <f t="shared" si="3"/>
        <v>0</v>
      </c>
      <c r="M21" s="96">
        <f>H21/H17</f>
        <v>0</v>
      </c>
      <c r="N21" s="95" t="s">
        <v>229</v>
      </c>
      <c r="O21" s="95" t="s">
        <v>229</v>
      </c>
      <c r="P21" s="95" t="s">
        <v>229</v>
      </c>
      <c r="Q21" s="95" t="s">
        <v>229</v>
      </c>
      <c r="R21" s="95" t="s">
        <v>229</v>
      </c>
      <c r="S21" s="96" t="str">
        <f t="shared" si="4"/>
        <v>-</v>
      </c>
      <c r="T21" s="96" t="str">
        <f t="shared" si="5"/>
        <v>-</v>
      </c>
      <c r="U21" s="95" t="str">
        <f t="shared" si="6"/>
        <v>-</v>
      </c>
      <c r="V21" s="95" t="str">
        <f t="shared" si="7"/>
        <v>-</v>
      </c>
      <c r="W21" s="96" t="e">
        <f>R21/R17</f>
        <v>#VALUE!</v>
      </c>
    </row>
    <row r="22" spans="2:23" x14ac:dyDescent="0.25">
      <c r="B22" s="91" t="s">
        <v>46</v>
      </c>
      <c r="C22" s="99">
        <v>1127</v>
      </c>
      <c r="D22" s="99">
        <v>1127</v>
      </c>
      <c r="E22" s="99">
        <v>437</v>
      </c>
      <c r="F22" s="99">
        <v>669</v>
      </c>
      <c r="G22" s="99">
        <v>857</v>
      </c>
      <c r="H22" s="99">
        <v>900</v>
      </c>
      <c r="I22" s="100">
        <f t="shared" si="0"/>
        <v>5.0175029171528607E-2</v>
      </c>
      <c r="J22" s="100">
        <f t="shared" si="1"/>
        <v>-0.20141969831410822</v>
      </c>
      <c r="K22" s="99">
        <f t="shared" si="2"/>
        <v>43</v>
      </c>
      <c r="L22" s="99">
        <f t="shared" si="3"/>
        <v>-227</v>
      </c>
      <c r="M22" s="100">
        <f>H22/H22</f>
        <v>1</v>
      </c>
      <c r="N22" s="99">
        <v>0</v>
      </c>
      <c r="O22" s="99">
        <v>802</v>
      </c>
      <c r="P22" s="99">
        <v>844</v>
      </c>
      <c r="Q22" s="99">
        <v>763</v>
      </c>
      <c r="R22" s="99">
        <v>912</v>
      </c>
      <c r="S22" s="100">
        <f t="shared" si="4"/>
        <v>0.19528178243774574</v>
      </c>
      <c r="T22" s="100" t="str">
        <f t="shared" si="5"/>
        <v>-</v>
      </c>
      <c r="U22" s="99">
        <f t="shared" si="6"/>
        <v>149</v>
      </c>
      <c r="V22" s="99">
        <f t="shared" si="7"/>
        <v>912</v>
      </c>
      <c r="W22" s="100">
        <f>R22/R22</f>
        <v>1</v>
      </c>
    </row>
    <row r="23" spans="2:23" x14ac:dyDescent="0.25">
      <c r="B23" s="94" t="s">
        <v>60</v>
      </c>
      <c r="C23" s="95">
        <v>917</v>
      </c>
      <c r="D23" s="95">
        <v>917</v>
      </c>
      <c r="E23" s="95">
        <v>386</v>
      </c>
      <c r="F23" s="95">
        <v>669</v>
      </c>
      <c r="G23" s="95">
        <v>855</v>
      </c>
      <c r="H23" s="95">
        <v>886</v>
      </c>
      <c r="I23" s="96">
        <f t="shared" si="0"/>
        <v>3.6257309941520433E-2</v>
      </c>
      <c r="J23" s="96">
        <f t="shared" si="1"/>
        <v>-3.3805888767720838E-2</v>
      </c>
      <c r="K23" s="95">
        <f t="shared" si="2"/>
        <v>31</v>
      </c>
      <c r="L23" s="95">
        <f t="shared" si="3"/>
        <v>-31</v>
      </c>
      <c r="M23" s="96">
        <f>H23/H22</f>
        <v>0.98444444444444446</v>
      </c>
      <c r="N23" s="95">
        <v>0</v>
      </c>
      <c r="O23" s="95">
        <v>802</v>
      </c>
      <c r="P23" s="95">
        <v>844</v>
      </c>
      <c r="Q23" s="95">
        <v>749</v>
      </c>
      <c r="R23" s="95">
        <v>898</v>
      </c>
      <c r="S23" s="96">
        <f t="shared" si="4"/>
        <v>0.19893190921228299</v>
      </c>
      <c r="T23" s="96" t="str">
        <f t="shared" si="5"/>
        <v>-</v>
      </c>
      <c r="U23" s="95">
        <f t="shared" si="6"/>
        <v>149</v>
      </c>
      <c r="V23" s="95">
        <f t="shared" si="7"/>
        <v>898</v>
      </c>
      <c r="W23" s="96">
        <f>R23/R22</f>
        <v>0.98464912280701755</v>
      </c>
    </row>
    <row r="24" spans="2:23" x14ac:dyDescent="0.25">
      <c r="B24" s="94" t="s">
        <v>63</v>
      </c>
      <c r="C24" s="95">
        <v>210</v>
      </c>
      <c r="D24" s="95">
        <v>210</v>
      </c>
      <c r="E24" s="95">
        <v>51</v>
      </c>
      <c r="F24" s="95">
        <v>0</v>
      </c>
      <c r="G24" s="95">
        <v>0</v>
      </c>
      <c r="H24" s="95">
        <v>0</v>
      </c>
      <c r="I24" s="96" t="str">
        <f t="shared" si="0"/>
        <v>-</v>
      </c>
      <c r="J24" s="96">
        <f t="shared" si="1"/>
        <v>-1</v>
      </c>
      <c r="K24" s="95">
        <f t="shared" si="2"/>
        <v>0</v>
      </c>
      <c r="L24" s="95">
        <f t="shared" si="3"/>
        <v>-210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4"/>
        <v>-</v>
      </c>
      <c r="T24" s="96" t="str">
        <f t="shared" si="5"/>
        <v>-</v>
      </c>
      <c r="U24" s="95">
        <f t="shared" si="6"/>
        <v>0</v>
      </c>
      <c r="V24" s="95">
        <f t="shared" si="7"/>
        <v>0</v>
      </c>
      <c r="W24" s="96">
        <f>R24/R22</f>
        <v>0</v>
      </c>
    </row>
    <row r="25" spans="2:23" x14ac:dyDescent="0.25">
      <c r="B25" s="91" t="s">
        <v>47</v>
      </c>
      <c r="C25" s="99">
        <v>4070</v>
      </c>
      <c r="D25" s="99">
        <v>4070</v>
      </c>
      <c r="E25" s="99">
        <v>2900</v>
      </c>
      <c r="F25" s="99">
        <v>4012</v>
      </c>
      <c r="G25" s="99">
        <v>4562</v>
      </c>
      <c r="H25" s="99">
        <v>4395</v>
      </c>
      <c r="I25" s="100">
        <f t="shared" si="0"/>
        <v>-3.6606751424813733E-2</v>
      </c>
      <c r="J25" s="100">
        <f t="shared" si="1"/>
        <v>7.9852579852579764E-2</v>
      </c>
      <c r="K25" s="99">
        <f t="shared" si="2"/>
        <v>-167</v>
      </c>
      <c r="L25" s="99">
        <f t="shared" si="3"/>
        <v>325</v>
      </c>
      <c r="M25" s="93">
        <f>H25/H25</f>
        <v>1</v>
      </c>
      <c r="N25" s="99">
        <v>0</v>
      </c>
      <c r="O25" s="99">
        <v>4276</v>
      </c>
      <c r="P25" s="99">
        <v>4562</v>
      </c>
      <c r="Q25" s="99">
        <v>4276</v>
      </c>
      <c r="R25" s="99">
        <v>4306</v>
      </c>
      <c r="S25" s="100">
        <f t="shared" si="4"/>
        <v>7.0159027128158247E-3</v>
      </c>
      <c r="T25" s="100" t="str">
        <f t="shared" si="5"/>
        <v>-</v>
      </c>
      <c r="U25" s="99">
        <f t="shared" si="6"/>
        <v>30</v>
      </c>
      <c r="V25" s="99">
        <f t="shared" si="7"/>
        <v>4306</v>
      </c>
      <c r="W25" s="93">
        <f>R25/R25</f>
        <v>1</v>
      </c>
    </row>
    <row r="26" spans="2:23" x14ac:dyDescent="0.25">
      <c r="B26" s="94" t="s">
        <v>60</v>
      </c>
      <c r="C26" s="95">
        <v>4004</v>
      </c>
      <c r="D26" s="95">
        <v>4004</v>
      </c>
      <c r="E26" s="95">
        <v>2534</v>
      </c>
      <c r="F26" s="95">
        <v>3312</v>
      </c>
      <c r="G26" s="95">
        <v>3862</v>
      </c>
      <c r="H26" s="95">
        <v>3695</v>
      </c>
      <c r="I26" s="96">
        <f t="shared" si="0"/>
        <v>-4.3241843604350128E-2</v>
      </c>
      <c r="J26" s="96">
        <f t="shared" si="1"/>
        <v>-7.7172827172827141E-2</v>
      </c>
      <c r="K26" s="95">
        <f t="shared" si="2"/>
        <v>-167</v>
      </c>
      <c r="L26" s="95">
        <f t="shared" si="3"/>
        <v>-309</v>
      </c>
      <c r="M26" s="96">
        <f>H26/H25</f>
        <v>0.84072810011376564</v>
      </c>
      <c r="N26" s="95">
        <v>0</v>
      </c>
      <c r="O26" s="95">
        <v>3576</v>
      </c>
      <c r="P26" s="95">
        <v>3862</v>
      </c>
      <c r="Q26" s="95">
        <v>3576</v>
      </c>
      <c r="R26" s="95">
        <v>3606</v>
      </c>
      <c r="S26" s="96">
        <f t="shared" si="4"/>
        <v>8.3892617449663476E-3</v>
      </c>
      <c r="T26" s="96" t="str">
        <f t="shared" si="5"/>
        <v>-</v>
      </c>
      <c r="U26" s="95">
        <f t="shared" si="6"/>
        <v>30</v>
      </c>
      <c r="V26" s="95">
        <f t="shared" si="7"/>
        <v>3606</v>
      </c>
      <c r="W26" s="96">
        <f>R26/R25</f>
        <v>0.83743613562470975</v>
      </c>
    </row>
    <row r="27" spans="2:23" x14ac:dyDescent="0.25">
      <c r="B27" s="97" t="s">
        <v>61</v>
      </c>
      <c r="C27" s="52">
        <v>3576</v>
      </c>
      <c r="D27" s="52">
        <v>3576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0"/>
        <v>-</v>
      </c>
      <c r="J27" s="98">
        <f t="shared" si="1"/>
        <v>-1</v>
      </c>
      <c r="K27" s="52">
        <f t="shared" si="2"/>
        <v>0</v>
      </c>
      <c r="L27" s="52">
        <f t="shared" si="3"/>
        <v>-3576</v>
      </c>
      <c r="M27" s="98">
        <f>H27/H25</f>
        <v>0</v>
      </c>
      <c r="N27" s="52">
        <v>0</v>
      </c>
      <c r="O27" s="52">
        <v>3576</v>
      </c>
      <c r="P27" s="52">
        <v>0</v>
      </c>
      <c r="Q27" s="52">
        <v>3576</v>
      </c>
      <c r="R27" s="52">
        <v>0</v>
      </c>
      <c r="S27" s="98">
        <f t="shared" si="4"/>
        <v>-1</v>
      </c>
      <c r="T27" s="98" t="str">
        <f t="shared" si="5"/>
        <v>-</v>
      </c>
      <c r="U27" s="52">
        <f t="shared" si="6"/>
        <v>-3576</v>
      </c>
      <c r="V27" s="52">
        <f t="shared" si="7"/>
        <v>0</v>
      </c>
      <c r="W27" s="98">
        <f>R27/R25</f>
        <v>0</v>
      </c>
    </row>
    <row r="28" spans="2:23" x14ac:dyDescent="0.25">
      <c r="B28" s="97" t="s">
        <v>62</v>
      </c>
      <c r="C28" s="52">
        <v>428</v>
      </c>
      <c r="D28" s="52">
        <v>428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0"/>
        <v>-</v>
      </c>
      <c r="J28" s="98">
        <f t="shared" si="1"/>
        <v>-1</v>
      </c>
      <c r="K28" s="52">
        <f t="shared" si="2"/>
        <v>0</v>
      </c>
      <c r="L28" s="52">
        <f t="shared" si="3"/>
        <v>-428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4"/>
        <v>-</v>
      </c>
      <c r="T28" s="98" t="str">
        <f t="shared" si="5"/>
        <v>-</v>
      </c>
      <c r="U28" s="52">
        <f t="shared" si="6"/>
        <v>0</v>
      </c>
      <c r="V28" s="52">
        <f t="shared" si="7"/>
        <v>0</v>
      </c>
      <c r="W28" s="98">
        <f>R28/R25</f>
        <v>0</v>
      </c>
    </row>
    <row r="29" spans="2:23" x14ac:dyDescent="0.25">
      <c r="B29" s="91" t="s">
        <v>48</v>
      </c>
      <c r="C29" s="99">
        <v>21813</v>
      </c>
      <c r="D29" s="99">
        <v>21340</v>
      </c>
      <c r="E29" s="99">
        <v>9244</v>
      </c>
      <c r="F29" s="99">
        <v>11050</v>
      </c>
      <c r="G29" s="99">
        <v>18364</v>
      </c>
      <c r="H29" s="99">
        <v>19209</v>
      </c>
      <c r="I29" s="100">
        <f t="shared" si="0"/>
        <v>4.6013940318013535E-2</v>
      </c>
      <c r="J29" s="100">
        <f t="shared" si="1"/>
        <v>-9.9859418931583899E-2</v>
      </c>
      <c r="K29" s="99">
        <f t="shared" si="2"/>
        <v>845</v>
      </c>
      <c r="L29" s="99">
        <f t="shared" si="3"/>
        <v>-2131</v>
      </c>
      <c r="M29" s="93">
        <f>H29/H29</f>
        <v>1</v>
      </c>
      <c r="N29" s="99">
        <v>0</v>
      </c>
      <c r="O29" s="99">
        <v>13664</v>
      </c>
      <c r="P29" s="99">
        <v>18637</v>
      </c>
      <c r="Q29" s="99">
        <v>19295</v>
      </c>
      <c r="R29" s="99">
        <v>20140</v>
      </c>
      <c r="S29" s="100">
        <f t="shared" si="4"/>
        <v>4.3793728945322519E-2</v>
      </c>
      <c r="T29" s="100" t="str">
        <f t="shared" si="5"/>
        <v>-</v>
      </c>
      <c r="U29" s="99">
        <f t="shared" si="6"/>
        <v>845</v>
      </c>
      <c r="V29" s="99">
        <f t="shared" si="7"/>
        <v>20140</v>
      </c>
      <c r="W29" s="93">
        <f>R29/R29</f>
        <v>1</v>
      </c>
    </row>
    <row r="30" spans="2:23" x14ac:dyDescent="0.25">
      <c r="B30" s="94" t="s">
        <v>60</v>
      </c>
      <c r="C30" s="95">
        <v>16581</v>
      </c>
      <c r="D30" s="95">
        <v>16096</v>
      </c>
      <c r="E30" s="95">
        <v>6499</v>
      </c>
      <c r="F30" s="95">
        <v>8111</v>
      </c>
      <c r="G30" s="95">
        <v>14162</v>
      </c>
      <c r="H30" s="95">
        <v>14862</v>
      </c>
      <c r="I30" s="96">
        <f t="shared" si="0"/>
        <v>4.9428046886033083E-2</v>
      </c>
      <c r="J30" s="96">
        <f t="shared" si="1"/>
        <v>-7.6665009940357853E-2</v>
      </c>
      <c r="K30" s="95">
        <f t="shared" si="2"/>
        <v>700</v>
      </c>
      <c r="L30" s="95">
        <f t="shared" si="3"/>
        <v>-1234</v>
      </c>
      <c r="M30" s="96">
        <f>H30/H29</f>
        <v>0.77369982820552863</v>
      </c>
      <c r="N30" s="95">
        <v>0</v>
      </c>
      <c r="O30" s="95">
        <v>10280</v>
      </c>
      <c r="P30" s="95">
        <v>14288</v>
      </c>
      <c r="Q30" s="95">
        <v>14948</v>
      </c>
      <c r="R30" s="95">
        <v>15777</v>
      </c>
      <c r="S30" s="96">
        <f t="shared" si="4"/>
        <v>5.5458924270805454E-2</v>
      </c>
      <c r="T30" s="96" t="str">
        <f t="shared" si="5"/>
        <v>-</v>
      </c>
      <c r="U30" s="95">
        <f t="shared" si="6"/>
        <v>829</v>
      </c>
      <c r="V30" s="95">
        <f t="shared" si="7"/>
        <v>15777</v>
      </c>
      <c r="W30" s="96">
        <f>R30/R29</f>
        <v>0.78336643495531277</v>
      </c>
    </row>
    <row r="31" spans="2:23" x14ac:dyDescent="0.25">
      <c r="B31" s="97" t="s">
        <v>61</v>
      </c>
      <c r="C31" s="52">
        <v>13383</v>
      </c>
      <c r="D31" s="52">
        <v>12913</v>
      </c>
      <c r="E31" s="52">
        <v>5381</v>
      </c>
      <c r="F31" s="52">
        <v>6550</v>
      </c>
      <c r="G31" s="52">
        <v>12095</v>
      </c>
      <c r="H31" s="52">
        <v>12793</v>
      </c>
      <c r="I31" s="98">
        <f t="shared" si="0"/>
        <v>5.7709797436957366E-2</v>
      </c>
      <c r="J31" s="98">
        <f t="shared" si="1"/>
        <v>-9.2929605823588446E-3</v>
      </c>
      <c r="K31" s="52">
        <f t="shared" si="2"/>
        <v>698</v>
      </c>
      <c r="L31" s="52">
        <f t="shared" si="3"/>
        <v>-120</v>
      </c>
      <c r="M31" s="98">
        <f>H31/H29</f>
        <v>0.66598990056744234</v>
      </c>
      <c r="N31" s="52">
        <v>0</v>
      </c>
      <c r="O31" s="52">
        <v>9016</v>
      </c>
      <c r="P31" s="52">
        <v>12383</v>
      </c>
      <c r="Q31" s="52">
        <v>12849</v>
      </c>
      <c r="R31" s="52">
        <v>13674</v>
      </c>
      <c r="S31" s="98">
        <f t="shared" si="4"/>
        <v>6.4207331309829474E-2</v>
      </c>
      <c r="T31" s="98" t="str">
        <f t="shared" si="5"/>
        <v>-</v>
      </c>
      <c r="U31" s="52">
        <f t="shared" si="6"/>
        <v>825</v>
      </c>
      <c r="V31" s="52">
        <f t="shared" si="7"/>
        <v>13674</v>
      </c>
      <c r="W31" s="98">
        <f>R31/R29</f>
        <v>0.67894736842105263</v>
      </c>
    </row>
    <row r="32" spans="2:23" x14ac:dyDescent="0.25">
      <c r="B32" s="97" t="s">
        <v>62</v>
      </c>
      <c r="C32" s="52">
        <v>3198</v>
      </c>
      <c r="D32" s="52">
        <v>3183</v>
      </c>
      <c r="E32" s="52">
        <v>1118</v>
      </c>
      <c r="F32" s="52">
        <v>1561</v>
      </c>
      <c r="G32" s="52">
        <v>2067</v>
      </c>
      <c r="H32" s="52">
        <v>2069</v>
      </c>
      <c r="I32" s="98">
        <f t="shared" si="0"/>
        <v>9.6758587324630163E-4</v>
      </c>
      <c r="J32" s="98">
        <f t="shared" si="1"/>
        <v>-0.34998429154885324</v>
      </c>
      <c r="K32" s="52">
        <f t="shared" si="2"/>
        <v>2</v>
      </c>
      <c r="L32" s="52">
        <f t="shared" si="3"/>
        <v>-1114</v>
      </c>
      <c r="M32" s="98">
        <f>H32/H29</f>
        <v>0.10770992763808632</v>
      </c>
      <c r="N32" s="52">
        <v>0</v>
      </c>
      <c r="O32" s="52">
        <v>1264</v>
      </c>
      <c r="P32" s="52">
        <v>1905</v>
      </c>
      <c r="Q32" s="52">
        <v>2099</v>
      </c>
      <c r="R32" s="52">
        <v>2103</v>
      </c>
      <c r="S32" s="98">
        <f t="shared" si="4"/>
        <v>1.9056693663648261E-3</v>
      </c>
      <c r="T32" s="98" t="str">
        <f t="shared" si="5"/>
        <v>-</v>
      </c>
      <c r="U32" s="52">
        <f t="shared" si="6"/>
        <v>4</v>
      </c>
      <c r="V32" s="52">
        <f t="shared" si="7"/>
        <v>2103</v>
      </c>
      <c r="W32" s="98">
        <f>R32/R29</f>
        <v>0.10441906653426018</v>
      </c>
    </row>
    <row r="33" spans="2:23" x14ac:dyDescent="0.25">
      <c r="B33" s="94" t="s">
        <v>63</v>
      </c>
      <c r="C33" s="95">
        <v>5232</v>
      </c>
      <c r="D33" s="95">
        <v>5245</v>
      </c>
      <c r="E33" s="95">
        <v>2745</v>
      </c>
      <c r="F33" s="95">
        <v>2940</v>
      </c>
      <c r="G33" s="95">
        <v>4202</v>
      </c>
      <c r="H33" s="95">
        <v>4347</v>
      </c>
      <c r="I33" s="96">
        <f t="shared" si="0"/>
        <v>3.4507377439314535E-2</v>
      </c>
      <c r="J33" s="96">
        <f t="shared" si="1"/>
        <v>-0.17121067683508107</v>
      </c>
      <c r="K33" s="95">
        <f t="shared" si="2"/>
        <v>145</v>
      </c>
      <c r="L33" s="95">
        <f t="shared" si="3"/>
        <v>-898</v>
      </c>
      <c r="M33" s="96">
        <f>H33/H29</f>
        <v>0.22630017179447134</v>
      </c>
      <c r="N33" s="95">
        <v>0</v>
      </c>
      <c r="O33" s="95">
        <v>3384</v>
      </c>
      <c r="P33" s="95">
        <v>4349</v>
      </c>
      <c r="Q33" s="95">
        <v>4347</v>
      </c>
      <c r="R33" s="95">
        <v>4363</v>
      </c>
      <c r="S33" s="96">
        <f t="shared" si="4"/>
        <v>3.680699332873294E-3</v>
      </c>
      <c r="T33" s="96" t="str">
        <f t="shared" si="5"/>
        <v>-</v>
      </c>
      <c r="U33" s="95">
        <f t="shared" si="6"/>
        <v>16</v>
      </c>
      <c r="V33" s="95">
        <f t="shared" si="7"/>
        <v>4363</v>
      </c>
      <c r="W33" s="96">
        <f>R33/R29</f>
        <v>0.2166335650446872</v>
      </c>
    </row>
    <row r="34" spans="2:23" x14ac:dyDescent="0.25">
      <c r="B34" s="91" t="s">
        <v>49</v>
      </c>
      <c r="C34" s="99">
        <v>772</v>
      </c>
      <c r="D34" s="99">
        <v>713</v>
      </c>
      <c r="E34" s="99">
        <v>339</v>
      </c>
      <c r="F34" s="99">
        <v>532</v>
      </c>
      <c r="G34" s="99">
        <v>654</v>
      </c>
      <c r="H34" s="99">
        <v>663</v>
      </c>
      <c r="I34" s="100">
        <f t="shared" si="0"/>
        <v>1.3761467889908285E-2</v>
      </c>
      <c r="J34" s="100">
        <f t="shared" si="1"/>
        <v>-7.0126227208976211E-2</v>
      </c>
      <c r="K34" s="99">
        <f t="shared" si="2"/>
        <v>9</v>
      </c>
      <c r="L34" s="99">
        <f t="shared" si="3"/>
        <v>-50</v>
      </c>
      <c r="M34" s="93">
        <f>H34/H34</f>
        <v>1</v>
      </c>
      <c r="N34" s="99">
        <v>0</v>
      </c>
      <c r="O34" s="99">
        <v>465</v>
      </c>
      <c r="P34" s="99">
        <v>663</v>
      </c>
      <c r="Q34" s="99">
        <v>663</v>
      </c>
      <c r="R34" s="99">
        <v>673</v>
      </c>
      <c r="S34" s="100">
        <f t="shared" si="4"/>
        <v>1.5082956259426794E-2</v>
      </c>
      <c r="T34" s="100" t="str">
        <f t="shared" si="5"/>
        <v>-</v>
      </c>
      <c r="U34" s="99">
        <f t="shared" si="6"/>
        <v>10</v>
      </c>
      <c r="V34" s="99">
        <f t="shared" si="7"/>
        <v>673</v>
      </c>
      <c r="W34" s="93">
        <f>R34/R34</f>
        <v>1</v>
      </c>
    </row>
    <row r="35" spans="2:23" x14ac:dyDescent="0.25">
      <c r="B35" s="94" t="s">
        <v>60</v>
      </c>
      <c r="C35" s="95">
        <v>772</v>
      </c>
      <c r="D35" s="95">
        <v>713</v>
      </c>
      <c r="E35" s="95">
        <v>339</v>
      </c>
      <c r="F35" s="95">
        <v>532</v>
      </c>
      <c r="G35" s="95">
        <v>654</v>
      </c>
      <c r="H35" s="95">
        <v>663</v>
      </c>
      <c r="I35" s="96">
        <f t="shared" si="0"/>
        <v>1.3761467889908285E-2</v>
      </c>
      <c r="J35" s="96">
        <f t="shared" si="1"/>
        <v>-7.0126227208976211E-2</v>
      </c>
      <c r="K35" s="95">
        <f t="shared" si="2"/>
        <v>9</v>
      </c>
      <c r="L35" s="95">
        <f t="shared" si="3"/>
        <v>-50</v>
      </c>
      <c r="M35" s="96">
        <f>H35/H34</f>
        <v>1</v>
      </c>
      <c r="N35" s="95">
        <v>0</v>
      </c>
      <c r="O35" s="95">
        <v>465</v>
      </c>
      <c r="P35" s="95">
        <v>663</v>
      </c>
      <c r="Q35" s="95">
        <v>663</v>
      </c>
      <c r="R35" s="95">
        <v>673</v>
      </c>
      <c r="S35" s="96">
        <f t="shared" si="4"/>
        <v>1.5082956259426794E-2</v>
      </c>
      <c r="T35" s="96" t="str">
        <f t="shared" si="5"/>
        <v>-</v>
      </c>
      <c r="U35" s="95">
        <f t="shared" si="6"/>
        <v>10</v>
      </c>
      <c r="V35" s="95">
        <f t="shared" si="7"/>
        <v>673</v>
      </c>
      <c r="W35" s="96">
        <f>R35/R34</f>
        <v>1</v>
      </c>
    </row>
    <row r="36" spans="2:23" x14ac:dyDescent="0.25">
      <c r="B36" s="91" t="s">
        <v>50</v>
      </c>
      <c r="C36" s="99">
        <v>4019</v>
      </c>
      <c r="D36" s="99">
        <v>4124</v>
      </c>
      <c r="E36" s="99">
        <v>2132</v>
      </c>
      <c r="F36" s="99">
        <v>2908</v>
      </c>
      <c r="G36" s="99">
        <v>4497</v>
      </c>
      <c r="H36" s="99">
        <v>4790</v>
      </c>
      <c r="I36" s="100">
        <f t="shared" si="0"/>
        <v>6.5154547476095281E-2</v>
      </c>
      <c r="J36" s="100">
        <f t="shared" si="1"/>
        <v>0.16149369544131909</v>
      </c>
      <c r="K36" s="99">
        <f t="shared" si="2"/>
        <v>293</v>
      </c>
      <c r="L36" s="99">
        <f t="shared" si="3"/>
        <v>666</v>
      </c>
      <c r="M36" s="100">
        <f>H36/H36</f>
        <v>1</v>
      </c>
      <c r="N36" s="99">
        <v>0</v>
      </c>
      <c r="O36" s="99">
        <v>3192</v>
      </c>
      <c r="P36" s="99">
        <v>4653</v>
      </c>
      <c r="Q36" s="99">
        <v>4791</v>
      </c>
      <c r="R36" s="99">
        <v>4797</v>
      </c>
      <c r="S36" s="100">
        <f t="shared" si="4"/>
        <v>1.2523481527864089E-3</v>
      </c>
      <c r="T36" s="100" t="str">
        <f t="shared" si="5"/>
        <v>-</v>
      </c>
      <c r="U36" s="99">
        <f t="shared" si="6"/>
        <v>6</v>
      </c>
      <c r="V36" s="99">
        <f t="shared" si="7"/>
        <v>4797</v>
      </c>
      <c r="W36" s="100">
        <f>R36/R36</f>
        <v>1</v>
      </c>
    </row>
    <row r="37" spans="2:23" x14ac:dyDescent="0.25">
      <c r="B37" s="94" t="s">
        <v>60</v>
      </c>
      <c r="C37" s="95">
        <v>1798</v>
      </c>
      <c r="D37" s="95">
        <v>1801</v>
      </c>
      <c r="E37" s="95">
        <v>1559</v>
      </c>
      <c r="F37" s="95">
        <v>2545</v>
      </c>
      <c r="G37" s="95">
        <v>3640</v>
      </c>
      <c r="H37" s="95">
        <v>3915</v>
      </c>
      <c r="I37" s="96">
        <f t="shared" si="0"/>
        <v>7.5549450549450503E-2</v>
      </c>
      <c r="J37" s="96">
        <f t="shared" si="1"/>
        <v>1.1737923375902275</v>
      </c>
      <c r="K37" s="95">
        <f t="shared" si="2"/>
        <v>275</v>
      </c>
      <c r="L37" s="95">
        <f t="shared" si="3"/>
        <v>2114</v>
      </c>
      <c r="M37" s="96">
        <f>H37/H36</f>
        <v>0.81732776617954073</v>
      </c>
      <c r="N37" s="95">
        <v>0</v>
      </c>
      <c r="O37" s="95">
        <v>2930</v>
      </c>
      <c r="P37" s="95">
        <v>3809</v>
      </c>
      <c r="Q37" s="95">
        <v>3915</v>
      </c>
      <c r="R37" s="95">
        <v>3915</v>
      </c>
      <c r="S37" s="96">
        <f t="shared" si="4"/>
        <v>0</v>
      </c>
      <c r="T37" s="96" t="str">
        <f t="shared" si="5"/>
        <v>-</v>
      </c>
      <c r="U37" s="95">
        <f t="shared" si="6"/>
        <v>0</v>
      </c>
      <c r="V37" s="95">
        <f t="shared" si="7"/>
        <v>3915</v>
      </c>
      <c r="W37" s="96">
        <f>R37/R36</f>
        <v>0.81613508442776739</v>
      </c>
    </row>
    <row r="38" spans="2:23" x14ac:dyDescent="0.25">
      <c r="B38" s="94" t="s">
        <v>63</v>
      </c>
      <c r="C38" s="95">
        <v>2221</v>
      </c>
      <c r="D38" s="95">
        <v>2323</v>
      </c>
      <c r="E38" s="95">
        <v>573</v>
      </c>
      <c r="F38" s="95">
        <v>363</v>
      </c>
      <c r="G38" s="95">
        <v>857</v>
      </c>
      <c r="H38" s="95">
        <v>875</v>
      </c>
      <c r="I38" s="96">
        <f t="shared" si="0"/>
        <v>2.100350058343059E-2</v>
      </c>
      <c r="J38" s="96">
        <f t="shared" si="1"/>
        <v>-0.62333189840723202</v>
      </c>
      <c r="K38" s="95">
        <f t="shared" si="2"/>
        <v>18</v>
      </c>
      <c r="L38" s="95">
        <f t="shared" si="3"/>
        <v>-1448</v>
      </c>
      <c r="M38" s="96">
        <f>H38/H36</f>
        <v>0.1826722338204593</v>
      </c>
      <c r="N38" s="95">
        <v>0</v>
      </c>
      <c r="O38" s="95">
        <v>262</v>
      </c>
      <c r="P38" s="95">
        <v>844</v>
      </c>
      <c r="Q38" s="95">
        <v>876</v>
      </c>
      <c r="R38" s="95">
        <v>882</v>
      </c>
      <c r="S38" s="96">
        <f t="shared" si="4"/>
        <v>6.8493150684931781E-3</v>
      </c>
      <c r="T38" s="96" t="str">
        <f t="shared" si="5"/>
        <v>-</v>
      </c>
      <c r="U38" s="95">
        <f t="shared" si="6"/>
        <v>6</v>
      </c>
      <c r="V38" s="95">
        <f t="shared" si="7"/>
        <v>882</v>
      </c>
      <c r="W38" s="96">
        <f>R38/R36</f>
        <v>0.18386491557223264</v>
      </c>
    </row>
    <row r="39" spans="2:23" x14ac:dyDescent="0.25">
      <c r="B39" s="91" t="s">
        <v>51</v>
      </c>
      <c r="C39" s="99">
        <v>2726</v>
      </c>
      <c r="D39" s="99">
        <v>2690</v>
      </c>
      <c r="E39" s="99">
        <v>1526</v>
      </c>
      <c r="F39" s="99">
        <v>2270</v>
      </c>
      <c r="G39" s="99">
        <v>2680</v>
      </c>
      <c r="H39" s="99">
        <v>2774</v>
      </c>
      <c r="I39" s="100">
        <f t="shared" si="0"/>
        <v>3.5074626865671643E-2</v>
      </c>
      <c r="J39" s="100">
        <f t="shared" si="1"/>
        <v>3.1226765799256428E-2</v>
      </c>
      <c r="K39" s="99">
        <f t="shared" si="2"/>
        <v>94</v>
      </c>
      <c r="L39" s="99">
        <f t="shared" si="3"/>
        <v>84</v>
      </c>
      <c r="M39" s="93">
        <f>H39/H39</f>
        <v>1</v>
      </c>
      <c r="N39" s="99">
        <v>0</v>
      </c>
      <c r="O39" s="99">
        <v>2378</v>
      </c>
      <c r="P39" s="99">
        <v>2640</v>
      </c>
      <c r="Q39" s="99">
        <v>2646</v>
      </c>
      <c r="R39" s="99">
        <v>2773</v>
      </c>
      <c r="S39" s="100">
        <f t="shared" si="4"/>
        <v>4.7996976568405181E-2</v>
      </c>
      <c r="T39" s="100" t="str">
        <f t="shared" si="5"/>
        <v>-</v>
      </c>
      <c r="U39" s="99">
        <f t="shared" si="6"/>
        <v>127</v>
      </c>
      <c r="V39" s="99">
        <f t="shared" si="7"/>
        <v>2773</v>
      </c>
      <c r="W39" s="93">
        <f>R39/R39</f>
        <v>1</v>
      </c>
    </row>
    <row r="40" spans="2:23" x14ac:dyDescent="0.25">
      <c r="B40" s="94" t="s">
        <v>60</v>
      </c>
      <c r="C40" s="95">
        <v>2726</v>
      </c>
      <c r="D40" s="95">
        <v>2690</v>
      </c>
      <c r="E40" s="95">
        <v>1526</v>
      </c>
      <c r="F40" s="95">
        <v>2270</v>
      </c>
      <c r="G40" s="95">
        <v>2680</v>
      </c>
      <c r="H40" s="95">
        <v>2774</v>
      </c>
      <c r="I40" s="96">
        <f t="shared" si="0"/>
        <v>3.5074626865671643E-2</v>
      </c>
      <c r="J40" s="96">
        <f t="shared" si="1"/>
        <v>3.1226765799256428E-2</v>
      </c>
      <c r="K40" s="95">
        <f t="shared" si="2"/>
        <v>94</v>
      </c>
      <c r="L40" s="95">
        <f t="shared" si="3"/>
        <v>84</v>
      </c>
      <c r="M40" s="96">
        <f>H40/H39</f>
        <v>1</v>
      </c>
      <c r="N40" s="95">
        <v>0</v>
      </c>
      <c r="O40" s="95">
        <v>2378</v>
      </c>
      <c r="P40" s="95">
        <v>2640</v>
      </c>
      <c r="Q40" s="95">
        <v>2646</v>
      </c>
      <c r="R40" s="95">
        <v>2773</v>
      </c>
      <c r="S40" s="96">
        <f t="shared" si="4"/>
        <v>4.7996976568405181E-2</v>
      </c>
      <c r="T40" s="96" t="str">
        <f t="shared" si="5"/>
        <v>-</v>
      </c>
      <c r="U40" s="95">
        <f t="shared" si="6"/>
        <v>127</v>
      </c>
      <c r="V40" s="95">
        <f t="shared" si="7"/>
        <v>2773</v>
      </c>
      <c r="W40" s="96">
        <f>R40/R39</f>
        <v>1</v>
      </c>
    </row>
    <row r="41" spans="2:23" x14ac:dyDescent="0.25">
      <c r="B41" s="97" t="s">
        <v>61</v>
      </c>
      <c r="C41" s="52">
        <v>1381</v>
      </c>
      <c r="D41" s="52">
        <v>1381</v>
      </c>
      <c r="E41" s="52">
        <v>846</v>
      </c>
      <c r="F41" s="52">
        <v>1514</v>
      </c>
      <c r="G41" s="52">
        <v>1660</v>
      </c>
      <c r="H41" s="52">
        <v>1674</v>
      </c>
      <c r="I41" s="98">
        <f t="shared" si="0"/>
        <v>8.4337349397589634E-3</v>
      </c>
      <c r="J41" s="98">
        <f t="shared" si="1"/>
        <v>0.21216509775524983</v>
      </c>
      <c r="K41" s="52">
        <f t="shared" si="2"/>
        <v>14</v>
      </c>
      <c r="L41" s="52">
        <f t="shared" si="3"/>
        <v>293</v>
      </c>
      <c r="M41" s="98">
        <f>H41/H39</f>
        <v>0.60346070656092288</v>
      </c>
      <c r="N41" s="52">
        <v>0</v>
      </c>
      <c r="O41" s="52">
        <v>1658</v>
      </c>
      <c r="P41" s="52">
        <v>1674</v>
      </c>
      <c r="Q41" s="52">
        <v>1674</v>
      </c>
      <c r="R41" s="52">
        <v>1681</v>
      </c>
      <c r="S41" s="98">
        <f t="shared" si="4"/>
        <v>4.1816009557944511E-3</v>
      </c>
      <c r="T41" s="98" t="str">
        <f t="shared" si="5"/>
        <v>-</v>
      </c>
      <c r="U41" s="52">
        <f t="shared" si="6"/>
        <v>7</v>
      </c>
      <c r="V41" s="52">
        <f t="shared" si="7"/>
        <v>1681</v>
      </c>
      <c r="W41" s="98">
        <f>R41/R39</f>
        <v>0.60620266858997474</v>
      </c>
    </row>
    <row r="42" spans="2:23" x14ac:dyDescent="0.25">
      <c r="B42" s="97" t="s">
        <v>62</v>
      </c>
      <c r="C42" s="52">
        <v>1345</v>
      </c>
      <c r="D42" s="52">
        <v>1309</v>
      </c>
      <c r="E42" s="52">
        <v>680</v>
      </c>
      <c r="F42" s="52">
        <v>756</v>
      </c>
      <c r="G42" s="52">
        <v>1020</v>
      </c>
      <c r="H42" s="52">
        <v>1100</v>
      </c>
      <c r="I42" s="98">
        <f t="shared" si="0"/>
        <v>7.8431372549019551E-2</v>
      </c>
      <c r="J42" s="98">
        <f t="shared" si="1"/>
        <v>-0.15966386554621848</v>
      </c>
      <c r="K42" s="52">
        <f t="shared" si="2"/>
        <v>80</v>
      </c>
      <c r="L42" s="52">
        <f t="shared" si="3"/>
        <v>-209</v>
      </c>
      <c r="M42" s="98">
        <f>H42/H39</f>
        <v>0.39653929343907712</v>
      </c>
      <c r="N42" s="52">
        <v>0</v>
      </c>
      <c r="O42" s="52">
        <v>720</v>
      </c>
      <c r="P42" s="52">
        <v>966</v>
      </c>
      <c r="Q42" s="52">
        <v>972</v>
      </c>
      <c r="R42" s="52">
        <v>1092</v>
      </c>
      <c r="S42" s="98">
        <f t="shared" si="4"/>
        <v>0.12345679012345689</v>
      </c>
      <c r="T42" s="98" t="str">
        <f t="shared" si="5"/>
        <v>-</v>
      </c>
      <c r="U42" s="52">
        <f t="shared" si="6"/>
        <v>120</v>
      </c>
      <c r="V42" s="52">
        <f t="shared" si="7"/>
        <v>1092</v>
      </c>
      <c r="W42" s="98">
        <f>R42/R39</f>
        <v>0.39379733141002526</v>
      </c>
    </row>
    <row r="43" spans="2:23" x14ac:dyDescent="0.25">
      <c r="B43" s="91" t="s">
        <v>52</v>
      </c>
      <c r="C43" s="99">
        <v>6935</v>
      </c>
      <c r="D43" s="99">
        <v>6890</v>
      </c>
      <c r="E43" s="99">
        <v>3786</v>
      </c>
      <c r="F43" s="99">
        <v>4393</v>
      </c>
      <c r="G43" s="99">
        <v>6413</v>
      </c>
      <c r="H43" s="99">
        <v>6356</v>
      </c>
      <c r="I43" s="100">
        <f t="shared" si="0"/>
        <v>-8.8881958521752624E-3</v>
      </c>
      <c r="J43" s="100">
        <f t="shared" si="1"/>
        <v>-7.7503628447024631E-2</v>
      </c>
      <c r="K43" s="99">
        <f t="shared" si="2"/>
        <v>-57</v>
      </c>
      <c r="L43" s="99">
        <f t="shared" si="3"/>
        <v>-534</v>
      </c>
      <c r="M43" s="93">
        <f>H43/H43</f>
        <v>1</v>
      </c>
      <c r="N43" s="99">
        <v>0</v>
      </c>
      <c r="O43" s="99">
        <v>4931</v>
      </c>
      <c r="P43" s="99">
        <v>6412</v>
      </c>
      <c r="Q43" s="99">
        <v>6415</v>
      </c>
      <c r="R43" s="99">
        <v>6415</v>
      </c>
      <c r="S43" s="100">
        <f t="shared" si="4"/>
        <v>0</v>
      </c>
      <c r="T43" s="100" t="str">
        <f t="shared" si="5"/>
        <v>-</v>
      </c>
      <c r="U43" s="99">
        <f t="shared" si="6"/>
        <v>0</v>
      </c>
      <c r="V43" s="99">
        <f t="shared" si="7"/>
        <v>6415</v>
      </c>
      <c r="W43" s="93">
        <f>R43/R43</f>
        <v>1</v>
      </c>
    </row>
    <row r="44" spans="2:23" x14ac:dyDescent="0.25">
      <c r="B44" s="94" t="s">
        <v>60</v>
      </c>
      <c r="C44" s="95">
        <v>3851</v>
      </c>
      <c r="D44" s="95">
        <v>4440</v>
      </c>
      <c r="E44" s="95">
        <v>2472</v>
      </c>
      <c r="F44" s="95">
        <v>2822</v>
      </c>
      <c r="G44" s="95">
        <v>4753</v>
      </c>
      <c r="H44" s="95">
        <v>4696</v>
      </c>
      <c r="I44" s="96">
        <f t="shared" si="0"/>
        <v>-1.199242583631388E-2</v>
      </c>
      <c r="J44" s="96">
        <f t="shared" si="1"/>
        <v>5.7657657657657735E-2</v>
      </c>
      <c r="K44" s="95">
        <f t="shared" si="2"/>
        <v>-57</v>
      </c>
      <c r="L44" s="95">
        <f t="shared" si="3"/>
        <v>256</v>
      </c>
      <c r="M44" s="96">
        <f>H44/H43</f>
        <v>0.7388294524858402</v>
      </c>
      <c r="N44" s="95">
        <v>0</v>
      </c>
      <c r="O44" s="95">
        <v>3271</v>
      </c>
      <c r="P44" s="95">
        <v>4752</v>
      </c>
      <c r="Q44" s="95">
        <v>4755</v>
      </c>
      <c r="R44" s="95">
        <v>4755</v>
      </c>
      <c r="S44" s="96">
        <f t="shared" si="4"/>
        <v>0</v>
      </c>
      <c r="T44" s="96" t="str">
        <f t="shared" si="5"/>
        <v>-</v>
      </c>
      <c r="U44" s="95">
        <f t="shared" si="6"/>
        <v>0</v>
      </c>
      <c r="V44" s="95">
        <f t="shared" si="7"/>
        <v>4755</v>
      </c>
      <c r="W44" s="96">
        <f>R44/R43</f>
        <v>0.74123148869836319</v>
      </c>
    </row>
    <row r="45" spans="2:23" x14ac:dyDescent="0.25">
      <c r="B45" s="97" t="s">
        <v>61</v>
      </c>
      <c r="C45" s="52">
        <v>0</v>
      </c>
      <c r="D45" s="52">
        <v>3379</v>
      </c>
      <c r="E45" s="52">
        <v>0</v>
      </c>
      <c r="F45" s="52">
        <v>2173</v>
      </c>
      <c r="G45" s="52">
        <v>3692</v>
      </c>
      <c r="H45" s="52">
        <v>3635</v>
      </c>
      <c r="I45" s="98">
        <f t="shared" si="0"/>
        <v>-1.5438786565547091E-2</v>
      </c>
      <c r="J45" s="98">
        <f t="shared" si="1"/>
        <v>7.5762059781000257E-2</v>
      </c>
      <c r="K45" s="52">
        <f t="shared" si="2"/>
        <v>-57</v>
      </c>
      <c r="L45" s="52">
        <f t="shared" si="3"/>
        <v>256</v>
      </c>
      <c r="M45" s="98">
        <f>H45/H43</f>
        <v>0.57190056639395848</v>
      </c>
      <c r="N45" s="52">
        <v>0</v>
      </c>
      <c r="O45" s="52">
        <v>2210</v>
      </c>
      <c r="P45" s="52">
        <v>3691</v>
      </c>
      <c r="Q45" s="52">
        <v>3694</v>
      </c>
      <c r="R45" s="52">
        <v>3694</v>
      </c>
      <c r="S45" s="98">
        <f t="shared" si="4"/>
        <v>0</v>
      </c>
      <c r="T45" s="98" t="str">
        <f t="shared" si="5"/>
        <v>-</v>
      </c>
      <c r="U45" s="52">
        <f t="shared" si="6"/>
        <v>0</v>
      </c>
      <c r="V45" s="52">
        <f t="shared" si="7"/>
        <v>3694</v>
      </c>
      <c r="W45" s="98">
        <f>R45/R43</f>
        <v>0.57583787996882307</v>
      </c>
    </row>
    <row r="46" spans="2:23" x14ac:dyDescent="0.25">
      <c r="B46" s="97" t="s">
        <v>62</v>
      </c>
      <c r="C46" s="52">
        <v>0</v>
      </c>
      <c r="D46" s="52">
        <v>1061</v>
      </c>
      <c r="E46" s="52">
        <v>0</v>
      </c>
      <c r="F46" s="52">
        <v>649</v>
      </c>
      <c r="G46" s="52">
        <v>1061</v>
      </c>
      <c r="H46" s="52">
        <v>1061</v>
      </c>
      <c r="I46" s="98">
        <f t="shared" si="0"/>
        <v>0</v>
      </c>
      <c r="J46" s="98">
        <f t="shared" si="1"/>
        <v>0</v>
      </c>
      <c r="K46" s="52">
        <f t="shared" si="2"/>
        <v>0</v>
      </c>
      <c r="L46" s="52">
        <f t="shared" si="3"/>
        <v>0</v>
      </c>
      <c r="M46" s="98">
        <f>H46/H43</f>
        <v>0.1669288860918817</v>
      </c>
      <c r="N46" s="52">
        <v>0</v>
      </c>
      <c r="O46" s="52">
        <v>1061</v>
      </c>
      <c r="P46" s="52">
        <v>1061</v>
      </c>
      <c r="Q46" s="52">
        <v>1061</v>
      </c>
      <c r="R46" s="52">
        <v>1061</v>
      </c>
      <c r="S46" s="98">
        <f t="shared" si="4"/>
        <v>0</v>
      </c>
      <c r="T46" s="98" t="str">
        <f t="shared" si="5"/>
        <v>-</v>
      </c>
      <c r="U46" s="52">
        <f t="shared" si="6"/>
        <v>0</v>
      </c>
      <c r="V46" s="52">
        <f t="shared" si="7"/>
        <v>1061</v>
      </c>
      <c r="W46" s="98">
        <f>R46/R43</f>
        <v>0.16539360872954015</v>
      </c>
    </row>
    <row r="47" spans="2:23" x14ac:dyDescent="0.25">
      <c r="B47" s="94" t="s">
        <v>63</v>
      </c>
      <c r="C47" s="95">
        <v>3084</v>
      </c>
      <c r="D47" s="95">
        <v>2450</v>
      </c>
      <c r="E47" s="95">
        <v>1314</v>
      </c>
      <c r="F47" s="95">
        <v>1571</v>
      </c>
      <c r="G47" s="95">
        <v>1660</v>
      </c>
      <c r="H47" s="95">
        <v>1660</v>
      </c>
      <c r="I47" s="96">
        <f t="shared" si="0"/>
        <v>0</v>
      </c>
      <c r="J47" s="96">
        <f t="shared" si="1"/>
        <v>-0.32244897959183672</v>
      </c>
      <c r="K47" s="95">
        <f t="shared" si="2"/>
        <v>0</v>
      </c>
      <c r="L47" s="95">
        <f t="shared" si="3"/>
        <v>-790</v>
      </c>
      <c r="M47" s="96">
        <f>H47/H43</f>
        <v>0.26117054751415986</v>
      </c>
      <c r="N47" s="95">
        <v>0</v>
      </c>
      <c r="O47" s="95">
        <v>1660</v>
      </c>
      <c r="P47" s="95">
        <v>1660</v>
      </c>
      <c r="Q47" s="95">
        <v>1660</v>
      </c>
      <c r="R47" s="95">
        <v>1660</v>
      </c>
      <c r="S47" s="96">
        <f t="shared" si="4"/>
        <v>0</v>
      </c>
      <c r="T47" s="96" t="str">
        <f t="shared" si="5"/>
        <v>-</v>
      </c>
      <c r="U47" s="95">
        <f t="shared" si="6"/>
        <v>0</v>
      </c>
      <c r="V47" s="95">
        <f t="shared" si="7"/>
        <v>1660</v>
      </c>
      <c r="W47" s="96">
        <f>R47/R43</f>
        <v>0.25876851130163681</v>
      </c>
    </row>
    <row r="48" spans="2:23" x14ac:dyDescent="0.25">
      <c r="B48" s="91" t="s">
        <v>53</v>
      </c>
      <c r="C48" s="99">
        <v>3366</v>
      </c>
      <c r="D48" s="99">
        <v>3382</v>
      </c>
      <c r="E48" s="99">
        <v>2158</v>
      </c>
      <c r="F48" s="99">
        <v>2862</v>
      </c>
      <c r="G48" s="99">
        <v>3212</v>
      </c>
      <c r="H48" s="99">
        <v>3072</v>
      </c>
      <c r="I48" s="100">
        <f t="shared" si="0"/>
        <v>-4.3586550435865457E-2</v>
      </c>
      <c r="J48" s="100">
        <f t="shared" si="1"/>
        <v>-9.1661738616203414E-2</v>
      </c>
      <c r="K48" s="99">
        <f t="shared" si="2"/>
        <v>-140</v>
      </c>
      <c r="L48" s="99">
        <f t="shared" si="3"/>
        <v>-310</v>
      </c>
      <c r="M48" s="93">
        <f>H48/H48</f>
        <v>1</v>
      </c>
      <c r="N48" s="99">
        <v>0</v>
      </c>
      <c r="O48" s="99">
        <v>2781</v>
      </c>
      <c r="P48" s="99">
        <v>3053</v>
      </c>
      <c r="Q48" s="99">
        <v>3053</v>
      </c>
      <c r="R48" s="99">
        <v>3077</v>
      </c>
      <c r="S48" s="100">
        <f t="shared" si="4"/>
        <v>7.8611202096299237E-3</v>
      </c>
      <c r="T48" s="100" t="str">
        <f t="shared" si="5"/>
        <v>-</v>
      </c>
      <c r="U48" s="99">
        <f t="shared" si="6"/>
        <v>24</v>
      </c>
      <c r="V48" s="99">
        <f t="shared" si="7"/>
        <v>3077</v>
      </c>
      <c r="W48" s="93">
        <f>R48/R48</f>
        <v>1</v>
      </c>
    </row>
    <row r="49" spans="2:23" x14ac:dyDescent="0.25">
      <c r="B49" s="94" t="s">
        <v>60</v>
      </c>
      <c r="C49" s="95">
        <v>3099</v>
      </c>
      <c r="D49" s="95">
        <v>3115</v>
      </c>
      <c r="E49" s="95">
        <v>2065</v>
      </c>
      <c r="F49" s="95">
        <v>2789</v>
      </c>
      <c r="G49" s="95">
        <v>3008</v>
      </c>
      <c r="H49" s="95">
        <v>2663</v>
      </c>
      <c r="I49" s="96">
        <f t="shared" si="0"/>
        <v>-0.11469414893617025</v>
      </c>
      <c r="J49" s="96">
        <f t="shared" si="1"/>
        <v>-0.14510433386837884</v>
      </c>
      <c r="K49" s="95">
        <f t="shared" si="2"/>
        <v>-345</v>
      </c>
      <c r="L49" s="95">
        <f t="shared" si="3"/>
        <v>-452</v>
      </c>
      <c r="M49" s="96">
        <f>H49/H48</f>
        <v>0.86686197916666663</v>
      </c>
      <c r="N49" s="95">
        <v>0</v>
      </c>
      <c r="O49" s="95">
        <v>2751</v>
      </c>
      <c r="P49" s="95">
        <v>2849</v>
      </c>
      <c r="Q49" s="95">
        <v>2639</v>
      </c>
      <c r="R49" s="95">
        <v>2689</v>
      </c>
      <c r="S49" s="96">
        <f t="shared" si="4"/>
        <v>1.8946570670708596E-2</v>
      </c>
      <c r="T49" s="96" t="str">
        <f t="shared" si="5"/>
        <v>-</v>
      </c>
      <c r="U49" s="95">
        <f t="shared" si="6"/>
        <v>50</v>
      </c>
      <c r="V49" s="95">
        <f t="shared" si="7"/>
        <v>2689</v>
      </c>
      <c r="W49" s="96">
        <f>R49/R48</f>
        <v>0.87390315242118943</v>
      </c>
    </row>
    <row r="50" spans="2:23" x14ac:dyDescent="0.25">
      <c r="B50" s="97" t="s">
        <v>61</v>
      </c>
      <c r="C50" s="52">
        <v>2455</v>
      </c>
      <c r="D50" s="52">
        <v>2465</v>
      </c>
      <c r="E50" s="52">
        <v>1643</v>
      </c>
      <c r="F50" s="52">
        <v>2193</v>
      </c>
      <c r="G50" s="52">
        <v>2189</v>
      </c>
      <c r="H50" s="52">
        <v>2050</v>
      </c>
      <c r="I50" s="98">
        <f t="shared" si="0"/>
        <v>-6.3499314755596115E-2</v>
      </c>
      <c r="J50" s="98">
        <f t="shared" si="1"/>
        <v>-0.16835699797160242</v>
      </c>
      <c r="K50" s="52">
        <f t="shared" si="2"/>
        <v>-139</v>
      </c>
      <c r="L50" s="52">
        <f t="shared" si="3"/>
        <v>-415</v>
      </c>
      <c r="M50" s="98">
        <f>H50/H48</f>
        <v>0.66731770833333337</v>
      </c>
      <c r="N50" s="52">
        <v>0</v>
      </c>
      <c r="O50" s="52">
        <v>2165</v>
      </c>
      <c r="P50" s="52">
        <v>2053</v>
      </c>
      <c r="Q50" s="52">
        <v>2053</v>
      </c>
      <c r="R50" s="52">
        <v>2053</v>
      </c>
      <c r="S50" s="98">
        <f t="shared" si="4"/>
        <v>0</v>
      </c>
      <c r="T50" s="98" t="str">
        <f t="shared" si="5"/>
        <v>-</v>
      </c>
      <c r="U50" s="52">
        <f t="shared" si="6"/>
        <v>0</v>
      </c>
      <c r="V50" s="52">
        <f t="shared" si="7"/>
        <v>2053</v>
      </c>
      <c r="W50" s="98">
        <f>R50/R48</f>
        <v>0.66720831979200523</v>
      </c>
    </row>
    <row r="51" spans="2:23" x14ac:dyDescent="0.25">
      <c r="B51" s="97" t="s">
        <v>62</v>
      </c>
      <c r="C51" s="52">
        <v>644</v>
      </c>
      <c r="D51" s="52">
        <v>650</v>
      </c>
      <c r="E51" s="52">
        <v>422</v>
      </c>
      <c r="F51" s="52">
        <v>596</v>
      </c>
      <c r="G51" s="52">
        <v>819</v>
      </c>
      <c r="H51" s="52">
        <v>613</v>
      </c>
      <c r="I51" s="98">
        <f t="shared" si="0"/>
        <v>-0.25152625152625152</v>
      </c>
      <c r="J51" s="98">
        <f t="shared" si="1"/>
        <v>-5.6923076923076965E-2</v>
      </c>
      <c r="K51" s="52">
        <f t="shared" si="2"/>
        <v>-206</v>
      </c>
      <c r="L51" s="52">
        <f t="shared" si="3"/>
        <v>-37</v>
      </c>
      <c r="M51" s="98">
        <f>H51/H48</f>
        <v>0.19954427083333334</v>
      </c>
      <c r="N51" s="52">
        <v>0</v>
      </c>
      <c r="O51" s="52">
        <v>586</v>
      </c>
      <c r="P51" s="52">
        <v>796</v>
      </c>
      <c r="Q51" s="52">
        <v>586</v>
      </c>
      <c r="R51" s="52">
        <v>636</v>
      </c>
      <c r="S51" s="98">
        <f t="shared" si="4"/>
        <v>8.53242320819112E-2</v>
      </c>
      <c r="T51" s="98" t="str">
        <f t="shared" si="5"/>
        <v>-</v>
      </c>
      <c r="U51" s="52">
        <f t="shared" si="6"/>
        <v>50</v>
      </c>
      <c r="V51" s="52">
        <f t="shared" si="7"/>
        <v>636</v>
      </c>
      <c r="W51" s="98">
        <f>R51/R48</f>
        <v>0.20669483262918428</v>
      </c>
    </row>
    <row r="52" spans="2:23" x14ac:dyDescent="0.25">
      <c r="B52" s="94" t="s">
        <v>63</v>
      </c>
      <c r="C52" s="95">
        <v>333</v>
      </c>
      <c r="D52" s="95">
        <v>333</v>
      </c>
      <c r="E52" s="95">
        <v>460</v>
      </c>
      <c r="F52" s="95">
        <v>774</v>
      </c>
      <c r="G52" s="95">
        <v>904</v>
      </c>
      <c r="H52" s="95">
        <v>1110</v>
      </c>
      <c r="I52" s="96">
        <f t="shared" si="0"/>
        <v>0.22787610619469034</v>
      </c>
      <c r="J52" s="96">
        <f t="shared" si="1"/>
        <v>2.3333333333333335</v>
      </c>
      <c r="K52" s="95">
        <f t="shared" si="2"/>
        <v>206</v>
      </c>
      <c r="L52" s="95">
        <f t="shared" si="3"/>
        <v>777</v>
      </c>
      <c r="M52" s="96">
        <f>H52/H48</f>
        <v>0.361328125</v>
      </c>
      <c r="N52" s="95">
        <v>0</v>
      </c>
      <c r="O52" s="95">
        <v>730</v>
      </c>
      <c r="P52" s="95">
        <v>904</v>
      </c>
      <c r="Q52" s="95">
        <v>1114</v>
      </c>
      <c r="R52" s="95">
        <v>1088</v>
      </c>
      <c r="S52" s="96">
        <f t="shared" si="4"/>
        <v>-2.3339317773788171E-2</v>
      </c>
      <c r="T52" s="96" t="str">
        <f t="shared" si="5"/>
        <v>-</v>
      </c>
      <c r="U52" s="95">
        <f t="shared" si="6"/>
        <v>-26</v>
      </c>
      <c r="V52" s="95">
        <f t="shared" si="7"/>
        <v>1088</v>
      </c>
      <c r="W52" s="96">
        <f>R52/R48</f>
        <v>0.35359116022099446</v>
      </c>
    </row>
    <row r="53" spans="2:23" ht="6.9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ht="15" customHeight="1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86D45-E89E-4AFB-96F5-60B421F9DB41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11.28515625" customWidth="1"/>
    <col min="11" max="12" width="9.28515625" customWidth="1"/>
    <col min="13" max="13" width="12.28515625" customWidth="1"/>
    <col min="14" max="18" width="11.5703125" customWidth="1"/>
    <col min="19" max="19" width="10.7109375" customWidth="1"/>
    <col min="20" max="20" width="13" customWidth="1"/>
    <col min="21" max="22" width="9.855468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CONCATENATE("Establecimientos alojativos en funcionamiento en Tenerife y municipios")</f>
        <v>Establecimientos alojativos en funcionamiento en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89" t="s">
        <v>64</v>
      </c>
      <c r="D5" s="289"/>
      <c r="E5" s="289"/>
      <c r="F5" s="289"/>
      <c r="G5" s="289"/>
      <c r="H5" s="289"/>
      <c r="I5" s="86"/>
      <c r="J5" s="86"/>
      <c r="K5" s="86"/>
      <c r="L5" s="86"/>
      <c r="M5" s="87"/>
      <c r="N5" s="290" t="s">
        <v>65</v>
      </c>
      <c r="O5" s="290"/>
      <c r="P5" s="290"/>
      <c r="Q5" s="290"/>
      <c r="R5" s="290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2018</v>
      </c>
      <c r="D6" s="14">
        <v>2019</v>
      </c>
      <c r="E6" s="14">
        <v>2020</v>
      </c>
      <c r="F6" s="14">
        <v>2021</v>
      </c>
      <c r="G6" s="14">
        <v>2022</v>
      </c>
      <c r="H6" s="14">
        <v>2023</v>
      </c>
      <c r="I6" s="89" t="str">
        <f>CONCATENATE("var. ",RIGHT(H6,2),"/",RIGHT(G6,2))</f>
        <v>var. 23/22</v>
      </c>
      <c r="J6" s="89" t="str">
        <f>CONCATENATE("var. ",RIGHT(H6,2),"/",RIGHT(D6,2))</f>
        <v>var. 23/19</v>
      </c>
      <c r="K6" s="89" t="str">
        <f>CONCATENATE("dif. ",RIGHT(H6,2),"/",RIGHT(G6,2))</f>
        <v>dif. 23/22</v>
      </c>
      <c r="L6" s="89" t="str">
        <f>CONCATENATE("dif. ",RIGHT(H6,2),"/",RIGHT(D6,2))</f>
        <v>dif. 23/19</v>
      </c>
      <c r="M6" s="14" t="str">
        <f>CONCATENATE("cuota/ total isla ",RIGHT(H6,2))</f>
        <v>cuota/ total isla 23</v>
      </c>
      <c r="N6" s="90" t="s">
        <v>235</v>
      </c>
      <c r="O6" s="90" t="s">
        <v>225</v>
      </c>
      <c r="P6" s="90" t="s">
        <v>226</v>
      </c>
      <c r="Q6" s="90" t="s">
        <v>227</v>
      </c>
      <c r="R6" s="90" t="s">
        <v>228</v>
      </c>
      <c r="S6" s="89" t="str">
        <f>CONCATENATE("var. ",RIGHT(R6,2),"/",RIGHT(Q6,2))</f>
        <v>var. 24/23</v>
      </c>
      <c r="T6" s="89" t="str">
        <f>CONCATENATE("var. ",RIGHT(R6,2),"/",RIGHT(N6,2))</f>
        <v>var. 24/20</v>
      </c>
      <c r="U6" s="89" t="str">
        <f>CONCATENATE("dif. ",RIGHT(R6,2),"/",RIGHT(Q6,2))</f>
        <v>dif. 24/23</v>
      </c>
      <c r="V6" s="89" t="str">
        <f>CONCATENATE("dif. ",RIGHT(R6,2),"/",RIGHT(N6,2))</f>
        <v>dif. 24/20</v>
      </c>
      <c r="W6" s="87" t="str">
        <f>CONCATENATE("cuota/ total isla ",RIGHT(R6,2))</f>
        <v>cuota/ total isla 24</v>
      </c>
    </row>
    <row r="7" spans="2:23" x14ac:dyDescent="0.25">
      <c r="B7" s="91" t="s">
        <v>43</v>
      </c>
      <c r="C7" s="92">
        <v>388</v>
      </c>
      <c r="D7" s="92">
        <v>388</v>
      </c>
      <c r="E7" s="92">
        <v>173</v>
      </c>
      <c r="F7" s="92">
        <v>195</v>
      </c>
      <c r="G7" s="92">
        <v>293</v>
      </c>
      <c r="H7" s="92">
        <v>308</v>
      </c>
      <c r="I7" s="93">
        <f>IFERROR(H7/G7-1,"-")</f>
        <v>5.1194539249146853E-2</v>
      </c>
      <c r="J7" s="93">
        <f>IFERROR(H7/D7-1,"-")</f>
        <v>-0.20618556701030932</v>
      </c>
      <c r="K7" s="92">
        <f>IFERROR(H7-G7,"-")</f>
        <v>15</v>
      </c>
      <c r="L7" s="92">
        <f>IFERROR(H7-D7,"-")</f>
        <v>-80</v>
      </c>
      <c r="M7" s="93">
        <f>H7/H7</f>
        <v>1</v>
      </c>
      <c r="N7" s="92">
        <v>122</v>
      </c>
      <c r="O7" s="92">
        <v>209</v>
      </c>
      <c r="P7" s="92">
        <v>293</v>
      </c>
      <c r="Q7" s="92">
        <v>903</v>
      </c>
      <c r="R7" s="92">
        <v>960</v>
      </c>
      <c r="S7" s="93">
        <f t="shared" ref="S7:S52" si="0">IFERROR(R7/Q7-1,"-")</f>
        <v>6.3122923588039948E-2</v>
      </c>
      <c r="T7" s="93">
        <f t="shared" ref="T7:T52" si="1">IFERROR(R7/N7-1,"-")</f>
        <v>6.8688524590163933</v>
      </c>
      <c r="U7" s="92">
        <f t="shared" ref="U7:U52" si="2">IFERROR(R7-Q7,"-")</f>
        <v>57</v>
      </c>
      <c r="V7" s="92">
        <f t="shared" ref="V7:V52" si="3">IFERROR(R7-N7,"-")</f>
        <v>838</v>
      </c>
      <c r="W7" s="93">
        <f>R7/R7</f>
        <v>1</v>
      </c>
    </row>
    <row r="8" spans="2:23" x14ac:dyDescent="0.25">
      <c r="B8" s="94" t="s">
        <v>60</v>
      </c>
      <c r="C8" s="95">
        <v>229</v>
      </c>
      <c r="D8" s="95">
        <v>230</v>
      </c>
      <c r="E8" s="95">
        <v>104</v>
      </c>
      <c r="F8" s="95">
        <v>124</v>
      </c>
      <c r="G8" s="95">
        <v>194</v>
      </c>
      <c r="H8" s="95">
        <v>199</v>
      </c>
      <c r="I8" s="96">
        <f t="shared" ref="I8:I52" si="4">IFERROR(H8/G8-1,"-")</f>
        <v>2.5773195876288568E-2</v>
      </c>
      <c r="J8" s="96">
        <f t="shared" ref="J8:J52" si="5">IFERROR(H8/D8-1,"-")</f>
        <v>-0.13478260869565217</v>
      </c>
      <c r="K8" s="95">
        <f t="shared" ref="K8:K52" si="6">IFERROR(H8-G8,"-")</f>
        <v>5</v>
      </c>
      <c r="L8" s="95">
        <f t="shared" ref="L8:L52" si="7">IFERROR(H8-D8,"-")</f>
        <v>-31</v>
      </c>
      <c r="M8" s="96">
        <f>H8/H7</f>
        <v>0.64610389610389607</v>
      </c>
      <c r="N8" s="95">
        <v>68</v>
      </c>
      <c r="O8" s="95">
        <v>137</v>
      </c>
      <c r="P8" s="95">
        <v>193</v>
      </c>
      <c r="Q8" s="95">
        <v>193</v>
      </c>
      <c r="R8" s="95">
        <v>209</v>
      </c>
      <c r="S8" s="96">
        <f t="shared" si="0"/>
        <v>8.290155440414515E-2</v>
      </c>
      <c r="T8" s="96">
        <f t="shared" si="1"/>
        <v>2.0735294117647061</v>
      </c>
      <c r="U8" s="95">
        <f t="shared" si="2"/>
        <v>16</v>
      </c>
      <c r="V8" s="95">
        <f t="shared" si="3"/>
        <v>141</v>
      </c>
      <c r="W8" s="96">
        <f>R8/R7</f>
        <v>0.21770833333333334</v>
      </c>
    </row>
    <row r="9" spans="2:23" x14ac:dyDescent="0.25">
      <c r="B9" s="97" t="s">
        <v>61</v>
      </c>
      <c r="C9" s="52">
        <v>121</v>
      </c>
      <c r="D9" s="52">
        <v>124</v>
      </c>
      <c r="E9" s="52">
        <v>63</v>
      </c>
      <c r="F9" s="52">
        <v>84</v>
      </c>
      <c r="G9" s="52">
        <v>128</v>
      </c>
      <c r="H9" s="52">
        <v>131</v>
      </c>
      <c r="I9" s="98">
        <f t="shared" si="4"/>
        <v>2.34375E-2</v>
      </c>
      <c r="J9" s="98">
        <f t="shared" si="5"/>
        <v>5.6451612903225756E-2</v>
      </c>
      <c r="K9" s="52">
        <f t="shared" si="6"/>
        <v>3</v>
      </c>
      <c r="L9" s="52">
        <f t="shared" si="7"/>
        <v>7</v>
      </c>
      <c r="M9" s="98">
        <f>H9/H7</f>
        <v>0.42532467532467533</v>
      </c>
      <c r="N9" s="52">
        <v>45</v>
      </c>
      <c r="O9" s="52">
        <v>96</v>
      </c>
      <c r="P9" s="52">
        <v>129</v>
      </c>
      <c r="Q9" s="52">
        <v>131</v>
      </c>
      <c r="R9" s="52">
        <v>136</v>
      </c>
      <c r="S9" s="98">
        <f t="shared" si="0"/>
        <v>3.8167938931297662E-2</v>
      </c>
      <c r="T9" s="98">
        <f t="shared" si="1"/>
        <v>2.0222222222222221</v>
      </c>
      <c r="U9" s="52">
        <f t="shared" si="2"/>
        <v>5</v>
      </c>
      <c r="V9" s="52">
        <f t="shared" si="3"/>
        <v>91</v>
      </c>
      <c r="W9" s="98">
        <f>R9/R7</f>
        <v>0.14166666666666666</v>
      </c>
    </row>
    <row r="10" spans="2:23" x14ac:dyDescent="0.25">
      <c r="B10" s="97" t="s">
        <v>62</v>
      </c>
      <c r="C10" s="52">
        <v>108</v>
      </c>
      <c r="D10" s="52">
        <v>107</v>
      </c>
      <c r="E10" s="52">
        <v>41</v>
      </c>
      <c r="F10" s="52">
        <v>40</v>
      </c>
      <c r="G10" s="52">
        <v>65</v>
      </c>
      <c r="H10" s="52">
        <v>68</v>
      </c>
      <c r="I10" s="98">
        <f t="shared" si="4"/>
        <v>4.6153846153846212E-2</v>
      </c>
      <c r="J10" s="98">
        <f t="shared" si="5"/>
        <v>-0.36448598130841126</v>
      </c>
      <c r="K10" s="52">
        <f t="shared" si="6"/>
        <v>3</v>
      </c>
      <c r="L10" s="52">
        <f t="shared" si="7"/>
        <v>-39</v>
      </c>
      <c r="M10" s="98">
        <f>H10/H7</f>
        <v>0.22077922077922077</v>
      </c>
      <c r="N10" s="52">
        <v>23</v>
      </c>
      <c r="O10" s="52">
        <v>41</v>
      </c>
      <c r="P10" s="52">
        <v>64</v>
      </c>
      <c r="Q10" s="52">
        <v>62</v>
      </c>
      <c r="R10" s="52">
        <v>73</v>
      </c>
      <c r="S10" s="98">
        <f t="shared" si="0"/>
        <v>0.17741935483870974</v>
      </c>
      <c r="T10" s="98">
        <f t="shared" si="1"/>
        <v>2.1739130434782608</v>
      </c>
      <c r="U10" s="52">
        <f t="shared" si="2"/>
        <v>11</v>
      </c>
      <c r="V10" s="52">
        <f t="shared" si="3"/>
        <v>50</v>
      </c>
      <c r="W10" s="98">
        <f>R10/R7</f>
        <v>7.604166666666666E-2</v>
      </c>
    </row>
    <row r="11" spans="2:23" x14ac:dyDescent="0.25">
      <c r="B11" s="94" t="s">
        <v>63</v>
      </c>
      <c r="C11" s="95">
        <v>159</v>
      </c>
      <c r="D11" s="95">
        <v>158</v>
      </c>
      <c r="E11" s="95">
        <v>70</v>
      </c>
      <c r="F11" s="95">
        <v>71</v>
      </c>
      <c r="G11" s="95">
        <v>100</v>
      </c>
      <c r="H11" s="95">
        <v>109</v>
      </c>
      <c r="I11" s="96">
        <f t="shared" si="4"/>
        <v>9.000000000000008E-2</v>
      </c>
      <c r="J11" s="96">
        <f t="shared" si="5"/>
        <v>-0.310126582278481</v>
      </c>
      <c r="K11" s="95">
        <f t="shared" si="6"/>
        <v>9</v>
      </c>
      <c r="L11" s="95">
        <f t="shared" si="7"/>
        <v>-49</v>
      </c>
      <c r="M11" s="96">
        <f>H11/H7</f>
        <v>0.35389610389610388</v>
      </c>
      <c r="N11" s="95">
        <v>54</v>
      </c>
      <c r="O11" s="95">
        <v>72</v>
      </c>
      <c r="P11" s="95">
        <v>100</v>
      </c>
      <c r="Q11" s="95">
        <v>108</v>
      </c>
      <c r="R11" s="95">
        <v>111</v>
      </c>
      <c r="S11" s="96">
        <f t="shared" si="0"/>
        <v>2.7777777777777679E-2</v>
      </c>
      <c r="T11" s="96">
        <f t="shared" si="1"/>
        <v>1.0555555555555554</v>
      </c>
      <c r="U11" s="95">
        <f t="shared" si="2"/>
        <v>3</v>
      </c>
      <c r="V11" s="95">
        <f t="shared" si="3"/>
        <v>57</v>
      </c>
      <c r="W11" s="96">
        <f>R11/R7</f>
        <v>0.11562500000000001</v>
      </c>
    </row>
    <row r="12" spans="2:23" x14ac:dyDescent="0.25">
      <c r="B12" s="91" t="s">
        <v>44</v>
      </c>
      <c r="C12" s="99">
        <v>99</v>
      </c>
      <c r="D12" s="99">
        <v>100</v>
      </c>
      <c r="E12" s="99">
        <v>49</v>
      </c>
      <c r="F12" s="99">
        <v>57</v>
      </c>
      <c r="G12" s="99">
        <v>84</v>
      </c>
      <c r="H12" s="99">
        <v>90</v>
      </c>
      <c r="I12" s="100">
        <f t="shared" si="4"/>
        <v>7.1428571428571397E-2</v>
      </c>
      <c r="J12" s="100">
        <f t="shared" si="5"/>
        <v>-9.9999999999999978E-2</v>
      </c>
      <c r="K12" s="99">
        <f t="shared" si="6"/>
        <v>6</v>
      </c>
      <c r="L12" s="99">
        <f t="shared" si="7"/>
        <v>-10</v>
      </c>
      <c r="M12" s="93">
        <f>H12/H12</f>
        <v>1</v>
      </c>
      <c r="N12" s="99">
        <v>0</v>
      </c>
      <c r="O12" s="99">
        <v>65</v>
      </c>
      <c r="P12" s="99">
        <v>84</v>
      </c>
      <c r="Q12" s="99">
        <v>88</v>
      </c>
      <c r="R12" s="99">
        <v>94</v>
      </c>
      <c r="S12" s="100">
        <f t="shared" si="0"/>
        <v>6.8181818181818121E-2</v>
      </c>
      <c r="T12" s="100" t="str">
        <f t="shared" si="1"/>
        <v>-</v>
      </c>
      <c r="U12" s="99">
        <f t="shared" si="2"/>
        <v>6</v>
      </c>
      <c r="V12" s="99">
        <f t="shared" si="3"/>
        <v>94</v>
      </c>
      <c r="W12" s="93">
        <f>R12/R12</f>
        <v>1</v>
      </c>
    </row>
    <row r="13" spans="2:23" ht="15" customHeight="1" x14ac:dyDescent="0.25">
      <c r="B13" s="94" t="s">
        <v>60</v>
      </c>
      <c r="C13" s="95">
        <v>61</v>
      </c>
      <c r="D13" s="95">
        <v>62</v>
      </c>
      <c r="E13" s="95">
        <v>31</v>
      </c>
      <c r="F13" s="95">
        <v>40</v>
      </c>
      <c r="G13" s="95">
        <v>60</v>
      </c>
      <c r="H13" s="95">
        <v>62</v>
      </c>
      <c r="I13" s="96">
        <f t="shared" si="4"/>
        <v>3.3333333333333437E-2</v>
      </c>
      <c r="J13" s="96">
        <f t="shared" si="5"/>
        <v>0</v>
      </c>
      <c r="K13" s="95">
        <f t="shared" si="6"/>
        <v>2</v>
      </c>
      <c r="L13" s="95">
        <f t="shared" si="7"/>
        <v>0</v>
      </c>
      <c r="M13" s="96">
        <f>H13/H12</f>
        <v>0.68888888888888888</v>
      </c>
      <c r="N13" s="95">
        <v>0</v>
      </c>
      <c r="O13" s="95">
        <v>47</v>
      </c>
      <c r="P13" s="95">
        <v>60</v>
      </c>
      <c r="Q13" s="95">
        <v>60</v>
      </c>
      <c r="R13" s="95">
        <v>62</v>
      </c>
      <c r="S13" s="96">
        <f t="shared" si="0"/>
        <v>3.3333333333333437E-2</v>
      </c>
      <c r="T13" s="96" t="str">
        <f t="shared" si="1"/>
        <v>-</v>
      </c>
      <c r="U13" s="95">
        <f t="shared" si="2"/>
        <v>2</v>
      </c>
      <c r="V13" s="95">
        <f t="shared" si="3"/>
        <v>62</v>
      </c>
      <c r="W13" s="96">
        <f>R13/R12</f>
        <v>0.65957446808510634</v>
      </c>
    </row>
    <row r="14" spans="2:23" x14ac:dyDescent="0.25">
      <c r="B14" s="97" t="s">
        <v>61</v>
      </c>
      <c r="C14" s="52">
        <v>42</v>
      </c>
      <c r="D14" s="52">
        <v>44</v>
      </c>
      <c r="E14" s="52">
        <v>25</v>
      </c>
      <c r="F14" s="52">
        <v>33</v>
      </c>
      <c r="G14" s="52">
        <v>48</v>
      </c>
      <c r="H14" s="52">
        <v>50</v>
      </c>
      <c r="I14" s="98">
        <f t="shared" si="4"/>
        <v>4.1666666666666741E-2</v>
      </c>
      <c r="J14" s="98">
        <f t="shared" si="5"/>
        <v>0.13636363636363646</v>
      </c>
      <c r="K14" s="52">
        <f t="shared" si="6"/>
        <v>2</v>
      </c>
      <c r="L14" s="52">
        <f t="shared" si="7"/>
        <v>6</v>
      </c>
      <c r="M14" s="98">
        <f>H14/H12</f>
        <v>0.55555555555555558</v>
      </c>
      <c r="N14" s="52">
        <v>0</v>
      </c>
      <c r="O14" s="52">
        <v>39</v>
      </c>
      <c r="P14" s="52">
        <v>48</v>
      </c>
      <c r="Q14" s="52">
        <v>49</v>
      </c>
      <c r="R14" s="52">
        <v>51</v>
      </c>
      <c r="S14" s="98">
        <f t="shared" si="0"/>
        <v>4.081632653061229E-2</v>
      </c>
      <c r="T14" s="98" t="str">
        <f t="shared" si="1"/>
        <v>-</v>
      </c>
      <c r="U14" s="52">
        <f t="shared" si="2"/>
        <v>2</v>
      </c>
      <c r="V14" s="52">
        <f t="shared" si="3"/>
        <v>51</v>
      </c>
      <c r="W14" s="98">
        <f>R14/R12</f>
        <v>0.54255319148936165</v>
      </c>
    </row>
    <row r="15" spans="2:23" x14ac:dyDescent="0.25">
      <c r="B15" s="97" t="s">
        <v>62</v>
      </c>
      <c r="C15" s="52">
        <v>19</v>
      </c>
      <c r="D15" s="52">
        <v>18</v>
      </c>
      <c r="E15" s="52">
        <v>6</v>
      </c>
      <c r="F15" s="52">
        <v>7</v>
      </c>
      <c r="G15" s="52">
        <v>12</v>
      </c>
      <c r="H15" s="52">
        <v>11</v>
      </c>
      <c r="I15" s="98">
        <f t="shared" si="4"/>
        <v>-8.333333333333337E-2</v>
      </c>
      <c r="J15" s="98">
        <f t="shared" si="5"/>
        <v>-0.38888888888888884</v>
      </c>
      <c r="K15" s="52">
        <f t="shared" si="6"/>
        <v>-1</v>
      </c>
      <c r="L15" s="52">
        <f t="shared" si="7"/>
        <v>-7</v>
      </c>
      <c r="M15" s="98">
        <f>H15/H12</f>
        <v>0.12222222222222222</v>
      </c>
      <c r="N15" s="52">
        <v>0</v>
      </c>
      <c r="O15" s="52">
        <v>8</v>
      </c>
      <c r="P15" s="52">
        <v>12</v>
      </c>
      <c r="Q15" s="52">
        <v>11</v>
      </c>
      <c r="R15" s="52">
        <v>11</v>
      </c>
      <c r="S15" s="98">
        <f t="shared" si="0"/>
        <v>0</v>
      </c>
      <c r="T15" s="98" t="str">
        <f t="shared" si="1"/>
        <v>-</v>
      </c>
      <c r="U15" s="52">
        <f t="shared" si="2"/>
        <v>0</v>
      </c>
      <c r="V15" s="52">
        <f t="shared" si="3"/>
        <v>11</v>
      </c>
      <c r="W15" s="98">
        <f>R15/R12</f>
        <v>0.11702127659574468</v>
      </c>
    </row>
    <row r="16" spans="2:23" x14ac:dyDescent="0.25">
      <c r="B16" s="94" t="s">
        <v>63</v>
      </c>
      <c r="C16" s="95">
        <v>38</v>
      </c>
      <c r="D16" s="95">
        <v>38</v>
      </c>
      <c r="E16" s="95">
        <v>18</v>
      </c>
      <c r="F16" s="95">
        <v>17</v>
      </c>
      <c r="G16" s="95">
        <v>24</v>
      </c>
      <c r="H16" s="95">
        <v>29</v>
      </c>
      <c r="I16" s="96">
        <f t="shared" si="4"/>
        <v>0.20833333333333326</v>
      </c>
      <c r="J16" s="96">
        <f t="shared" si="5"/>
        <v>-0.23684210526315785</v>
      </c>
      <c r="K16" s="95">
        <f t="shared" si="6"/>
        <v>5</v>
      </c>
      <c r="L16" s="95">
        <f t="shared" si="7"/>
        <v>-9</v>
      </c>
      <c r="M16" s="96">
        <f>H16/H12</f>
        <v>0.32222222222222224</v>
      </c>
      <c r="N16" s="95">
        <v>0</v>
      </c>
      <c r="O16" s="95">
        <v>18</v>
      </c>
      <c r="P16" s="95">
        <v>24</v>
      </c>
      <c r="Q16" s="95">
        <v>28</v>
      </c>
      <c r="R16" s="95">
        <v>32</v>
      </c>
      <c r="S16" s="96">
        <f t="shared" si="0"/>
        <v>0.14285714285714279</v>
      </c>
      <c r="T16" s="96" t="str">
        <f t="shared" si="1"/>
        <v>-</v>
      </c>
      <c r="U16" s="95">
        <f t="shared" si="2"/>
        <v>4</v>
      </c>
      <c r="V16" s="95">
        <f t="shared" si="3"/>
        <v>32</v>
      </c>
      <c r="W16" s="96">
        <f>R16/R12</f>
        <v>0.34042553191489361</v>
      </c>
    </row>
    <row r="17" spans="2:23" x14ac:dyDescent="0.25">
      <c r="B17" s="91" t="s">
        <v>47</v>
      </c>
      <c r="C17" s="99">
        <v>6</v>
      </c>
      <c r="D17" s="99">
        <v>6</v>
      </c>
      <c r="E17" s="99">
        <v>3</v>
      </c>
      <c r="F17" s="99">
        <v>4</v>
      </c>
      <c r="G17" s="99">
        <v>5</v>
      </c>
      <c r="H17" s="99">
        <v>4</v>
      </c>
      <c r="I17" s="100">
        <f t="shared" si="4"/>
        <v>-0.19999999999999996</v>
      </c>
      <c r="J17" s="100">
        <f t="shared" si="5"/>
        <v>-0.33333333333333337</v>
      </c>
      <c r="K17" s="99">
        <f t="shared" si="6"/>
        <v>-1</v>
      </c>
      <c r="L17" s="99">
        <f t="shared" si="7"/>
        <v>-2</v>
      </c>
      <c r="M17" s="93">
        <f>H17/H17</f>
        <v>1</v>
      </c>
      <c r="N17" s="99">
        <v>0</v>
      </c>
      <c r="O17" s="99">
        <v>4</v>
      </c>
      <c r="P17" s="99">
        <v>5</v>
      </c>
      <c r="Q17" s="99">
        <v>4</v>
      </c>
      <c r="R17" s="99">
        <v>5</v>
      </c>
      <c r="S17" s="100">
        <f t="shared" si="0"/>
        <v>0.25</v>
      </c>
      <c r="T17" s="100" t="str">
        <f t="shared" si="1"/>
        <v>-</v>
      </c>
      <c r="U17" s="99">
        <f t="shared" si="2"/>
        <v>1</v>
      </c>
      <c r="V17" s="99">
        <f t="shared" si="3"/>
        <v>5</v>
      </c>
      <c r="W17" s="93">
        <f>R17/R17</f>
        <v>1</v>
      </c>
    </row>
    <row r="18" spans="2:23" x14ac:dyDescent="0.25">
      <c r="B18" s="94" t="s">
        <v>60</v>
      </c>
      <c r="C18" s="95">
        <v>5</v>
      </c>
      <c r="D18" s="95">
        <v>5</v>
      </c>
      <c r="E18" s="95">
        <v>2</v>
      </c>
      <c r="F18" s="95">
        <v>3</v>
      </c>
      <c r="G18" s="95">
        <v>4</v>
      </c>
      <c r="H18" s="95">
        <v>3</v>
      </c>
      <c r="I18" s="96">
        <f t="shared" si="4"/>
        <v>-0.25</v>
      </c>
      <c r="J18" s="96">
        <f t="shared" si="5"/>
        <v>-0.4</v>
      </c>
      <c r="K18" s="95">
        <f t="shared" si="6"/>
        <v>-1</v>
      </c>
      <c r="L18" s="95">
        <f t="shared" si="7"/>
        <v>-2</v>
      </c>
      <c r="M18" s="96">
        <f>H18/H17</f>
        <v>0.75</v>
      </c>
      <c r="N18" s="95">
        <v>0</v>
      </c>
      <c r="O18" s="95">
        <v>3</v>
      </c>
      <c r="P18" s="95">
        <v>4</v>
      </c>
      <c r="Q18" s="95">
        <v>3</v>
      </c>
      <c r="R18" s="95">
        <v>4</v>
      </c>
      <c r="S18" s="96">
        <f t="shared" si="0"/>
        <v>0.33333333333333326</v>
      </c>
      <c r="T18" s="96" t="str">
        <f t="shared" si="1"/>
        <v>-</v>
      </c>
      <c r="U18" s="95">
        <f t="shared" si="2"/>
        <v>1</v>
      </c>
      <c r="V18" s="95">
        <f t="shared" si="3"/>
        <v>4</v>
      </c>
      <c r="W18" s="96">
        <f>R18/R17</f>
        <v>0.8</v>
      </c>
    </row>
    <row r="19" spans="2:23" x14ac:dyDescent="0.25">
      <c r="B19" s="97" t="s">
        <v>61</v>
      </c>
      <c r="C19" s="52">
        <v>3</v>
      </c>
      <c r="D19" s="52">
        <v>3</v>
      </c>
      <c r="E19" s="52">
        <v>0</v>
      </c>
      <c r="F19" s="52">
        <v>0</v>
      </c>
      <c r="G19" s="52">
        <v>0</v>
      </c>
      <c r="H19" s="52">
        <v>0</v>
      </c>
      <c r="I19" s="98" t="str">
        <f t="shared" si="4"/>
        <v>-</v>
      </c>
      <c r="J19" s="98">
        <f t="shared" si="5"/>
        <v>-1</v>
      </c>
      <c r="K19" s="52">
        <f t="shared" si="6"/>
        <v>0</v>
      </c>
      <c r="L19" s="52">
        <f t="shared" si="7"/>
        <v>-3</v>
      </c>
      <c r="M19" s="98">
        <f>H19/H17</f>
        <v>0</v>
      </c>
      <c r="N19" s="52">
        <v>0</v>
      </c>
      <c r="O19" s="52">
        <v>3</v>
      </c>
      <c r="P19" s="52">
        <v>0</v>
      </c>
      <c r="Q19" s="52">
        <v>3</v>
      </c>
      <c r="R19" s="52">
        <v>0</v>
      </c>
      <c r="S19" s="98">
        <f t="shared" si="0"/>
        <v>-1</v>
      </c>
      <c r="T19" s="98" t="str">
        <f t="shared" si="1"/>
        <v>-</v>
      </c>
      <c r="U19" s="52">
        <f t="shared" si="2"/>
        <v>-3</v>
      </c>
      <c r="V19" s="52">
        <f t="shared" si="3"/>
        <v>0</v>
      </c>
      <c r="W19" s="98">
        <f>R19/R17</f>
        <v>0</v>
      </c>
    </row>
    <row r="20" spans="2:23" x14ac:dyDescent="0.25">
      <c r="B20" s="97" t="s">
        <v>62</v>
      </c>
      <c r="C20" s="52">
        <v>2</v>
      </c>
      <c r="D20" s="52">
        <v>2</v>
      </c>
      <c r="E20" s="52">
        <v>0</v>
      </c>
      <c r="F20" s="52">
        <v>0</v>
      </c>
      <c r="G20" s="52">
        <v>0</v>
      </c>
      <c r="H20" s="52">
        <v>0</v>
      </c>
      <c r="I20" s="98" t="str">
        <f t="shared" si="4"/>
        <v>-</v>
      </c>
      <c r="J20" s="98">
        <f t="shared" si="5"/>
        <v>-1</v>
      </c>
      <c r="K20" s="52">
        <f t="shared" si="6"/>
        <v>0</v>
      </c>
      <c r="L20" s="52">
        <f t="shared" si="7"/>
        <v>-2</v>
      </c>
      <c r="M20" s="98">
        <f>H20/H17</f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98" t="str">
        <f t="shared" si="0"/>
        <v>-</v>
      </c>
      <c r="T20" s="98" t="str">
        <f t="shared" si="1"/>
        <v>-</v>
      </c>
      <c r="U20" s="52">
        <f t="shared" si="2"/>
        <v>0</v>
      </c>
      <c r="V20" s="52">
        <f t="shared" si="3"/>
        <v>0</v>
      </c>
      <c r="W20" s="98">
        <f>R20/R17</f>
        <v>0</v>
      </c>
    </row>
    <row r="21" spans="2:23" x14ac:dyDescent="0.25">
      <c r="B21" s="94" t="s">
        <v>63</v>
      </c>
      <c r="C21" s="95">
        <v>0</v>
      </c>
      <c r="D21" s="95">
        <v>0</v>
      </c>
      <c r="E21" s="95">
        <v>0</v>
      </c>
      <c r="F21" s="95">
        <v>0</v>
      </c>
      <c r="G21" s="95">
        <v>0</v>
      </c>
      <c r="H21" s="95">
        <v>0</v>
      </c>
      <c r="I21" s="96" t="str">
        <f t="shared" si="4"/>
        <v>-</v>
      </c>
      <c r="J21" s="96" t="str">
        <f t="shared" si="5"/>
        <v>-</v>
      </c>
      <c r="K21" s="95">
        <f t="shared" si="6"/>
        <v>0</v>
      </c>
      <c r="L21" s="95">
        <f t="shared" si="7"/>
        <v>0</v>
      </c>
      <c r="M21" s="96">
        <f>H21/H17</f>
        <v>0</v>
      </c>
      <c r="N21" s="95" t="s">
        <v>229</v>
      </c>
      <c r="O21" s="95" t="s">
        <v>229</v>
      </c>
      <c r="P21" s="95" t="s">
        <v>229</v>
      </c>
      <c r="Q21" s="95" t="s">
        <v>229</v>
      </c>
      <c r="R21" s="95" t="s">
        <v>229</v>
      </c>
      <c r="S21" s="96" t="str">
        <f t="shared" si="0"/>
        <v>-</v>
      </c>
      <c r="T21" s="96" t="str">
        <f t="shared" si="1"/>
        <v>-</v>
      </c>
      <c r="U21" s="95" t="str">
        <f t="shared" si="2"/>
        <v>-</v>
      </c>
      <c r="V21" s="95" t="str">
        <f t="shared" si="3"/>
        <v>-</v>
      </c>
      <c r="W21" s="96" t="e">
        <f>R21/R17</f>
        <v>#VALUE!</v>
      </c>
    </row>
    <row r="22" spans="2:23" x14ac:dyDescent="0.25">
      <c r="B22" s="91" t="s">
        <v>46</v>
      </c>
      <c r="C22" s="99">
        <v>13</v>
      </c>
      <c r="D22" s="99">
        <v>13</v>
      </c>
      <c r="E22" s="99">
        <v>4</v>
      </c>
      <c r="F22" s="99">
        <v>4</v>
      </c>
      <c r="G22" s="99">
        <v>5</v>
      </c>
      <c r="H22" s="99">
        <v>7</v>
      </c>
      <c r="I22" s="100">
        <f t="shared" si="4"/>
        <v>0.39999999999999991</v>
      </c>
      <c r="J22" s="100">
        <f t="shared" si="5"/>
        <v>-0.46153846153846156</v>
      </c>
      <c r="K22" s="99">
        <f t="shared" si="6"/>
        <v>2</v>
      </c>
      <c r="L22" s="99">
        <f t="shared" si="7"/>
        <v>-6</v>
      </c>
      <c r="M22" s="100">
        <f>H22/H22</f>
        <v>1</v>
      </c>
      <c r="N22" s="99">
        <v>0</v>
      </c>
      <c r="O22" s="99">
        <v>4</v>
      </c>
      <c r="P22" s="99">
        <v>5</v>
      </c>
      <c r="Q22" s="99">
        <v>6</v>
      </c>
      <c r="R22" s="99">
        <v>7</v>
      </c>
      <c r="S22" s="100">
        <f t="shared" si="0"/>
        <v>0.16666666666666674</v>
      </c>
      <c r="T22" s="100" t="str">
        <f t="shared" si="1"/>
        <v>-</v>
      </c>
      <c r="U22" s="99">
        <f t="shared" si="2"/>
        <v>1</v>
      </c>
      <c r="V22" s="99">
        <f t="shared" si="3"/>
        <v>7</v>
      </c>
      <c r="W22" s="100">
        <f>R22/R22</f>
        <v>1</v>
      </c>
    </row>
    <row r="23" spans="2:23" x14ac:dyDescent="0.25">
      <c r="B23" s="94" t="s">
        <v>60</v>
      </c>
      <c r="C23" s="95">
        <v>7</v>
      </c>
      <c r="D23" s="95">
        <v>7</v>
      </c>
      <c r="E23" s="95">
        <v>3</v>
      </c>
      <c r="F23" s="95">
        <v>4</v>
      </c>
      <c r="G23" s="95">
        <v>5</v>
      </c>
      <c r="H23" s="95">
        <v>6</v>
      </c>
      <c r="I23" s="96">
        <f t="shared" si="4"/>
        <v>0.19999999999999996</v>
      </c>
      <c r="J23" s="96">
        <f t="shared" si="5"/>
        <v>-0.1428571428571429</v>
      </c>
      <c r="K23" s="95">
        <f t="shared" si="6"/>
        <v>1</v>
      </c>
      <c r="L23" s="95">
        <f t="shared" si="7"/>
        <v>-1</v>
      </c>
      <c r="M23" s="96">
        <f>H23/H22</f>
        <v>0.8571428571428571</v>
      </c>
      <c r="N23" s="95">
        <v>0</v>
      </c>
      <c r="O23" s="95">
        <v>4</v>
      </c>
      <c r="P23" s="95">
        <v>5</v>
      </c>
      <c r="Q23" s="95">
        <v>5</v>
      </c>
      <c r="R23" s="95">
        <v>6</v>
      </c>
      <c r="S23" s="96">
        <f t="shared" si="0"/>
        <v>0.19999999999999996</v>
      </c>
      <c r="T23" s="96" t="str">
        <f t="shared" si="1"/>
        <v>-</v>
      </c>
      <c r="U23" s="95">
        <f t="shared" si="2"/>
        <v>1</v>
      </c>
      <c r="V23" s="95">
        <f t="shared" si="3"/>
        <v>6</v>
      </c>
      <c r="W23" s="96">
        <f>R23/R22</f>
        <v>0.8571428571428571</v>
      </c>
    </row>
    <row r="24" spans="2:23" x14ac:dyDescent="0.25">
      <c r="B24" s="94" t="s">
        <v>63</v>
      </c>
      <c r="C24" s="95">
        <v>6</v>
      </c>
      <c r="D24" s="95">
        <v>6</v>
      </c>
      <c r="E24" s="95">
        <v>1</v>
      </c>
      <c r="F24" s="95">
        <v>0</v>
      </c>
      <c r="G24" s="95">
        <v>0</v>
      </c>
      <c r="H24" s="95">
        <v>0</v>
      </c>
      <c r="I24" s="96" t="str">
        <f t="shared" si="4"/>
        <v>-</v>
      </c>
      <c r="J24" s="96">
        <f t="shared" si="5"/>
        <v>-1</v>
      </c>
      <c r="K24" s="95">
        <f t="shared" si="6"/>
        <v>0</v>
      </c>
      <c r="L24" s="95">
        <f t="shared" si="7"/>
        <v>-6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0"/>
        <v>-</v>
      </c>
      <c r="T24" s="96" t="str">
        <f t="shared" si="1"/>
        <v>-</v>
      </c>
      <c r="U24" s="95">
        <f t="shared" si="2"/>
        <v>0</v>
      </c>
      <c r="V24" s="95">
        <f t="shared" si="3"/>
        <v>0</v>
      </c>
      <c r="W24" s="96">
        <f>R24/R22</f>
        <v>0</v>
      </c>
    </row>
    <row r="25" spans="2:23" x14ac:dyDescent="0.25">
      <c r="B25" s="91" t="s">
        <v>47</v>
      </c>
      <c r="C25" s="99">
        <v>6</v>
      </c>
      <c r="D25" s="99">
        <v>6</v>
      </c>
      <c r="E25" s="99">
        <v>3</v>
      </c>
      <c r="F25" s="99">
        <v>4</v>
      </c>
      <c r="G25" s="99">
        <v>5</v>
      </c>
      <c r="H25" s="99">
        <v>4</v>
      </c>
      <c r="I25" s="100">
        <f t="shared" si="4"/>
        <v>-0.19999999999999996</v>
      </c>
      <c r="J25" s="100">
        <f t="shared" si="5"/>
        <v>-0.33333333333333337</v>
      </c>
      <c r="K25" s="99">
        <f t="shared" si="6"/>
        <v>-1</v>
      </c>
      <c r="L25" s="99">
        <f t="shared" si="7"/>
        <v>-2</v>
      </c>
      <c r="M25" s="93">
        <f>H25/H25</f>
        <v>1</v>
      </c>
      <c r="N25" s="99">
        <v>0</v>
      </c>
      <c r="O25" s="99">
        <v>4</v>
      </c>
      <c r="P25" s="99">
        <v>5</v>
      </c>
      <c r="Q25" s="99">
        <v>4</v>
      </c>
      <c r="R25" s="99">
        <v>5</v>
      </c>
      <c r="S25" s="100">
        <f t="shared" si="0"/>
        <v>0.25</v>
      </c>
      <c r="T25" s="100" t="str">
        <f t="shared" si="1"/>
        <v>-</v>
      </c>
      <c r="U25" s="99">
        <f t="shared" si="2"/>
        <v>1</v>
      </c>
      <c r="V25" s="99">
        <f t="shared" si="3"/>
        <v>5</v>
      </c>
      <c r="W25" s="93">
        <f>R25/R25</f>
        <v>1</v>
      </c>
    </row>
    <row r="26" spans="2:23" x14ac:dyDescent="0.25">
      <c r="B26" s="94" t="s">
        <v>60</v>
      </c>
      <c r="C26" s="95">
        <v>5</v>
      </c>
      <c r="D26" s="95">
        <v>5</v>
      </c>
      <c r="E26" s="95">
        <v>2</v>
      </c>
      <c r="F26" s="95">
        <v>3</v>
      </c>
      <c r="G26" s="95">
        <v>4</v>
      </c>
      <c r="H26" s="95">
        <v>3</v>
      </c>
      <c r="I26" s="96">
        <f t="shared" si="4"/>
        <v>-0.25</v>
      </c>
      <c r="J26" s="96">
        <f t="shared" si="5"/>
        <v>-0.4</v>
      </c>
      <c r="K26" s="95">
        <f t="shared" si="6"/>
        <v>-1</v>
      </c>
      <c r="L26" s="95">
        <f t="shared" si="7"/>
        <v>-2</v>
      </c>
      <c r="M26" s="96">
        <f>H26/H25</f>
        <v>0.75</v>
      </c>
      <c r="N26" s="95">
        <v>0</v>
      </c>
      <c r="O26" s="95">
        <v>3</v>
      </c>
      <c r="P26" s="95">
        <v>4</v>
      </c>
      <c r="Q26" s="95">
        <v>3</v>
      </c>
      <c r="R26" s="95">
        <v>4</v>
      </c>
      <c r="S26" s="96">
        <f t="shared" si="0"/>
        <v>0.33333333333333326</v>
      </c>
      <c r="T26" s="96" t="str">
        <f t="shared" si="1"/>
        <v>-</v>
      </c>
      <c r="U26" s="95">
        <f t="shared" si="2"/>
        <v>1</v>
      </c>
      <c r="V26" s="95">
        <f t="shared" si="3"/>
        <v>4</v>
      </c>
      <c r="W26" s="96">
        <f>R26/R25</f>
        <v>0.8</v>
      </c>
    </row>
    <row r="27" spans="2:23" x14ac:dyDescent="0.25">
      <c r="B27" s="97" t="s">
        <v>61</v>
      </c>
      <c r="C27" s="52">
        <v>3</v>
      </c>
      <c r="D27" s="52">
        <v>3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4"/>
        <v>-</v>
      </c>
      <c r="J27" s="98">
        <f t="shared" si="5"/>
        <v>-1</v>
      </c>
      <c r="K27" s="52">
        <f t="shared" si="6"/>
        <v>0</v>
      </c>
      <c r="L27" s="52">
        <f t="shared" si="7"/>
        <v>-3</v>
      </c>
      <c r="M27" s="98">
        <f>H27/H25</f>
        <v>0</v>
      </c>
      <c r="N27" s="52">
        <v>0</v>
      </c>
      <c r="O27" s="52">
        <v>3</v>
      </c>
      <c r="P27" s="52">
        <v>0</v>
      </c>
      <c r="Q27" s="52">
        <v>3</v>
      </c>
      <c r="R27" s="52">
        <v>0</v>
      </c>
      <c r="S27" s="98">
        <f t="shared" si="0"/>
        <v>-1</v>
      </c>
      <c r="T27" s="98" t="str">
        <f t="shared" si="1"/>
        <v>-</v>
      </c>
      <c r="U27" s="52">
        <f t="shared" si="2"/>
        <v>-3</v>
      </c>
      <c r="V27" s="52">
        <f t="shared" si="3"/>
        <v>0</v>
      </c>
      <c r="W27" s="98">
        <f>R27/R25</f>
        <v>0</v>
      </c>
    </row>
    <row r="28" spans="2:23" x14ac:dyDescent="0.25">
      <c r="B28" s="97" t="s">
        <v>62</v>
      </c>
      <c r="C28" s="52">
        <v>2</v>
      </c>
      <c r="D28" s="52">
        <v>2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4"/>
        <v>-</v>
      </c>
      <c r="J28" s="98">
        <f t="shared" si="5"/>
        <v>-1</v>
      </c>
      <c r="K28" s="52">
        <f t="shared" si="6"/>
        <v>0</v>
      </c>
      <c r="L28" s="52">
        <f t="shared" si="7"/>
        <v>-2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0"/>
        <v>-</v>
      </c>
      <c r="T28" s="98" t="str">
        <f t="shared" si="1"/>
        <v>-</v>
      </c>
      <c r="U28" s="52">
        <f t="shared" si="2"/>
        <v>0</v>
      </c>
      <c r="V28" s="52">
        <f t="shared" si="3"/>
        <v>0</v>
      </c>
      <c r="W28" s="98">
        <f>R28/R25</f>
        <v>0</v>
      </c>
    </row>
    <row r="29" spans="2:23" x14ac:dyDescent="0.25">
      <c r="B29" s="91" t="s">
        <v>48</v>
      </c>
      <c r="C29" s="99">
        <v>79</v>
      </c>
      <c r="D29" s="99">
        <v>78</v>
      </c>
      <c r="E29" s="99">
        <v>33</v>
      </c>
      <c r="F29" s="99">
        <v>37</v>
      </c>
      <c r="G29" s="99">
        <v>59</v>
      </c>
      <c r="H29" s="99">
        <v>62</v>
      </c>
      <c r="I29" s="100">
        <f t="shared" si="4"/>
        <v>5.0847457627118731E-2</v>
      </c>
      <c r="J29" s="100">
        <f t="shared" si="5"/>
        <v>-0.20512820512820518</v>
      </c>
      <c r="K29" s="99">
        <f t="shared" si="6"/>
        <v>3</v>
      </c>
      <c r="L29" s="99">
        <f t="shared" si="7"/>
        <v>-16</v>
      </c>
      <c r="M29" s="93">
        <f>H29/H29</f>
        <v>1</v>
      </c>
      <c r="N29" s="99">
        <v>0</v>
      </c>
      <c r="O29" s="99">
        <v>41</v>
      </c>
      <c r="P29" s="99">
        <v>60</v>
      </c>
      <c r="Q29" s="99">
        <v>62</v>
      </c>
      <c r="R29" s="99">
        <v>64</v>
      </c>
      <c r="S29" s="100">
        <f t="shared" si="0"/>
        <v>3.2258064516129004E-2</v>
      </c>
      <c r="T29" s="100" t="str">
        <f t="shared" si="1"/>
        <v>-</v>
      </c>
      <c r="U29" s="99">
        <f t="shared" si="2"/>
        <v>2</v>
      </c>
      <c r="V29" s="99">
        <f t="shared" si="3"/>
        <v>64</v>
      </c>
      <c r="W29" s="93">
        <f>R29/R29</f>
        <v>1</v>
      </c>
    </row>
    <row r="30" spans="2:23" x14ac:dyDescent="0.25">
      <c r="B30" s="94" t="s">
        <v>60</v>
      </c>
      <c r="C30" s="95">
        <v>56</v>
      </c>
      <c r="D30" s="95">
        <v>54</v>
      </c>
      <c r="E30" s="95">
        <v>21</v>
      </c>
      <c r="F30" s="95">
        <v>25</v>
      </c>
      <c r="G30" s="95">
        <v>41</v>
      </c>
      <c r="H30" s="95">
        <v>43</v>
      </c>
      <c r="I30" s="96">
        <f t="shared" si="4"/>
        <v>4.8780487804878092E-2</v>
      </c>
      <c r="J30" s="96">
        <f t="shared" si="5"/>
        <v>-0.20370370370370372</v>
      </c>
      <c r="K30" s="95">
        <f t="shared" si="6"/>
        <v>2</v>
      </c>
      <c r="L30" s="95">
        <f t="shared" si="7"/>
        <v>-11</v>
      </c>
      <c r="M30" s="96">
        <f>H30/H29</f>
        <v>0.69354838709677424</v>
      </c>
      <c r="N30" s="95">
        <v>0</v>
      </c>
      <c r="O30" s="95">
        <v>28</v>
      </c>
      <c r="P30" s="95">
        <v>41</v>
      </c>
      <c r="Q30" s="95">
        <v>43</v>
      </c>
      <c r="R30" s="95">
        <v>45</v>
      </c>
      <c r="S30" s="96">
        <f t="shared" si="0"/>
        <v>4.6511627906976827E-2</v>
      </c>
      <c r="T30" s="96" t="str">
        <f t="shared" si="1"/>
        <v>-</v>
      </c>
      <c r="U30" s="95">
        <f t="shared" si="2"/>
        <v>2</v>
      </c>
      <c r="V30" s="95">
        <f t="shared" si="3"/>
        <v>45</v>
      </c>
      <c r="W30" s="96">
        <f>R30/R29</f>
        <v>0.703125</v>
      </c>
    </row>
    <row r="31" spans="2:23" x14ac:dyDescent="0.25">
      <c r="B31" s="97" t="s">
        <v>61</v>
      </c>
      <c r="C31" s="52">
        <v>28</v>
      </c>
      <c r="D31" s="52">
        <v>27</v>
      </c>
      <c r="E31" s="52">
        <v>11</v>
      </c>
      <c r="F31" s="52">
        <v>14</v>
      </c>
      <c r="G31" s="52">
        <v>25</v>
      </c>
      <c r="H31" s="52">
        <v>26</v>
      </c>
      <c r="I31" s="98">
        <f t="shared" si="4"/>
        <v>4.0000000000000036E-2</v>
      </c>
      <c r="J31" s="98">
        <f t="shared" si="5"/>
        <v>-3.703703703703709E-2</v>
      </c>
      <c r="K31" s="52">
        <f t="shared" si="6"/>
        <v>1</v>
      </c>
      <c r="L31" s="52">
        <f t="shared" si="7"/>
        <v>-1</v>
      </c>
      <c r="M31" s="98">
        <f>H31/H29</f>
        <v>0.41935483870967744</v>
      </c>
      <c r="N31" s="52">
        <v>0</v>
      </c>
      <c r="O31" s="52">
        <v>18</v>
      </c>
      <c r="P31" s="52">
        <v>25</v>
      </c>
      <c r="Q31" s="52">
        <v>26</v>
      </c>
      <c r="R31" s="52">
        <v>28</v>
      </c>
      <c r="S31" s="98">
        <f t="shared" si="0"/>
        <v>7.6923076923076872E-2</v>
      </c>
      <c r="T31" s="98" t="str">
        <f t="shared" si="1"/>
        <v>-</v>
      </c>
      <c r="U31" s="52">
        <f t="shared" si="2"/>
        <v>2</v>
      </c>
      <c r="V31" s="52">
        <f t="shared" si="3"/>
        <v>28</v>
      </c>
      <c r="W31" s="98">
        <f>R31/R29</f>
        <v>0.4375</v>
      </c>
    </row>
    <row r="32" spans="2:23" x14ac:dyDescent="0.25">
      <c r="B32" s="97" t="s">
        <v>62</v>
      </c>
      <c r="C32" s="52">
        <v>28</v>
      </c>
      <c r="D32" s="52">
        <v>28</v>
      </c>
      <c r="E32" s="52">
        <v>10</v>
      </c>
      <c r="F32" s="52">
        <v>11</v>
      </c>
      <c r="G32" s="52">
        <v>16</v>
      </c>
      <c r="H32" s="52">
        <v>17</v>
      </c>
      <c r="I32" s="98">
        <f t="shared" si="4"/>
        <v>6.25E-2</v>
      </c>
      <c r="J32" s="98">
        <f t="shared" si="5"/>
        <v>-0.3928571428571429</v>
      </c>
      <c r="K32" s="52">
        <f t="shared" si="6"/>
        <v>1</v>
      </c>
      <c r="L32" s="52">
        <f t="shared" si="7"/>
        <v>-11</v>
      </c>
      <c r="M32" s="98">
        <f>H32/H29</f>
        <v>0.27419354838709675</v>
      </c>
      <c r="N32" s="52">
        <v>0</v>
      </c>
      <c r="O32" s="52">
        <v>10</v>
      </c>
      <c r="P32" s="52">
        <v>16</v>
      </c>
      <c r="Q32" s="52">
        <v>17</v>
      </c>
      <c r="R32" s="52">
        <v>17</v>
      </c>
      <c r="S32" s="98">
        <f t="shared" si="0"/>
        <v>0</v>
      </c>
      <c r="T32" s="98" t="str">
        <f t="shared" si="1"/>
        <v>-</v>
      </c>
      <c r="U32" s="52">
        <f t="shared" si="2"/>
        <v>0</v>
      </c>
      <c r="V32" s="52">
        <f t="shared" si="3"/>
        <v>17</v>
      </c>
      <c r="W32" s="98">
        <f>R32/R29</f>
        <v>0.265625</v>
      </c>
    </row>
    <row r="33" spans="2:23" x14ac:dyDescent="0.25">
      <c r="B33" s="94" t="s">
        <v>63</v>
      </c>
      <c r="C33" s="95">
        <v>24</v>
      </c>
      <c r="D33" s="95">
        <v>24</v>
      </c>
      <c r="E33" s="95">
        <v>12</v>
      </c>
      <c r="F33" s="95">
        <v>12</v>
      </c>
      <c r="G33" s="95">
        <v>18</v>
      </c>
      <c r="H33" s="95">
        <v>19</v>
      </c>
      <c r="I33" s="96">
        <f t="shared" si="4"/>
        <v>5.555555555555558E-2</v>
      </c>
      <c r="J33" s="96">
        <f t="shared" si="5"/>
        <v>-0.20833333333333337</v>
      </c>
      <c r="K33" s="95">
        <f t="shared" si="6"/>
        <v>1</v>
      </c>
      <c r="L33" s="95">
        <f t="shared" si="7"/>
        <v>-5</v>
      </c>
      <c r="M33" s="96">
        <f>H33/H29</f>
        <v>0.30645161290322581</v>
      </c>
      <c r="N33" s="95">
        <v>0</v>
      </c>
      <c r="O33" s="95">
        <v>13</v>
      </c>
      <c r="P33" s="95">
        <v>19</v>
      </c>
      <c r="Q33" s="95">
        <v>19</v>
      </c>
      <c r="R33" s="95">
        <v>19</v>
      </c>
      <c r="S33" s="96">
        <f t="shared" si="0"/>
        <v>0</v>
      </c>
      <c r="T33" s="96" t="str">
        <f t="shared" si="1"/>
        <v>-</v>
      </c>
      <c r="U33" s="95">
        <f t="shared" si="2"/>
        <v>0</v>
      </c>
      <c r="V33" s="95">
        <f t="shared" si="3"/>
        <v>19</v>
      </c>
      <c r="W33" s="96">
        <f>R33/R29</f>
        <v>0.296875</v>
      </c>
    </row>
    <row r="34" spans="2:23" x14ac:dyDescent="0.25">
      <c r="B34" s="91" t="s">
        <v>49</v>
      </c>
      <c r="C34" s="99">
        <v>9</v>
      </c>
      <c r="D34" s="99">
        <v>9</v>
      </c>
      <c r="E34" s="99">
        <v>4</v>
      </c>
      <c r="F34" s="99">
        <v>3</v>
      </c>
      <c r="G34" s="99">
        <v>5</v>
      </c>
      <c r="H34" s="99">
        <v>5</v>
      </c>
      <c r="I34" s="100">
        <f t="shared" si="4"/>
        <v>0</v>
      </c>
      <c r="J34" s="100">
        <f t="shared" si="5"/>
        <v>-0.44444444444444442</v>
      </c>
      <c r="K34" s="99">
        <f t="shared" si="6"/>
        <v>0</v>
      </c>
      <c r="L34" s="99">
        <f t="shared" si="7"/>
        <v>-4</v>
      </c>
      <c r="M34" s="93">
        <f>H34/H34</f>
        <v>1</v>
      </c>
      <c r="N34" s="99">
        <v>0</v>
      </c>
      <c r="O34" s="99">
        <v>3</v>
      </c>
      <c r="P34" s="99">
        <v>5</v>
      </c>
      <c r="Q34" s="99">
        <v>5</v>
      </c>
      <c r="R34" s="99">
        <v>6</v>
      </c>
      <c r="S34" s="100">
        <f t="shared" si="0"/>
        <v>0.19999999999999996</v>
      </c>
      <c r="T34" s="100" t="str">
        <f t="shared" si="1"/>
        <v>-</v>
      </c>
      <c r="U34" s="99">
        <f t="shared" si="2"/>
        <v>1</v>
      </c>
      <c r="V34" s="99">
        <f t="shared" si="3"/>
        <v>6</v>
      </c>
      <c r="W34" s="93">
        <f>R34/R34</f>
        <v>1</v>
      </c>
    </row>
    <row r="35" spans="2:23" x14ac:dyDescent="0.25">
      <c r="B35" s="94" t="s">
        <v>60</v>
      </c>
      <c r="C35" s="95">
        <v>9</v>
      </c>
      <c r="D35" s="95">
        <v>9</v>
      </c>
      <c r="E35" s="95">
        <v>4</v>
      </c>
      <c r="F35" s="95">
        <v>3</v>
      </c>
      <c r="G35" s="95">
        <v>5</v>
      </c>
      <c r="H35" s="95">
        <v>5</v>
      </c>
      <c r="I35" s="96">
        <f t="shared" si="4"/>
        <v>0</v>
      </c>
      <c r="J35" s="96">
        <f t="shared" si="5"/>
        <v>-0.44444444444444442</v>
      </c>
      <c r="K35" s="95">
        <f t="shared" si="6"/>
        <v>0</v>
      </c>
      <c r="L35" s="95">
        <f t="shared" si="7"/>
        <v>-4</v>
      </c>
      <c r="M35" s="96">
        <f>H35/H34</f>
        <v>1</v>
      </c>
      <c r="N35" s="95">
        <v>0</v>
      </c>
      <c r="O35" s="95">
        <v>3</v>
      </c>
      <c r="P35" s="95">
        <v>5</v>
      </c>
      <c r="Q35" s="95">
        <v>5</v>
      </c>
      <c r="R35" s="95">
        <v>6</v>
      </c>
      <c r="S35" s="96">
        <f t="shared" si="0"/>
        <v>0.19999999999999996</v>
      </c>
      <c r="T35" s="96" t="str">
        <f t="shared" si="1"/>
        <v>-</v>
      </c>
      <c r="U35" s="95">
        <f t="shared" si="2"/>
        <v>1</v>
      </c>
      <c r="V35" s="95">
        <f t="shared" si="3"/>
        <v>6</v>
      </c>
      <c r="W35" s="96">
        <f>R35/R34</f>
        <v>1</v>
      </c>
    </row>
    <row r="36" spans="2:23" x14ac:dyDescent="0.25">
      <c r="B36" s="91" t="s">
        <v>50</v>
      </c>
      <c r="C36" s="99">
        <v>15</v>
      </c>
      <c r="D36" s="99">
        <v>15</v>
      </c>
      <c r="E36" s="99">
        <v>6</v>
      </c>
      <c r="F36" s="99">
        <v>7</v>
      </c>
      <c r="G36" s="99">
        <v>11</v>
      </c>
      <c r="H36" s="99">
        <v>12</v>
      </c>
      <c r="I36" s="100">
        <f t="shared" si="4"/>
        <v>9.0909090909090828E-2</v>
      </c>
      <c r="J36" s="100">
        <f t="shared" si="5"/>
        <v>-0.19999999999999996</v>
      </c>
      <c r="K36" s="99">
        <f t="shared" si="6"/>
        <v>1</v>
      </c>
      <c r="L36" s="99">
        <f t="shared" si="7"/>
        <v>-3</v>
      </c>
      <c r="M36" s="100">
        <f>H36/H36</f>
        <v>1</v>
      </c>
      <c r="N36" s="99">
        <v>0</v>
      </c>
      <c r="O36" s="99">
        <v>7</v>
      </c>
      <c r="P36" s="99">
        <v>11</v>
      </c>
      <c r="Q36" s="99">
        <v>12</v>
      </c>
      <c r="R36" s="99">
        <v>12</v>
      </c>
      <c r="S36" s="100">
        <f t="shared" si="0"/>
        <v>0</v>
      </c>
      <c r="T36" s="100" t="str">
        <f t="shared" si="1"/>
        <v>-</v>
      </c>
      <c r="U36" s="99">
        <f t="shared" si="2"/>
        <v>0</v>
      </c>
      <c r="V36" s="99">
        <f t="shared" si="3"/>
        <v>12</v>
      </c>
      <c r="W36" s="100">
        <f>R36/R36</f>
        <v>1</v>
      </c>
    </row>
    <row r="37" spans="2:23" x14ac:dyDescent="0.25">
      <c r="B37" s="94" t="s">
        <v>60</v>
      </c>
      <c r="C37" s="95">
        <v>5</v>
      </c>
      <c r="D37" s="95">
        <v>5</v>
      </c>
      <c r="E37" s="95">
        <v>2</v>
      </c>
      <c r="F37" s="95">
        <v>3</v>
      </c>
      <c r="G37" s="95">
        <v>6</v>
      </c>
      <c r="H37" s="95">
        <v>6</v>
      </c>
      <c r="I37" s="96">
        <f t="shared" si="4"/>
        <v>0</v>
      </c>
      <c r="J37" s="96">
        <f t="shared" si="5"/>
        <v>0.19999999999999996</v>
      </c>
      <c r="K37" s="95">
        <f t="shared" si="6"/>
        <v>0</v>
      </c>
      <c r="L37" s="95">
        <f t="shared" si="7"/>
        <v>1</v>
      </c>
      <c r="M37" s="96">
        <f>H37/H36</f>
        <v>0.5</v>
      </c>
      <c r="N37" s="95">
        <v>0</v>
      </c>
      <c r="O37" s="95">
        <v>4</v>
      </c>
      <c r="P37" s="95">
        <v>6</v>
      </c>
      <c r="Q37" s="95">
        <v>6</v>
      </c>
      <c r="R37" s="95">
        <v>6</v>
      </c>
      <c r="S37" s="96">
        <f t="shared" si="0"/>
        <v>0</v>
      </c>
      <c r="T37" s="96" t="str">
        <f t="shared" si="1"/>
        <v>-</v>
      </c>
      <c r="U37" s="95">
        <f t="shared" si="2"/>
        <v>0</v>
      </c>
      <c r="V37" s="95">
        <f t="shared" si="3"/>
        <v>6</v>
      </c>
      <c r="W37" s="96">
        <f>R37/R36</f>
        <v>0.5</v>
      </c>
    </row>
    <row r="38" spans="2:23" x14ac:dyDescent="0.25">
      <c r="B38" s="94" t="s">
        <v>63</v>
      </c>
      <c r="C38" s="95">
        <v>10</v>
      </c>
      <c r="D38" s="95">
        <v>10</v>
      </c>
      <c r="E38" s="95">
        <v>3</v>
      </c>
      <c r="F38" s="95">
        <v>3</v>
      </c>
      <c r="G38" s="95">
        <v>5</v>
      </c>
      <c r="H38" s="95">
        <v>6</v>
      </c>
      <c r="I38" s="96">
        <f t="shared" si="4"/>
        <v>0.19999999999999996</v>
      </c>
      <c r="J38" s="96">
        <f t="shared" si="5"/>
        <v>-0.4</v>
      </c>
      <c r="K38" s="95">
        <f t="shared" si="6"/>
        <v>1</v>
      </c>
      <c r="L38" s="95">
        <f t="shared" si="7"/>
        <v>-4</v>
      </c>
      <c r="M38" s="96">
        <f>H38/H36</f>
        <v>0.5</v>
      </c>
      <c r="N38" s="95">
        <v>0</v>
      </c>
      <c r="O38" s="95">
        <v>3</v>
      </c>
      <c r="P38" s="95">
        <v>5</v>
      </c>
      <c r="Q38" s="95">
        <v>6</v>
      </c>
      <c r="R38" s="95">
        <v>6</v>
      </c>
      <c r="S38" s="96">
        <f t="shared" si="0"/>
        <v>0</v>
      </c>
      <c r="T38" s="96" t="str">
        <f t="shared" si="1"/>
        <v>-</v>
      </c>
      <c r="U38" s="95">
        <f t="shared" si="2"/>
        <v>0</v>
      </c>
      <c r="V38" s="95">
        <f t="shared" si="3"/>
        <v>6</v>
      </c>
      <c r="W38" s="96">
        <f>R38/R36</f>
        <v>0.5</v>
      </c>
    </row>
    <row r="39" spans="2:23" x14ac:dyDescent="0.25">
      <c r="B39" s="91" t="s">
        <v>51</v>
      </c>
      <c r="C39" s="99">
        <v>24</v>
      </c>
      <c r="D39" s="99">
        <v>23</v>
      </c>
      <c r="E39" s="99">
        <v>11</v>
      </c>
      <c r="F39" s="99">
        <v>12</v>
      </c>
      <c r="G39" s="99">
        <v>17</v>
      </c>
      <c r="H39" s="99">
        <v>19</v>
      </c>
      <c r="I39" s="100">
        <f t="shared" si="4"/>
        <v>0.11764705882352944</v>
      </c>
      <c r="J39" s="100">
        <f t="shared" si="5"/>
        <v>-0.17391304347826086</v>
      </c>
      <c r="K39" s="99">
        <f t="shared" si="6"/>
        <v>2</v>
      </c>
      <c r="L39" s="99">
        <f t="shared" si="7"/>
        <v>-4</v>
      </c>
      <c r="M39" s="93">
        <f>H39/H39</f>
        <v>1</v>
      </c>
      <c r="N39" s="99">
        <v>0</v>
      </c>
      <c r="O39" s="99">
        <v>12</v>
      </c>
      <c r="P39" s="99">
        <v>16</v>
      </c>
      <c r="Q39" s="99">
        <v>17</v>
      </c>
      <c r="R39" s="99">
        <v>20</v>
      </c>
      <c r="S39" s="100">
        <f t="shared" si="0"/>
        <v>0.17647058823529416</v>
      </c>
      <c r="T39" s="100" t="str">
        <f t="shared" si="1"/>
        <v>-</v>
      </c>
      <c r="U39" s="99">
        <f t="shared" si="2"/>
        <v>3</v>
      </c>
      <c r="V39" s="99">
        <f t="shared" si="3"/>
        <v>20</v>
      </c>
      <c r="W39" s="93">
        <f>R39/R39</f>
        <v>1</v>
      </c>
    </row>
    <row r="40" spans="2:23" x14ac:dyDescent="0.25">
      <c r="B40" s="94" t="s">
        <v>60</v>
      </c>
      <c r="C40" s="95">
        <v>24</v>
      </c>
      <c r="D40" s="95">
        <v>23</v>
      </c>
      <c r="E40" s="95">
        <v>11</v>
      </c>
      <c r="F40" s="95">
        <v>12</v>
      </c>
      <c r="G40" s="95">
        <v>17</v>
      </c>
      <c r="H40" s="95">
        <v>19</v>
      </c>
      <c r="I40" s="96">
        <f t="shared" si="4"/>
        <v>0.11764705882352944</v>
      </c>
      <c r="J40" s="96">
        <f t="shared" si="5"/>
        <v>-0.17391304347826086</v>
      </c>
      <c r="K40" s="95">
        <f t="shared" si="6"/>
        <v>2</v>
      </c>
      <c r="L40" s="95">
        <f t="shared" si="7"/>
        <v>-4</v>
      </c>
      <c r="M40" s="96">
        <f>H40/H39</f>
        <v>1</v>
      </c>
      <c r="N40" s="95">
        <v>0</v>
      </c>
      <c r="O40" s="95">
        <v>12</v>
      </c>
      <c r="P40" s="95">
        <v>16</v>
      </c>
      <c r="Q40" s="95">
        <v>17</v>
      </c>
      <c r="R40" s="95">
        <v>20</v>
      </c>
      <c r="S40" s="96">
        <f t="shared" si="0"/>
        <v>0.17647058823529416</v>
      </c>
      <c r="T40" s="96" t="str">
        <f t="shared" si="1"/>
        <v>-</v>
      </c>
      <c r="U40" s="95">
        <f t="shared" si="2"/>
        <v>3</v>
      </c>
      <c r="V40" s="95">
        <f t="shared" si="3"/>
        <v>20</v>
      </c>
      <c r="W40" s="96">
        <f>R40/R39</f>
        <v>1</v>
      </c>
    </row>
    <row r="41" spans="2:23" x14ac:dyDescent="0.25">
      <c r="B41" s="97" t="s">
        <v>61</v>
      </c>
      <c r="C41" s="52">
        <v>5</v>
      </c>
      <c r="D41" s="52">
        <v>5</v>
      </c>
      <c r="E41" s="52">
        <v>4</v>
      </c>
      <c r="F41" s="52">
        <v>7</v>
      </c>
      <c r="G41" s="52">
        <v>7</v>
      </c>
      <c r="H41" s="52">
        <v>7</v>
      </c>
      <c r="I41" s="98">
        <f t="shared" si="4"/>
        <v>0</v>
      </c>
      <c r="J41" s="98">
        <f t="shared" si="5"/>
        <v>0.39999999999999991</v>
      </c>
      <c r="K41" s="52">
        <f t="shared" si="6"/>
        <v>0</v>
      </c>
      <c r="L41" s="52">
        <f t="shared" si="7"/>
        <v>2</v>
      </c>
      <c r="M41" s="98">
        <f>H41/H39</f>
        <v>0.36842105263157893</v>
      </c>
      <c r="N41" s="52">
        <v>0</v>
      </c>
      <c r="O41" s="52">
        <v>7</v>
      </c>
      <c r="P41" s="52">
        <v>7</v>
      </c>
      <c r="Q41" s="52">
        <v>7</v>
      </c>
      <c r="R41" s="52">
        <v>7</v>
      </c>
      <c r="S41" s="98">
        <f t="shared" si="0"/>
        <v>0</v>
      </c>
      <c r="T41" s="98" t="str">
        <f t="shared" si="1"/>
        <v>-</v>
      </c>
      <c r="U41" s="52">
        <f t="shared" si="2"/>
        <v>0</v>
      </c>
      <c r="V41" s="52">
        <f t="shared" si="3"/>
        <v>7</v>
      </c>
      <c r="W41" s="98">
        <f>R41/R39</f>
        <v>0.35</v>
      </c>
    </row>
    <row r="42" spans="2:23" x14ac:dyDescent="0.25">
      <c r="B42" s="97" t="s">
        <v>62</v>
      </c>
      <c r="C42" s="52">
        <v>19</v>
      </c>
      <c r="D42" s="52">
        <v>18</v>
      </c>
      <c r="E42" s="52">
        <v>7</v>
      </c>
      <c r="F42" s="52">
        <v>6</v>
      </c>
      <c r="G42" s="52">
        <v>10</v>
      </c>
      <c r="H42" s="52">
        <v>12</v>
      </c>
      <c r="I42" s="98">
        <f t="shared" si="4"/>
        <v>0.19999999999999996</v>
      </c>
      <c r="J42" s="98">
        <f t="shared" si="5"/>
        <v>-0.33333333333333337</v>
      </c>
      <c r="K42" s="52">
        <f t="shared" si="6"/>
        <v>2</v>
      </c>
      <c r="L42" s="52">
        <f t="shared" si="7"/>
        <v>-6</v>
      </c>
      <c r="M42" s="98">
        <f>H42/H39</f>
        <v>0.63157894736842102</v>
      </c>
      <c r="N42" s="52">
        <v>0</v>
      </c>
      <c r="O42" s="52">
        <v>5</v>
      </c>
      <c r="P42" s="52">
        <v>9</v>
      </c>
      <c r="Q42" s="52">
        <v>10</v>
      </c>
      <c r="R42" s="52">
        <v>13</v>
      </c>
      <c r="S42" s="98">
        <f t="shared" si="0"/>
        <v>0.30000000000000004</v>
      </c>
      <c r="T42" s="98" t="str">
        <f t="shared" si="1"/>
        <v>-</v>
      </c>
      <c r="U42" s="52">
        <f t="shared" si="2"/>
        <v>3</v>
      </c>
      <c r="V42" s="52">
        <f t="shared" si="3"/>
        <v>13</v>
      </c>
      <c r="W42" s="98">
        <f>R42/R39</f>
        <v>0.65</v>
      </c>
    </row>
    <row r="43" spans="2:23" x14ac:dyDescent="0.25">
      <c r="B43" s="91" t="s">
        <v>52</v>
      </c>
      <c r="C43" s="99">
        <v>19</v>
      </c>
      <c r="D43" s="99">
        <v>19</v>
      </c>
      <c r="E43" s="99">
        <v>9</v>
      </c>
      <c r="F43" s="99">
        <v>11</v>
      </c>
      <c r="G43" s="99">
        <v>14</v>
      </c>
      <c r="H43" s="99">
        <v>14</v>
      </c>
      <c r="I43" s="100">
        <f t="shared" si="4"/>
        <v>0</v>
      </c>
      <c r="J43" s="100">
        <f t="shared" si="5"/>
        <v>-0.26315789473684215</v>
      </c>
      <c r="K43" s="99">
        <f t="shared" si="6"/>
        <v>0</v>
      </c>
      <c r="L43" s="99">
        <f t="shared" si="7"/>
        <v>-5</v>
      </c>
      <c r="M43" s="93">
        <f>H43/H43</f>
        <v>1</v>
      </c>
      <c r="N43" s="99">
        <v>0</v>
      </c>
      <c r="O43" s="99">
        <v>12</v>
      </c>
      <c r="P43" s="99">
        <v>14</v>
      </c>
      <c r="Q43" s="99">
        <v>14</v>
      </c>
      <c r="R43" s="99">
        <v>14</v>
      </c>
      <c r="S43" s="100">
        <f t="shared" si="0"/>
        <v>0</v>
      </c>
      <c r="T43" s="100" t="str">
        <f t="shared" si="1"/>
        <v>-</v>
      </c>
      <c r="U43" s="99">
        <f t="shared" si="2"/>
        <v>0</v>
      </c>
      <c r="V43" s="99">
        <f t="shared" si="3"/>
        <v>14</v>
      </c>
      <c r="W43" s="93">
        <f>R43/R43</f>
        <v>1</v>
      </c>
    </row>
    <row r="44" spans="2:23" x14ac:dyDescent="0.25">
      <c r="B44" s="94" t="s">
        <v>60</v>
      </c>
      <c r="C44" s="95">
        <v>6</v>
      </c>
      <c r="D44" s="95">
        <v>7</v>
      </c>
      <c r="E44" s="95">
        <v>4</v>
      </c>
      <c r="F44" s="95">
        <v>5</v>
      </c>
      <c r="G44" s="95">
        <v>8</v>
      </c>
      <c r="H44" s="95">
        <v>8</v>
      </c>
      <c r="I44" s="96">
        <f t="shared" si="4"/>
        <v>0</v>
      </c>
      <c r="J44" s="96">
        <f t="shared" si="5"/>
        <v>0.14285714285714279</v>
      </c>
      <c r="K44" s="95">
        <f t="shared" si="6"/>
        <v>0</v>
      </c>
      <c r="L44" s="95">
        <f t="shared" si="7"/>
        <v>1</v>
      </c>
      <c r="M44" s="96">
        <f>H44/H43</f>
        <v>0.5714285714285714</v>
      </c>
      <c r="N44" s="95">
        <v>0</v>
      </c>
      <c r="O44" s="95">
        <v>6</v>
      </c>
      <c r="P44" s="95">
        <v>8</v>
      </c>
      <c r="Q44" s="95">
        <v>8</v>
      </c>
      <c r="R44" s="95">
        <v>8</v>
      </c>
      <c r="S44" s="96">
        <f t="shared" si="0"/>
        <v>0</v>
      </c>
      <c r="T44" s="96" t="str">
        <f t="shared" si="1"/>
        <v>-</v>
      </c>
      <c r="U44" s="95">
        <f t="shared" si="2"/>
        <v>0</v>
      </c>
      <c r="V44" s="95">
        <f t="shared" si="3"/>
        <v>8</v>
      </c>
      <c r="W44" s="96">
        <f>R44/R43</f>
        <v>0.5714285714285714</v>
      </c>
    </row>
    <row r="45" spans="2:23" x14ac:dyDescent="0.25">
      <c r="B45" s="97" t="s">
        <v>61</v>
      </c>
      <c r="C45" s="52">
        <v>0</v>
      </c>
      <c r="D45" s="52">
        <v>5</v>
      </c>
      <c r="E45" s="52">
        <v>0</v>
      </c>
      <c r="F45" s="52">
        <v>4</v>
      </c>
      <c r="G45" s="52">
        <v>6</v>
      </c>
      <c r="H45" s="52">
        <v>6</v>
      </c>
      <c r="I45" s="98">
        <f t="shared" si="4"/>
        <v>0</v>
      </c>
      <c r="J45" s="98">
        <f t="shared" si="5"/>
        <v>0.19999999999999996</v>
      </c>
      <c r="K45" s="52">
        <f t="shared" si="6"/>
        <v>0</v>
      </c>
      <c r="L45" s="52">
        <f t="shared" si="7"/>
        <v>1</v>
      </c>
      <c r="M45" s="98">
        <f>H45/H43</f>
        <v>0.42857142857142855</v>
      </c>
      <c r="N45" s="52">
        <v>0</v>
      </c>
      <c r="O45" s="52">
        <v>4</v>
      </c>
      <c r="P45" s="52">
        <v>6</v>
      </c>
      <c r="Q45" s="52">
        <v>6</v>
      </c>
      <c r="R45" s="52">
        <v>6</v>
      </c>
      <c r="S45" s="98">
        <f t="shared" si="0"/>
        <v>0</v>
      </c>
      <c r="T45" s="98" t="str">
        <f t="shared" si="1"/>
        <v>-</v>
      </c>
      <c r="U45" s="52">
        <f t="shared" si="2"/>
        <v>0</v>
      </c>
      <c r="V45" s="52">
        <f t="shared" si="3"/>
        <v>6</v>
      </c>
      <c r="W45" s="98">
        <f>R45/R43</f>
        <v>0.42857142857142855</v>
      </c>
    </row>
    <row r="46" spans="2:23" x14ac:dyDescent="0.25">
      <c r="B46" s="97" t="s">
        <v>62</v>
      </c>
      <c r="C46" s="52">
        <v>0</v>
      </c>
      <c r="D46" s="52">
        <v>2</v>
      </c>
      <c r="E46" s="52">
        <v>0</v>
      </c>
      <c r="F46" s="52">
        <v>2</v>
      </c>
      <c r="G46" s="52">
        <v>2</v>
      </c>
      <c r="H46" s="52">
        <v>2</v>
      </c>
      <c r="I46" s="98">
        <f t="shared" si="4"/>
        <v>0</v>
      </c>
      <c r="J46" s="98">
        <f t="shared" si="5"/>
        <v>0</v>
      </c>
      <c r="K46" s="52">
        <f t="shared" si="6"/>
        <v>0</v>
      </c>
      <c r="L46" s="52">
        <f t="shared" si="7"/>
        <v>0</v>
      </c>
      <c r="M46" s="98">
        <f>H46/H43</f>
        <v>0.14285714285714285</v>
      </c>
      <c r="N46" s="52">
        <v>0</v>
      </c>
      <c r="O46" s="52">
        <v>2</v>
      </c>
      <c r="P46" s="52">
        <v>2</v>
      </c>
      <c r="Q46" s="52">
        <v>2</v>
      </c>
      <c r="R46" s="52">
        <v>2</v>
      </c>
      <c r="S46" s="98">
        <f t="shared" si="0"/>
        <v>0</v>
      </c>
      <c r="T46" s="98" t="str">
        <f t="shared" si="1"/>
        <v>-</v>
      </c>
      <c r="U46" s="52">
        <f t="shared" si="2"/>
        <v>0</v>
      </c>
      <c r="V46" s="52">
        <f t="shared" si="3"/>
        <v>2</v>
      </c>
      <c r="W46" s="98">
        <f>R46/R43</f>
        <v>0.14285714285714285</v>
      </c>
    </row>
    <row r="47" spans="2:23" x14ac:dyDescent="0.25">
      <c r="B47" s="94" t="s">
        <v>63</v>
      </c>
      <c r="C47" s="95">
        <v>13</v>
      </c>
      <c r="D47" s="95">
        <v>12</v>
      </c>
      <c r="E47" s="95">
        <v>5</v>
      </c>
      <c r="F47" s="95">
        <v>6</v>
      </c>
      <c r="G47" s="95">
        <v>6</v>
      </c>
      <c r="H47" s="95">
        <v>6</v>
      </c>
      <c r="I47" s="96">
        <f t="shared" si="4"/>
        <v>0</v>
      </c>
      <c r="J47" s="96">
        <f t="shared" si="5"/>
        <v>-0.5</v>
      </c>
      <c r="K47" s="95">
        <f t="shared" si="6"/>
        <v>0</v>
      </c>
      <c r="L47" s="95">
        <f t="shared" si="7"/>
        <v>-6</v>
      </c>
      <c r="M47" s="96">
        <f>H47/H43</f>
        <v>0.42857142857142855</v>
      </c>
      <c r="N47" s="95">
        <v>0</v>
      </c>
      <c r="O47" s="95">
        <v>6</v>
      </c>
      <c r="P47" s="95">
        <v>6</v>
      </c>
      <c r="Q47" s="95">
        <v>6</v>
      </c>
      <c r="R47" s="95">
        <v>6</v>
      </c>
      <c r="S47" s="96">
        <f t="shared" si="0"/>
        <v>0</v>
      </c>
      <c r="T47" s="96" t="str">
        <f t="shared" si="1"/>
        <v>-</v>
      </c>
      <c r="U47" s="95">
        <f t="shared" si="2"/>
        <v>0</v>
      </c>
      <c r="V47" s="95">
        <f t="shared" si="3"/>
        <v>6</v>
      </c>
      <c r="W47" s="96">
        <f>R47/R43</f>
        <v>0.42857142857142855</v>
      </c>
    </row>
    <row r="48" spans="2:23" x14ac:dyDescent="0.25">
      <c r="B48" s="91" t="s">
        <v>53</v>
      </c>
      <c r="C48" s="99">
        <v>21</v>
      </c>
      <c r="D48" s="99">
        <v>22</v>
      </c>
      <c r="E48" s="99">
        <v>11</v>
      </c>
      <c r="F48" s="99">
        <v>13</v>
      </c>
      <c r="G48" s="99">
        <v>16</v>
      </c>
      <c r="H48" s="99">
        <v>16</v>
      </c>
      <c r="I48" s="100">
        <f t="shared" si="4"/>
        <v>0</v>
      </c>
      <c r="J48" s="100">
        <f t="shared" si="5"/>
        <v>-0.27272727272727271</v>
      </c>
      <c r="K48" s="99">
        <f t="shared" si="6"/>
        <v>0</v>
      </c>
      <c r="L48" s="99">
        <f t="shared" si="7"/>
        <v>-6</v>
      </c>
      <c r="M48" s="93">
        <f>H48/H48</f>
        <v>1</v>
      </c>
      <c r="N48" s="99">
        <v>0</v>
      </c>
      <c r="O48" s="99">
        <v>13</v>
      </c>
      <c r="P48" s="99">
        <v>15</v>
      </c>
      <c r="Q48" s="99">
        <v>15</v>
      </c>
      <c r="R48" s="99">
        <v>17</v>
      </c>
      <c r="S48" s="100">
        <f t="shared" si="0"/>
        <v>0.1333333333333333</v>
      </c>
      <c r="T48" s="100" t="str">
        <f t="shared" si="1"/>
        <v>-</v>
      </c>
      <c r="U48" s="99">
        <f t="shared" si="2"/>
        <v>2</v>
      </c>
      <c r="V48" s="99">
        <f t="shared" si="3"/>
        <v>17</v>
      </c>
      <c r="W48" s="93">
        <f>R48/R48</f>
        <v>1</v>
      </c>
    </row>
    <row r="49" spans="2:23" x14ac:dyDescent="0.25">
      <c r="B49" s="94" t="s">
        <v>60</v>
      </c>
      <c r="C49" s="95">
        <v>17</v>
      </c>
      <c r="D49" s="95">
        <v>18</v>
      </c>
      <c r="E49" s="95">
        <v>9</v>
      </c>
      <c r="F49" s="95">
        <v>12</v>
      </c>
      <c r="G49" s="95">
        <v>14</v>
      </c>
      <c r="H49" s="95">
        <v>13</v>
      </c>
      <c r="I49" s="96">
        <f t="shared" si="4"/>
        <v>-7.1428571428571397E-2</v>
      </c>
      <c r="J49" s="96">
        <f t="shared" si="5"/>
        <v>-0.27777777777777779</v>
      </c>
      <c r="K49" s="95">
        <f t="shared" si="6"/>
        <v>-1</v>
      </c>
      <c r="L49" s="95">
        <f t="shared" si="7"/>
        <v>-5</v>
      </c>
      <c r="M49" s="96">
        <f>H49/H48</f>
        <v>0.8125</v>
      </c>
      <c r="N49" s="95">
        <v>0</v>
      </c>
      <c r="O49" s="95">
        <v>12</v>
      </c>
      <c r="P49" s="95">
        <v>13</v>
      </c>
      <c r="Q49" s="95">
        <v>12</v>
      </c>
      <c r="R49" s="95">
        <v>14</v>
      </c>
      <c r="S49" s="96">
        <f t="shared" si="0"/>
        <v>0.16666666666666674</v>
      </c>
      <c r="T49" s="96" t="str">
        <f t="shared" si="1"/>
        <v>-</v>
      </c>
      <c r="U49" s="95">
        <f t="shared" si="2"/>
        <v>2</v>
      </c>
      <c r="V49" s="95">
        <f t="shared" si="3"/>
        <v>14</v>
      </c>
      <c r="W49" s="96">
        <f>R49/R48</f>
        <v>0.82352941176470584</v>
      </c>
    </row>
    <row r="50" spans="2:23" x14ac:dyDescent="0.25">
      <c r="B50" s="97" t="s">
        <v>61</v>
      </c>
      <c r="C50" s="52">
        <v>8</v>
      </c>
      <c r="D50" s="52">
        <v>9</v>
      </c>
      <c r="E50" s="52">
        <v>5</v>
      </c>
      <c r="F50" s="52">
        <v>8</v>
      </c>
      <c r="G50" s="52">
        <v>8</v>
      </c>
      <c r="H50" s="52">
        <v>8</v>
      </c>
      <c r="I50" s="98">
        <f t="shared" si="4"/>
        <v>0</v>
      </c>
      <c r="J50" s="98">
        <f t="shared" si="5"/>
        <v>-0.11111111111111116</v>
      </c>
      <c r="K50" s="52">
        <f t="shared" si="6"/>
        <v>0</v>
      </c>
      <c r="L50" s="52">
        <f t="shared" si="7"/>
        <v>-1</v>
      </c>
      <c r="M50" s="98">
        <f>H50/H48</f>
        <v>0.5</v>
      </c>
      <c r="N50" s="52">
        <v>0</v>
      </c>
      <c r="O50" s="52">
        <v>8</v>
      </c>
      <c r="P50" s="52">
        <v>8</v>
      </c>
      <c r="Q50" s="52">
        <v>8</v>
      </c>
      <c r="R50" s="52">
        <v>8</v>
      </c>
      <c r="S50" s="98">
        <f t="shared" si="0"/>
        <v>0</v>
      </c>
      <c r="T50" s="98" t="str">
        <f t="shared" si="1"/>
        <v>-</v>
      </c>
      <c r="U50" s="52">
        <f t="shared" si="2"/>
        <v>0</v>
      </c>
      <c r="V50" s="52">
        <f t="shared" si="3"/>
        <v>8</v>
      </c>
      <c r="W50" s="98">
        <f>R50/R48</f>
        <v>0.47058823529411764</v>
      </c>
    </row>
    <row r="51" spans="2:23" x14ac:dyDescent="0.25">
      <c r="B51" s="97" t="s">
        <v>62</v>
      </c>
      <c r="C51" s="52">
        <v>9</v>
      </c>
      <c r="D51" s="52">
        <v>9</v>
      </c>
      <c r="E51" s="52">
        <v>4</v>
      </c>
      <c r="F51" s="52">
        <v>4</v>
      </c>
      <c r="G51" s="52">
        <v>6</v>
      </c>
      <c r="H51" s="52">
        <v>5</v>
      </c>
      <c r="I51" s="98">
        <f t="shared" si="4"/>
        <v>-0.16666666666666663</v>
      </c>
      <c r="J51" s="98">
        <f t="shared" si="5"/>
        <v>-0.44444444444444442</v>
      </c>
      <c r="K51" s="52">
        <f t="shared" si="6"/>
        <v>-1</v>
      </c>
      <c r="L51" s="52">
        <f t="shared" si="7"/>
        <v>-4</v>
      </c>
      <c r="M51" s="98">
        <f>H51/H48</f>
        <v>0.3125</v>
      </c>
      <c r="N51" s="52">
        <v>0</v>
      </c>
      <c r="O51" s="52">
        <v>4</v>
      </c>
      <c r="P51" s="52">
        <v>5</v>
      </c>
      <c r="Q51" s="52">
        <v>4</v>
      </c>
      <c r="R51" s="52">
        <v>6</v>
      </c>
      <c r="S51" s="98">
        <f t="shared" si="0"/>
        <v>0.5</v>
      </c>
      <c r="T51" s="98" t="str">
        <f t="shared" si="1"/>
        <v>-</v>
      </c>
      <c r="U51" s="52">
        <f t="shared" si="2"/>
        <v>2</v>
      </c>
      <c r="V51" s="52">
        <f t="shared" si="3"/>
        <v>6</v>
      </c>
      <c r="W51" s="98">
        <f>R51/R48</f>
        <v>0.35294117647058826</v>
      </c>
    </row>
    <row r="52" spans="2:23" x14ac:dyDescent="0.25">
      <c r="B52" s="94" t="s">
        <v>63</v>
      </c>
      <c r="C52" s="95">
        <v>5</v>
      </c>
      <c r="D52" s="95">
        <v>5</v>
      </c>
      <c r="E52" s="95">
        <v>2</v>
      </c>
      <c r="F52" s="95">
        <v>2</v>
      </c>
      <c r="G52" s="95">
        <v>3</v>
      </c>
      <c r="H52" s="95">
        <v>4</v>
      </c>
      <c r="I52" s="96">
        <f t="shared" si="4"/>
        <v>0.33333333333333326</v>
      </c>
      <c r="J52" s="96">
        <f t="shared" si="5"/>
        <v>-0.19999999999999996</v>
      </c>
      <c r="K52" s="95">
        <f t="shared" si="6"/>
        <v>1</v>
      </c>
      <c r="L52" s="95">
        <f t="shared" si="7"/>
        <v>-1</v>
      </c>
      <c r="M52" s="96">
        <f>H52/H48</f>
        <v>0.25</v>
      </c>
      <c r="N52" s="95">
        <v>0</v>
      </c>
      <c r="O52" s="95">
        <v>2</v>
      </c>
      <c r="P52" s="95">
        <v>3</v>
      </c>
      <c r="Q52" s="95">
        <v>4</v>
      </c>
      <c r="R52" s="95">
        <v>4</v>
      </c>
      <c r="S52" s="96">
        <f t="shared" si="0"/>
        <v>0</v>
      </c>
      <c r="T52" s="96" t="str">
        <f t="shared" si="1"/>
        <v>-</v>
      </c>
      <c r="U52" s="95">
        <f t="shared" si="2"/>
        <v>0</v>
      </c>
      <c r="V52" s="95">
        <f t="shared" si="3"/>
        <v>4</v>
      </c>
      <c r="W52" s="96">
        <f>R52/R48</f>
        <v>0.23529411764705882</v>
      </c>
    </row>
    <row r="53" spans="2:23" ht="4.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24444-CC82-4BDB-AC89-A70B8C5E3B02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6FEC9-0B7D-4DFE-B4A4-DF42C060DF1D}">
  <sheetPr>
    <tabColor theme="7" tint="0.79998168889431442"/>
  </sheetPr>
  <dimension ref="A4:P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69" t="s">
        <v>236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1" t="s">
        <v>68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3"/>
    </row>
    <row r="7" spans="1:16" ht="22.5" thickTop="1" thickBot="1" x14ac:dyDescent="0.3">
      <c r="B7" s="109"/>
      <c r="C7" s="294">
        <f>2019</f>
        <v>2019</v>
      </c>
      <c r="D7" s="295"/>
      <c r="E7" s="296">
        <v>2020</v>
      </c>
      <c r="F7" s="295"/>
      <c r="G7" s="296">
        <v>2021</v>
      </c>
      <c r="H7" s="295"/>
      <c r="I7" s="296">
        <v>2022</v>
      </c>
      <c r="J7" s="295"/>
      <c r="K7" s="296">
        <v>2023</v>
      </c>
      <c r="L7" s="295"/>
      <c r="M7" s="296">
        <v>2024</v>
      </c>
      <c r="N7" s="297"/>
      <c r="O7" s="298"/>
    </row>
    <row r="8" spans="1:16" ht="16.5" thickTop="1" thickBot="1" x14ac:dyDescent="0.3">
      <c r="B8" s="85"/>
      <c r="C8" s="111" t="s">
        <v>69</v>
      </c>
      <c r="D8" s="112" t="str">
        <f>CONCATENATE("var ",RIGHT(2019,2),"/",RIGHT(2018,2))</f>
        <v>var 19/18</v>
      </c>
      <c r="E8" s="113" t="s">
        <v>69</v>
      </c>
      <c r="F8" s="112" t="str">
        <f>CONCATENATE("var ",RIGHT(E7,2),"/",RIGHT(E7-1,2))</f>
        <v>var 20/19</v>
      </c>
      <c r="G8" s="113" t="s">
        <v>69</v>
      </c>
      <c r="H8" s="112" t="str">
        <f>CONCATENATE("var ",RIGHT(G7,2),"/",RIGHT(G7-1,2))</f>
        <v>var 21/20</v>
      </c>
      <c r="I8" s="113" t="s">
        <v>69</v>
      </c>
      <c r="J8" s="112" t="str">
        <f>CONCATENATE("var ",RIGHT(I7,2),"/",RIGHT(I7-1,2))</f>
        <v>var 22/21</v>
      </c>
      <c r="K8" s="113" t="s">
        <v>69</v>
      </c>
      <c r="L8" s="112" t="str">
        <f>CONCATENATE("var ",RIGHT(K7,2),"/",RIGHT(K7-1,2))</f>
        <v>var 23/22</v>
      </c>
      <c r="M8" s="113" t="s">
        <v>69</v>
      </c>
      <c r="N8" s="112" t="str">
        <f>CONCATENATE("var ",RIGHT(M7,2),"/",RIGHT(M7-1,2))</f>
        <v>var 24/23</v>
      </c>
      <c r="O8" s="112" t="str">
        <f>CONCATENATE("var ",RIGHT(M7,2),"/",RIGHT(2019,2))</f>
        <v>var 24/19</v>
      </c>
    </row>
    <row r="9" spans="1:16" x14ac:dyDescent="0.25">
      <c r="A9" s="1" t="s">
        <v>70</v>
      </c>
      <c r="B9" s="114" t="s">
        <v>71</v>
      </c>
      <c r="C9" s="115">
        <v>9792</v>
      </c>
      <c r="D9" s="116">
        <v>5.8022690437601332E-2</v>
      </c>
      <c r="E9" s="115">
        <v>9813</v>
      </c>
      <c r="F9" s="116">
        <f t="shared" ref="F9:N21" si="0">IFERROR(E9/C9-1,"-")</f>
        <v>2.1446078431373028E-3</v>
      </c>
      <c r="G9" s="115">
        <v>1197</v>
      </c>
      <c r="H9" s="116">
        <f>IFERROR(G9/E9-1,"-")</f>
        <v>-0.87801895444818101</v>
      </c>
      <c r="I9" s="115">
        <v>9896</v>
      </c>
      <c r="J9" s="116">
        <f t="shared" si="0"/>
        <v>7.2673350041771094</v>
      </c>
      <c r="K9" s="115">
        <v>17947</v>
      </c>
      <c r="L9" s="116">
        <f t="shared" si="0"/>
        <v>0.81356103476151986</v>
      </c>
      <c r="M9" s="115">
        <v>15841</v>
      </c>
      <c r="N9" s="116">
        <f t="shared" si="0"/>
        <v>-0.11734551735666132</v>
      </c>
      <c r="O9" s="116">
        <f>M9/C9-1</f>
        <v>0.61774918300653603</v>
      </c>
    </row>
    <row r="10" spans="1:16" x14ac:dyDescent="0.25">
      <c r="A10" s="1" t="s">
        <v>72</v>
      </c>
      <c r="B10" s="114" t="s">
        <v>73</v>
      </c>
      <c r="C10" s="115">
        <v>10626</v>
      </c>
      <c r="D10" s="116">
        <v>4.023494860499266E-2</v>
      </c>
      <c r="E10" s="115">
        <v>11683</v>
      </c>
      <c r="F10" s="116">
        <f t="shared" si="0"/>
        <v>9.9472990777338621E-2</v>
      </c>
      <c r="G10" s="115">
        <v>1554</v>
      </c>
      <c r="H10" s="116">
        <f t="shared" si="0"/>
        <v>-0.8669862192929898</v>
      </c>
      <c r="I10" s="115">
        <v>10397</v>
      </c>
      <c r="J10" s="116">
        <f t="shared" si="0"/>
        <v>5.6904761904761907</v>
      </c>
      <c r="K10" s="115">
        <v>18389</v>
      </c>
      <c r="L10" s="116">
        <f t="shared" si="0"/>
        <v>0.76868327402135228</v>
      </c>
      <c r="M10" s="115">
        <v>24407</v>
      </c>
      <c r="N10" s="116">
        <f>IFERROR(M10/K10-1,"-")</f>
        <v>0.32726086247213004</v>
      </c>
      <c r="O10" s="116">
        <f>IFERROR(M10/C10-1,"-")</f>
        <v>1.2969132316958403</v>
      </c>
    </row>
    <row r="11" spans="1:16" x14ac:dyDescent="0.25">
      <c r="A11" s="1" t="s">
        <v>74</v>
      </c>
      <c r="B11" s="114" t="s">
        <v>75</v>
      </c>
      <c r="C11" s="115">
        <v>10617</v>
      </c>
      <c r="D11" s="116">
        <v>-0.20088815294294748</v>
      </c>
      <c r="E11" s="115">
        <v>2577</v>
      </c>
      <c r="F11" s="116">
        <f t="shared" si="0"/>
        <v>-0.7572760666855044</v>
      </c>
      <c r="G11" s="115">
        <v>2990</v>
      </c>
      <c r="H11" s="116">
        <f t="shared" si="0"/>
        <v>0.16026387272021725</v>
      </c>
      <c r="I11" s="115">
        <v>10842</v>
      </c>
      <c r="J11" s="116">
        <f t="shared" si="0"/>
        <v>2.6260869565217391</v>
      </c>
      <c r="K11" s="115">
        <v>16137</v>
      </c>
      <c r="L11" s="116">
        <f t="shared" si="0"/>
        <v>0.48837852794687331</v>
      </c>
      <c r="M11" s="115">
        <v>20474</v>
      </c>
      <c r="N11" s="116">
        <f t="shared" si="0"/>
        <v>0.2687612319514161</v>
      </c>
      <c r="O11" s="116">
        <f t="shared" ref="O11:O15" si="1">IFERROR(M11/C11-1,"-")</f>
        <v>0.92841669021380802</v>
      </c>
    </row>
    <row r="12" spans="1:16" x14ac:dyDescent="0.25">
      <c r="A12" s="1" t="s">
        <v>76</v>
      </c>
      <c r="B12" s="114" t="s">
        <v>77</v>
      </c>
      <c r="C12" s="115">
        <v>11067</v>
      </c>
      <c r="D12" s="116">
        <v>-0.12727702862550272</v>
      </c>
      <c r="E12" s="115">
        <v>0</v>
      </c>
      <c r="F12" s="116">
        <f t="shared" si="0"/>
        <v>-1</v>
      </c>
      <c r="G12" s="115">
        <v>3629</v>
      </c>
      <c r="H12" s="116" t="str">
        <f t="shared" si="0"/>
        <v>-</v>
      </c>
      <c r="I12" s="115">
        <v>13123</v>
      </c>
      <c r="J12" s="116">
        <f t="shared" si="0"/>
        <v>2.6161476990906585</v>
      </c>
      <c r="K12" s="115">
        <v>11699</v>
      </c>
      <c r="L12" s="116">
        <f t="shared" si="0"/>
        <v>-0.10851177322258632</v>
      </c>
      <c r="M12" s="115">
        <v>17811</v>
      </c>
      <c r="N12" s="116">
        <f t="shared" si="0"/>
        <v>0.52243781519788013</v>
      </c>
      <c r="O12" s="116">
        <f t="shared" si="1"/>
        <v>0.60937923556519391</v>
      </c>
    </row>
    <row r="13" spans="1:16" x14ac:dyDescent="0.25">
      <c r="A13" s="1" t="s">
        <v>78</v>
      </c>
      <c r="B13" s="114" t="s">
        <v>79</v>
      </c>
      <c r="C13" s="115">
        <v>10686</v>
      </c>
      <c r="D13" s="116">
        <v>-6.9001568217459508E-2</v>
      </c>
      <c r="E13" s="115">
        <v>0</v>
      </c>
      <c r="F13" s="116">
        <f t="shared" si="0"/>
        <v>-1</v>
      </c>
      <c r="G13" s="115">
        <v>4327</v>
      </c>
      <c r="H13" s="116" t="str">
        <f t="shared" si="0"/>
        <v>-</v>
      </c>
      <c r="I13" s="115">
        <v>12688</v>
      </c>
      <c r="J13" s="116">
        <f t="shared" si="0"/>
        <v>1.9322856482551423</v>
      </c>
      <c r="K13" s="115">
        <v>7550</v>
      </c>
      <c r="L13" s="116">
        <f t="shared" si="0"/>
        <v>-0.40494955863808324</v>
      </c>
      <c r="M13" s="115">
        <v>22267</v>
      </c>
      <c r="N13" s="116">
        <f t="shared" si="0"/>
        <v>1.9492715231788078</v>
      </c>
      <c r="O13" s="116">
        <f t="shared" si="1"/>
        <v>1.0837544450683136</v>
      </c>
    </row>
    <row r="14" spans="1:16" x14ac:dyDescent="0.25">
      <c r="A14" s="1" t="s">
        <v>80</v>
      </c>
      <c r="B14" s="114" t="s">
        <v>81</v>
      </c>
      <c r="C14" s="115">
        <v>11404</v>
      </c>
      <c r="D14" s="116">
        <v>3.0785469258509668E-3</v>
      </c>
      <c r="E14" s="115">
        <v>0</v>
      </c>
      <c r="F14" s="116">
        <f t="shared" si="0"/>
        <v>-1</v>
      </c>
      <c r="G14" s="115">
        <v>3302</v>
      </c>
      <c r="H14" s="116" t="str">
        <f t="shared" si="0"/>
        <v>-</v>
      </c>
      <c r="I14" s="115">
        <v>10420</v>
      </c>
      <c r="J14" s="116">
        <f t="shared" si="0"/>
        <v>2.1556632344033919</v>
      </c>
      <c r="K14" s="115">
        <v>14934</v>
      </c>
      <c r="L14" s="116">
        <f t="shared" si="0"/>
        <v>0.43320537428023043</v>
      </c>
      <c r="M14" s="115">
        <v>16055</v>
      </c>
      <c r="N14" s="116">
        <f t="shared" si="0"/>
        <v>7.5063613231552084E-2</v>
      </c>
      <c r="O14" s="116">
        <f t="shared" si="1"/>
        <v>0.4078393546124166</v>
      </c>
    </row>
    <row r="15" spans="1:16" x14ac:dyDescent="0.25">
      <c r="A15" s="1" t="s">
        <v>82</v>
      </c>
      <c r="B15" s="114" t="s">
        <v>83</v>
      </c>
      <c r="C15" s="115">
        <v>13016</v>
      </c>
      <c r="D15" s="116">
        <v>0.10081190798376194</v>
      </c>
      <c r="E15" s="115">
        <v>0</v>
      </c>
      <c r="F15" s="116">
        <f t="shared" si="0"/>
        <v>-1</v>
      </c>
      <c r="G15" s="115">
        <v>2379</v>
      </c>
      <c r="H15" s="116" t="str">
        <f t="shared" si="0"/>
        <v>-</v>
      </c>
      <c r="I15" s="115">
        <v>24503</v>
      </c>
      <c r="J15" s="116">
        <f t="shared" si="0"/>
        <v>9.299705758722153</v>
      </c>
      <c r="K15" s="115">
        <v>23244</v>
      </c>
      <c r="L15" s="116">
        <f t="shared" si="0"/>
        <v>-5.1381463494265978E-2</v>
      </c>
      <c r="M15" s="115">
        <v>16852</v>
      </c>
      <c r="N15" s="116">
        <f t="shared" si="0"/>
        <v>-0.27499569781448974</v>
      </c>
      <c r="O15" s="116">
        <f t="shared" si="1"/>
        <v>0.29471419791026432</v>
      </c>
    </row>
    <row r="16" spans="1:16" x14ac:dyDescent="0.25">
      <c r="A16" s="1" t="s">
        <v>84</v>
      </c>
      <c r="B16" s="114" t="s">
        <v>85</v>
      </c>
      <c r="C16" s="115">
        <v>14488</v>
      </c>
      <c r="D16" s="116">
        <v>0.11850536555238178</v>
      </c>
      <c r="E16" s="115">
        <v>6635</v>
      </c>
      <c r="F16" s="116">
        <f t="shared" si="0"/>
        <v>-0.54203478741027056</v>
      </c>
      <c r="G16" s="115">
        <v>6446</v>
      </c>
      <c r="H16" s="116">
        <f t="shared" si="0"/>
        <v>-2.8485305199698607E-2</v>
      </c>
      <c r="I16" s="115">
        <v>14928</v>
      </c>
      <c r="J16" s="116">
        <f t="shared" si="0"/>
        <v>1.3158547936704932</v>
      </c>
      <c r="K16" s="115">
        <v>11309</v>
      </c>
      <c r="L16" s="116">
        <f t="shared" si="0"/>
        <v>-0.242430332261522</v>
      </c>
      <c r="M16" s="115"/>
      <c r="N16" s="116"/>
      <c r="O16" s="116"/>
    </row>
    <row r="17" spans="1:16" x14ac:dyDescent="0.25">
      <c r="A17" s="1" t="s">
        <v>86</v>
      </c>
      <c r="B17" s="114" t="s">
        <v>87</v>
      </c>
      <c r="C17" s="115">
        <v>11945</v>
      </c>
      <c r="D17" s="116">
        <v>9.1964530578663606E-2</v>
      </c>
      <c r="E17" s="115">
        <v>6236</v>
      </c>
      <c r="F17" s="116">
        <f t="shared" si="0"/>
        <v>-0.47794056090414394</v>
      </c>
      <c r="G17" s="115">
        <v>8360</v>
      </c>
      <c r="H17" s="116">
        <f t="shared" si="0"/>
        <v>0.34060295060936507</v>
      </c>
      <c r="I17" s="115">
        <v>10763</v>
      </c>
      <c r="J17" s="116">
        <f t="shared" si="0"/>
        <v>0.28744019138755972</v>
      </c>
      <c r="K17" s="115">
        <v>16386</v>
      </c>
      <c r="L17" s="116">
        <f t="shared" si="0"/>
        <v>0.52243798197528579</v>
      </c>
      <c r="M17" s="115"/>
      <c r="N17" s="116"/>
      <c r="O17" s="116"/>
    </row>
    <row r="18" spans="1:16" x14ac:dyDescent="0.25">
      <c r="A18" s="1" t="s">
        <v>88</v>
      </c>
      <c r="B18" s="114" t="s">
        <v>89</v>
      </c>
      <c r="C18" s="115">
        <v>13119</v>
      </c>
      <c r="D18" s="116">
        <v>0.14028683181225543</v>
      </c>
      <c r="E18" s="115">
        <v>4583</v>
      </c>
      <c r="F18" s="116">
        <f t="shared" si="0"/>
        <v>-0.65065934903574973</v>
      </c>
      <c r="G18" s="115">
        <v>13659</v>
      </c>
      <c r="H18" s="116">
        <f t="shared" si="0"/>
        <v>1.9803622081605936</v>
      </c>
      <c r="I18" s="115">
        <v>14777</v>
      </c>
      <c r="J18" s="116">
        <f t="shared" si="0"/>
        <v>8.1850794348048872E-2</v>
      </c>
      <c r="K18" s="115">
        <v>17351</v>
      </c>
      <c r="L18" s="116">
        <f t="shared" si="0"/>
        <v>0.17418961900250385</v>
      </c>
      <c r="M18" s="115"/>
      <c r="N18" s="116"/>
      <c r="O18" s="116"/>
    </row>
    <row r="19" spans="1:16" x14ac:dyDescent="0.25">
      <c r="A19" s="1" t="s">
        <v>90</v>
      </c>
      <c r="B19" s="114" t="s">
        <v>91</v>
      </c>
      <c r="C19" s="115">
        <v>9620</v>
      </c>
      <c r="D19" s="116">
        <v>-0.10461653015636629</v>
      </c>
      <c r="E19" s="115">
        <v>2952</v>
      </c>
      <c r="F19" s="116">
        <f t="shared" si="0"/>
        <v>-0.69313929313929312</v>
      </c>
      <c r="G19" s="115">
        <v>12968</v>
      </c>
      <c r="H19" s="116">
        <f t="shared" si="0"/>
        <v>3.3929539295392956</v>
      </c>
      <c r="I19" s="115">
        <v>14622</v>
      </c>
      <c r="J19" s="116">
        <f t="shared" si="0"/>
        <v>0.12754472547809992</v>
      </c>
      <c r="K19" s="115">
        <v>12399</v>
      </c>
      <c r="L19" s="116">
        <f t="shared" si="0"/>
        <v>-0.15203118588428399</v>
      </c>
      <c r="M19" s="115"/>
      <c r="N19" s="116"/>
      <c r="O19" s="116"/>
    </row>
    <row r="20" spans="1:16" x14ac:dyDescent="0.25">
      <c r="A20" s="1" t="s">
        <v>92</v>
      </c>
      <c r="B20" s="114" t="s">
        <v>93</v>
      </c>
      <c r="C20" s="115">
        <v>10746</v>
      </c>
      <c r="D20" s="116">
        <v>1.0722347629796847E-2</v>
      </c>
      <c r="E20" s="115">
        <v>8154</v>
      </c>
      <c r="F20" s="116">
        <f t="shared" si="0"/>
        <v>-0.24120603015075381</v>
      </c>
      <c r="G20" s="115">
        <v>9493</v>
      </c>
      <c r="H20" s="116">
        <f t="shared" si="0"/>
        <v>0.16421388275692905</v>
      </c>
      <c r="I20" s="115">
        <v>14121</v>
      </c>
      <c r="J20" s="116">
        <f t="shared" si="0"/>
        <v>0.48751711787633001</v>
      </c>
      <c r="K20" s="115">
        <v>12492</v>
      </c>
      <c r="L20" s="116">
        <f t="shared" si="0"/>
        <v>-0.11536010197578073</v>
      </c>
      <c r="M20" s="115"/>
      <c r="N20" s="116"/>
      <c r="O20" s="116"/>
    </row>
    <row r="21" spans="1:16" ht="15.75" x14ac:dyDescent="0.25">
      <c r="A21" s="1" t="s">
        <v>0</v>
      </c>
      <c r="B21" s="117" t="s">
        <v>30</v>
      </c>
      <c r="C21" s="118">
        <v>137126</v>
      </c>
      <c r="D21" s="119">
        <v>1.7898758775871659E-3</v>
      </c>
      <c r="E21" s="118">
        <v>55313</v>
      </c>
      <c r="F21" s="119">
        <f t="shared" si="0"/>
        <v>-0.59662646033574962</v>
      </c>
      <c r="G21" s="118">
        <v>70304</v>
      </c>
      <c r="H21" s="119">
        <f t="shared" si="0"/>
        <v>0.27102127890369343</v>
      </c>
      <c r="I21" s="118">
        <v>161080</v>
      </c>
      <c r="J21" s="119">
        <f t="shared" si="0"/>
        <v>1.2911925352753757</v>
      </c>
      <c r="K21" s="118">
        <v>179837</v>
      </c>
      <c r="L21" s="119">
        <f t="shared" si="0"/>
        <v>0.116445244598957</v>
      </c>
      <c r="M21" s="118">
        <v>133707</v>
      </c>
      <c r="N21" s="119">
        <v>0.21662420382165615</v>
      </c>
      <c r="O21" s="119">
        <v>0.73177649984457571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E24" s="120"/>
      <c r="G24" s="120"/>
      <c r="I24" s="120"/>
      <c r="K24" s="120"/>
      <c r="N24" s="79"/>
    </row>
    <row r="26" spans="1:16" ht="48.75" customHeight="1" thickBot="1" x14ac:dyDescent="0.3">
      <c r="B26" s="269" t="s">
        <v>237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1" t="s">
        <v>97</v>
      </c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3"/>
    </row>
    <row r="29" spans="1:16" ht="22.5" thickTop="1" thickBot="1" x14ac:dyDescent="0.3">
      <c r="B29" s="109"/>
      <c r="C29" s="294">
        <f>2019</f>
        <v>2019</v>
      </c>
      <c r="D29" s="295"/>
      <c r="E29" s="296">
        <v>2020</v>
      </c>
      <c r="F29" s="295"/>
      <c r="G29" s="296">
        <v>2021</v>
      </c>
      <c r="H29" s="295"/>
      <c r="I29" s="296">
        <v>2022</v>
      </c>
      <c r="J29" s="295"/>
      <c r="K29" s="296">
        <v>2023</v>
      </c>
      <c r="L29" s="295"/>
      <c r="M29" s="296">
        <v>2024</v>
      </c>
      <c r="N29" s="297"/>
      <c r="O29" s="298"/>
    </row>
    <row r="30" spans="1:16" ht="16.5" thickTop="1" thickBot="1" x14ac:dyDescent="0.3">
      <c r="B30" s="85"/>
      <c r="C30" s="111" t="s">
        <v>69</v>
      </c>
      <c r="D30" s="112" t="str">
        <f>CONCATENATE("var ",RIGHT(2019,2),"/",RIGHT(2018,2))</f>
        <v>var 19/18</v>
      </c>
      <c r="E30" s="113" t="s">
        <v>69</v>
      </c>
      <c r="F30" s="112" t="str">
        <f>CONCATENATE("var ",RIGHT(E29,2),"/",RIGHT(E29-1,2))</f>
        <v>var 20/19</v>
      </c>
      <c r="G30" s="113" t="s">
        <v>69</v>
      </c>
      <c r="H30" s="112" t="str">
        <f>CONCATENATE("var ",RIGHT(G29,2),"/",RIGHT(G29-1,2))</f>
        <v>var 21/20</v>
      </c>
      <c r="I30" s="113" t="s">
        <v>69</v>
      </c>
      <c r="J30" s="112" t="str">
        <f>CONCATENATE("var ",RIGHT(I29,2),"/",RIGHT(I29-1,2))</f>
        <v>var 22/21</v>
      </c>
      <c r="K30" s="113" t="s">
        <v>69</v>
      </c>
      <c r="L30" s="112" t="str">
        <f>CONCATENATE("var ",RIGHT(K29,2),"/",RIGHT(K29-1,2))</f>
        <v>var 23/22</v>
      </c>
      <c r="M30" s="113" t="s">
        <v>69</v>
      </c>
      <c r="N30" s="112" t="str">
        <f>CONCATENATE("var ",RIGHT(M29,2),"/",RIGHT(M29-1,2))</f>
        <v>var 24/23</v>
      </c>
      <c r="O30" s="112" t="str">
        <f>CONCATENATE("var ",RIGHT(M29,2),"/",RIGHT(2019,2))</f>
        <v>var 24/19</v>
      </c>
    </row>
    <row r="31" spans="1:16" x14ac:dyDescent="0.25">
      <c r="B31" s="114" t="s">
        <v>71</v>
      </c>
      <c r="C31" s="115">
        <v>1235</v>
      </c>
      <c r="D31" s="116">
        <v>0.80291970802919699</v>
      </c>
      <c r="E31" s="115">
        <v>2373</v>
      </c>
      <c r="F31" s="116">
        <f t="shared" ref="F31:L43" si="2">IFERROR(E31/C31-1,"-")</f>
        <v>0.92145748987854259</v>
      </c>
      <c r="G31" s="115">
        <v>570</v>
      </c>
      <c r="H31" s="116">
        <f t="shared" si="2"/>
        <v>-0.75979772439949433</v>
      </c>
      <c r="I31" s="115">
        <v>2005</v>
      </c>
      <c r="J31" s="116">
        <f t="shared" si="2"/>
        <v>2.5175438596491229</v>
      </c>
      <c r="K31" s="115">
        <v>2787</v>
      </c>
      <c r="L31" s="116">
        <f t="shared" si="2"/>
        <v>0.39002493765586044</v>
      </c>
      <c r="M31" s="115">
        <v>2799</v>
      </c>
      <c r="N31" s="116">
        <f t="shared" ref="N31:N37" si="3">IFERROR(M31/K31-1,"-")</f>
        <v>4.3057050592034685E-3</v>
      </c>
      <c r="O31" s="116">
        <f>M31/C31-1</f>
        <v>1.2663967611336031</v>
      </c>
    </row>
    <row r="32" spans="1:16" x14ac:dyDescent="0.25">
      <c r="B32" s="114" t="s">
        <v>73</v>
      </c>
      <c r="C32" s="115">
        <v>1704</v>
      </c>
      <c r="D32" s="116">
        <v>1.8352745424292847</v>
      </c>
      <c r="E32" s="115">
        <v>2948</v>
      </c>
      <c r="F32" s="116">
        <f t="shared" si="2"/>
        <v>0.7300469483568075</v>
      </c>
      <c r="G32" s="115">
        <v>795</v>
      </c>
      <c r="H32" s="116">
        <f t="shared" si="2"/>
        <v>-0.73032564450474902</v>
      </c>
      <c r="I32" s="115">
        <v>2447</v>
      </c>
      <c r="J32" s="116">
        <f t="shared" si="2"/>
        <v>2.0779874213836478</v>
      </c>
      <c r="K32" s="115">
        <v>2288</v>
      </c>
      <c r="L32" s="116">
        <f t="shared" si="2"/>
        <v>-6.4977523498160994E-2</v>
      </c>
      <c r="M32" s="115">
        <v>3641</v>
      </c>
      <c r="N32" s="116">
        <f>IFERROR(M32/K32-1,"-")</f>
        <v>0.59134615384615374</v>
      </c>
      <c r="O32" s="116">
        <f>IFERROR(M32/C32-1,"-")</f>
        <v>1.136737089201878</v>
      </c>
    </row>
    <row r="33" spans="2:16" x14ac:dyDescent="0.25">
      <c r="B33" s="114" t="s">
        <v>75</v>
      </c>
      <c r="C33" s="115">
        <v>2384</v>
      </c>
      <c r="D33" s="116">
        <v>4.6991655687307787E-2</v>
      </c>
      <c r="E33" s="115">
        <v>224</v>
      </c>
      <c r="F33" s="116">
        <f t="shared" si="2"/>
        <v>-0.90604026845637586</v>
      </c>
      <c r="G33" s="115">
        <v>1702</v>
      </c>
      <c r="H33" s="116">
        <f t="shared" si="2"/>
        <v>6.5982142857142856</v>
      </c>
      <c r="I33" s="115">
        <v>1994</v>
      </c>
      <c r="J33" s="116">
        <f t="shared" si="2"/>
        <v>0.1715628672150411</v>
      </c>
      <c r="K33" s="115">
        <v>785</v>
      </c>
      <c r="L33" s="116">
        <f t="shared" si="2"/>
        <v>-0.60631895687061177</v>
      </c>
      <c r="M33" s="115">
        <v>2080</v>
      </c>
      <c r="N33" s="116">
        <f t="shared" si="3"/>
        <v>1.6496815286624202</v>
      </c>
      <c r="O33" s="116">
        <f t="shared" ref="O33:O37" si="4">IFERROR(M33/C33-1,"-")</f>
        <v>-0.12751677852348997</v>
      </c>
    </row>
    <row r="34" spans="2:16" x14ac:dyDescent="0.25">
      <c r="B34" s="114" t="s">
        <v>77</v>
      </c>
      <c r="C34" s="115">
        <v>1468</v>
      </c>
      <c r="D34" s="116">
        <v>-0.41861386138613865</v>
      </c>
      <c r="E34" s="115">
        <v>0</v>
      </c>
      <c r="F34" s="116">
        <f t="shared" si="2"/>
        <v>-1</v>
      </c>
      <c r="G34" s="115">
        <v>1304</v>
      </c>
      <c r="H34" s="116" t="str">
        <f t="shared" si="2"/>
        <v>-</v>
      </c>
      <c r="I34" s="115">
        <v>2937</v>
      </c>
      <c r="J34" s="116">
        <f t="shared" si="2"/>
        <v>1.2523006134969323</v>
      </c>
      <c r="K34" s="115">
        <v>234</v>
      </c>
      <c r="L34" s="116">
        <f t="shared" si="2"/>
        <v>-0.92032686414708886</v>
      </c>
      <c r="M34" s="115">
        <v>3515</v>
      </c>
      <c r="N34" s="116">
        <f t="shared" si="3"/>
        <v>14.021367521367521</v>
      </c>
      <c r="O34" s="116">
        <f t="shared" si="4"/>
        <v>1.3944141689373297</v>
      </c>
    </row>
    <row r="35" spans="2:16" x14ac:dyDescent="0.25">
      <c r="B35" s="114" t="s">
        <v>79</v>
      </c>
      <c r="C35" s="115">
        <v>3493</v>
      </c>
      <c r="D35" s="116">
        <v>4.4557416267942518E-2</v>
      </c>
      <c r="E35" s="115">
        <v>0</v>
      </c>
      <c r="F35" s="116">
        <f t="shared" si="2"/>
        <v>-1</v>
      </c>
      <c r="G35" s="115">
        <v>2594</v>
      </c>
      <c r="H35" s="116" t="str">
        <f t="shared" si="2"/>
        <v>-</v>
      </c>
      <c r="I35" s="115">
        <v>3581</v>
      </c>
      <c r="J35" s="116">
        <f t="shared" si="2"/>
        <v>0.38049344641480332</v>
      </c>
      <c r="K35" s="115">
        <v>1078</v>
      </c>
      <c r="L35" s="116">
        <f t="shared" si="2"/>
        <v>-0.69896676905892208</v>
      </c>
      <c r="M35" s="115">
        <v>9559</v>
      </c>
      <c r="N35" s="116">
        <f t="shared" si="3"/>
        <v>7.8673469387755102</v>
      </c>
      <c r="O35" s="116">
        <f t="shared" si="4"/>
        <v>1.7366160893215001</v>
      </c>
    </row>
    <row r="36" spans="2:16" x14ac:dyDescent="0.25">
      <c r="B36" s="114" t="s">
        <v>81</v>
      </c>
      <c r="C36" s="115">
        <v>4807</v>
      </c>
      <c r="D36" s="116">
        <v>1.9728468392023801E-2</v>
      </c>
      <c r="E36" s="115">
        <v>0</v>
      </c>
      <c r="F36" s="116">
        <f t="shared" si="2"/>
        <v>-1</v>
      </c>
      <c r="G36" s="115">
        <v>2010</v>
      </c>
      <c r="H36" s="116" t="str">
        <f t="shared" si="2"/>
        <v>-</v>
      </c>
      <c r="I36" s="115">
        <v>2355</v>
      </c>
      <c r="J36" s="116">
        <f t="shared" si="2"/>
        <v>0.17164179104477606</v>
      </c>
      <c r="K36" s="115">
        <v>8383</v>
      </c>
      <c r="L36" s="116">
        <f t="shared" si="2"/>
        <v>2.559660297239915</v>
      </c>
      <c r="M36" s="115">
        <v>7136</v>
      </c>
      <c r="N36" s="116">
        <f t="shared" si="3"/>
        <v>-0.1487534295598234</v>
      </c>
      <c r="O36" s="116">
        <f t="shared" si="4"/>
        <v>0.48450176825462865</v>
      </c>
    </row>
    <row r="37" spans="2:16" x14ac:dyDescent="0.25">
      <c r="B37" s="114" t="s">
        <v>83</v>
      </c>
      <c r="C37" s="115">
        <v>6493</v>
      </c>
      <c r="D37" s="116">
        <v>0.40328506591744118</v>
      </c>
      <c r="E37" s="115">
        <v>0</v>
      </c>
      <c r="F37" s="116">
        <f t="shared" si="2"/>
        <v>-1</v>
      </c>
      <c r="G37" s="115">
        <v>2073</v>
      </c>
      <c r="H37" s="116" t="str">
        <f t="shared" si="2"/>
        <v>-</v>
      </c>
      <c r="I37" s="115">
        <v>11839</v>
      </c>
      <c r="J37" s="116">
        <f t="shared" si="2"/>
        <v>4.7110467920887604</v>
      </c>
      <c r="K37" s="115">
        <v>11986</v>
      </c>
      <c r="L37" s="116">
        <f t="shared" si="2"/>
        <v>1.2416589238956055E-2</v>
      </c>
      <c r="M37" s="115">
        <v>4179</v>
      </c>
      <c r="N37" s="116">
        <f t="shared" si="3"/>
        <v>-0.65134323377273484</v>
      </c>
      <c r="O37" s="116">
        <f t="shared" si="4"/>
        <v>-0.35638379793623898</v>
      </c>
    </row>
    <row r="38" spans="2:16" x14ac:dyDescent="0.25">
      <c r="B38" s="114" t="s">
        <v>85</v>
      </c>
      <c r="C38" s="115">
        <v>6315</v>
      </c>
      <c r="D38" s="116">
        <v>9.4074844074844011E-2</v>
      </c>
      <c r="E38" s="115">
        <v>5897</v>
      </c>
      <c r="F38" s="116">
        <f t="shared" si="2"/>
        <v>-6.6191607284243892E-2</v>
      </c>
      <c r="G38" s="115">
        <v>3882</v>
      </c>
      <c r="H38" s="116">
        <f t="shared" si="2"/>
        <v>-0.34169916906901809</v>
      </c>
      <c r="I38" s="115">
        <v>1035</v>
      </c>
      <c r="J38" s="116">
        <f t="shared" si="2"/>
        <v>-0.73338485316846991</v>
      </c>
      <c r="K38" s="115">
        <v>2774</v>
      </c>
      <c r="L38" s="116">
        <f t="shared" si="2"/>
        <v>1.6801932367149757</v>
      </c>
      <c r="M38" s="115"/>
      <c r="N38" s="116"/>
      <c r="O38" s="116"/>
    </row>
    <row r="39" spans="2:16" x14ac:dyDescent="0.25">
      <c r="B39" s="114" t="s">
        <v>87</v>
      </c>
      <c r="C39" s="115">
        <v>5993</v>
      </c>
      <c r="D39" s="116">
        <v>0.35588235294117654</v>
      </c>
      <c r="E39" s="115">
        <v>5480</v>
      </c>
      <c r="F39" s="116">
        <f t="shared" si="2"/>
        <v>-8.5599866510929434E-2</v>
      </c>
      <c r="G39" s="115">
        <v>4392</v>
      </c>
      <c r="H39" s="116">
        <f t="shared" si="2"/>
        <v>-0.19854014598540148</v>
      </c>
      <c r="I39" s="115">
        <v>1239</v>
      </c>
      <c r="J39" s="116">
        <f t="shared" si="2"/>
        <v>-0.71789617486338797</v>
      </c>
      <c r="K39" s="115">
        <v>8868</v>
      </c>
      <c r="L39" s="116">
        <f t="shared" si="2"/>
        <v>6.1573849878934626</v>
      </c>
      <c r="M39" s="115"/>
      <c r="N39" s="116"/>
      <c r="O39" s="116"/>
    </row>
    <row r="40" spans="2:16" x14ac:dyDescent="0.25">
      <c r="B40" s="114" t="s">
        <v>89</v>
      </c>
      <c r="C40" s="115">
        <v>3601</v>
      </c>
      <c r="D40" s="116">
        <v>0.36195158850226927</v>
      </c>
      <c r="E40" s="115">
        <v>3209</v>
      </c>
      <c r="F40" s="116">
        <f t="shared" si="2"/>
        <v>-0.10885865037489584</v>
      </c>
      <c r="G40" s="115">
        <v>4569</v>
      </c>
      <c r="H40" s="116">
        <f t="shared" si="2"/>
        <v>0.42380803988781546</v>
      </c>
      <c r="I40" s="115">
        <v>1219</v>
      </c>
      <c r="J40" s="116">
        <f t="shared" si="2"/>
        <v>-0.73320201356970893</v>
      </c>
      <c r="K40" s="115">
        <v>1615</v>
      </c>
      <c r="L40" s="116">
        <f t="shared" si="2"/>
        <v>0.32485643970467604</v>
      </c>
      <c r="M40" s="115"/>
      <c r="N40" s="116"/>
      <c r="O40" s="116"/>
    </row>
    <row r="41" spans="2:16" x14ac:dyDescent="0.25">
      <c r="B41" s="114" t="s">
        <v>91</v>
      </c>
      <c r="C41" s="115">
        <v>2077</v>
      </c>
      <c r="D41" s="116">
        <v>0.37549668874172193</v>
      </c>
      <c r="E41" s="115">
        <v>1441</v>
      </c>
      <c r="F41" s="116">
        <f t="shared" si="2"/>
        <v>-0.3062108810784786</v>
      </c>
      <c r="G41" s="115">
        <v>1551</v>
      </c>
      <c r="H41" s="116">
        <f t="shared" si="2"/>
        <v>7.6335877862595325E-2</v>
      </c>
      <c r="I41" s="115">
        <v>847</v>
      </c>
      <c r="J41" s="116">
        <f t="shared" si="2"/>
        <v>-0.45390070921985815</v>
      </c>
      <c r="K41" s="115">
        <v>2606</v>
      </c>
      <c r="L41" s="116">
        <f t="shared" si="2"/>
        <v>2.0767414403778042</v>
      </c>
      <c r="M41" s="115"/>
      <c r="N41" s="116"/>
      <c r="O41" s="116"/>
    </row>
    <row r="42" spans="2:16" x14ac:dyDescent="0.25">
      <c r="B42" s="114" t="s">
        <v>93</v>
      </c>
      <c r="C42" s="115">
        <v>2334</v>
      </c>
      <c r="D42" s="116">
        <v>0.18477157360406093</v>
      </c>
      <c r="E42" s="115">
        <v>661</v>
      </c>
      <c r="F42" s="116">
        <f t="shared" si="2"/>
        <v>-0.71679520137103681</v>
      </c>
      <c r="G42" s="115">
        <v>869</v>
      </c>
      <c r="H42" s="116">
        <f t="shared" si="2"/>
        <v>0.31467473524962175</v>
      </c>
      <c r="I42" s="115">
        <v>877</v>
      </c>
      <c r="J42" s="116">
        <f t="shared" si="2"/>
        <v>9.205983889528202E-3</v>
      </c>
      <c r="K42" s="115">
        <v>3664</v>
      </c>
      <c r="L42" s="116">
        <f t="shared" si="2"/>
        <v>3.1778791334093501</v>
      </c>
      <c r="M42" s="115"/>
      <c r="N42" s="116"/>
      <c r="O42" s="116"/>
    </row>
    <row r="43" spans="2:16" ht="15.75" x14ac:dyDescent="0.25">
      <c r="B43" s="117" t="s">
        <v>30</v>
      </c>
      <c r="C43" s="118">
        <v>41904</v>
      </c>
      <c r="D43" s="119">
        <v>0.19422041095500009</v>
      </c>
      <c r="E43" s="118">
        <v>24273</v>
      </c>
      <c r="F43" s="119">
        <f t="shared" si="2"/>
        <v>-0.42074742268041232</v>
      </c>
      <c r="G43" s="118">
        <v>26311</v>
      </c>
      <c r="H43" s="119">
        <f t="shared" si="2"/>
        <v>8.396160342767689E-2</v>
      </c>
      <c r="I43" s="118">
        <v>32375</v>
      </c>
      <c r="J43" s="119">
        <f t="shared" si="2"/>
        <v>0.23047394625821904</v>
      </c>
      <c r="K43" s="118">
        <v>47068</v>
      </c>
      <c r="L43" s="119">
        <f t="shared" si="2"/>
        <v>0.45383783783783782</v>
      </c>
      <c r="M43" s="118">
        <v>32909</v>
      </c>
      <c r="N43" s="119">
        <v>0.19490940779201926</v>
      </c>
      <c r="O43" s="119">
        <v>0.52469421793921422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C46" s="120"/>
    </row>
    <row r="47" spans="2:16" x14ac:dyDescent="0.25">
      <c r="E47" s="120"/>
      <c r="G47" s="120"/>
      <c r="I47" s="120"/>
      <c r="K47" s="122"/>
    </row>
    <row r="48" spans="2:16" ht="48.75" customHeight="1" thickBot="1" x14ac:dyDescent="0.3">
      <c r="B48" s="269" t="s">
        <v>238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1" t="s">
        <v>100</v>
      </c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3"/>
    </row>
    <row r="51" spans="1:16" ht="22.5" thickTop="1" thickBot="1" x14ac:dyDescent="0.3">
      <c r="B51" s="109"/>
      <c r="C51" s="294">
        <f>2019</f>
        <v>2019</v>
      </c>
      <c r="D51" s="295"/>
      <c r="E51" s="296">
        <v>2020</v>
      </c>
      <c r="F51" s="295"/>
      <c r="G51" s="296">
        <v>2021</v>
      </c>
      <c r="H51" s="295"/>
      <c r="I51" s="296">
        <v>2022</v>
      </c>
      <c r="J51" s="295"/>
      <c r="K51" s="296">
        <v>2023</v>
      </c>
      <c r="L51" s="295"/>
      <c r="M51" s="296">
        <v>2024</v>
      </c>
      <c r="N51" s="297"/>
      <c r="O51" s="298"/>
    </row>
    <row r="52" spans="1:16" ht="16.5" thickTop="1" thickBot="1" x14ac:dyDescent="0.3">
      <c r="B52" s="85"/>
      <c r="C52" s="111" t="s">
        <v>69</v>
      </c>
      <c r="D52" s="112" t="str">
        <f>CONCATENATE("var ",RIGHT(2019,2),"/",RIGHT(2018,2))</f>
        <v>var 19/18</v>
      </c>
      <c r="E52" s="113" t="s">
        <v>69</v>
      </c>
      <c r="F52" s="112" t="str">
        <f>CONCATENATE("var ",RIGHT(E51,2),"/",RIGHT(E51-1,2))</f>
        <v>var 20/19</v>
      </c>
      <c r="G52" s="113" t="s">
        <v>69</v>
      </c>
      <c r="H52" s="112" t="str">
        <f>CONCATENATE("var ",RIGHT(G51,2),"/",RIGHT(G51-1,2))</f>
        <v>var 21/20</v>
      </c>
      <c r="I52" s="113" t="s">
        <v>69</v>
      </c>
      <c r="J52" s="112" t="str">
        <f>CONCATENATE("var ",RIGHT(I51,2),"/",RIGHT(I51-1,2))</f>
        <v>var 22/21</v>
      </c>
      <c r="K52" s="113" t="s">
        <v>69</v>
      </c>
      <c r="L52" s="112" t="str">
        <f>CONCATENATE("var ",RIGHT(K51,2),"/",RIGHT(K51-1,2))</f>
        <v>var 23/22</v>
      </c>
      <c r="M52" s="113" t="s">
        <v>69</v>
      </c>
      <c r="N52" s="112" t="str">
        <f>CONCATENATE("var ",RIGHT(M51,2),"/",RIGHT(M51-1,2))</f>
        <v>var 24/23</v>
      </c>
      <c r="O52" s="112" t="str">
        <f>CONCATENATE("var ",RIGHT(M51,2),"/",RIGHT(2019,2))</f>
        <v>var 24/19</v>
      </c>
    </row>
    <row r="53" spans="1:16" x14ac:dyDescent="0.25">
      <c r="A53" s="1">
        <v>1</v>
      </c>
      <c r="B53" s="114" t="s">
        <v>71</v>
      </c>
      <c r="C53" s="115">
        <v>713</v>
      </c>
      <c r="D53" s="116">
        <v>1.3453947368421053</v>
      </c>
      <c r="E53" s="115">
        <v>1583</v>
      </c>
      <c r="F53" s="116">
        <f>IFERROR(E53/C53-1,"-")</f>
        <v>1.2201963534361853</v>
      </c>
      <c r="G53" s="115">
        <v>8</v>
      </c>
      <c r="H53" s="116">
        <f>IFERROR(G53/E53-1,"-")</f>
        <v>-0.99494630448515475</v>
      </c>
      <c r="I53" s="115">
        <v>796</v>
      </c>
      <c r="J53" s="116">
        <f>IFERROR(I53/G53-1,"-")</f>
        <v>98.5</v>
      </c>
      <c r="K53" s="115">
        <v>548</v>
      </c>
      <c r="L53" s="116">
        <f>IFERROR(K53/I53-1,"-")</f>
        <v>-0.31155778894472363</v>
      </c>
      <c r="M53" s="115">
        <v>962</v>
      </c>
      <c r="N53" s="116">
        <f t="shared" ref="N53:N59" si="5">IFERROR(M53/K53-1,"-")</f>
        <v>0.75547445255474455</v>
      </c>
      <c r="O53" s="116">
        <f>IFERROR(M53/C53-1,"-")</f>
        <v>0.34922861150070128</v>
      </c>
    </row>
    <row r="54" spans="1:16" x14ac:dyDescent="0.25">
      <c r="A54" s="1">
        <v>2</v>
      </c>
      <c r="B54" s="114" t="s">
        <v>73</v>
      </c>
      <c r="C54" s="115">
        <v>1085</v>
      </c>
      <c r="D54" s="116">
        <v>5.4970059880239521</v>
      </c>
      <c r="E54" s="115">
        <v>1557</v>
      </c>
      <c r="F54" s="116">
        <f t="shared" ref="F54:L65" si="6">IFERROR(E54/C54-1,"-")</f>
        <v>0.43502304147465432</v>
      </c>
      <c r="G54" s="115">
        <v>18</v>
      </c>
      <c r="H54" s="116">
        <f t="shared" si="6"/>
        <v>-0.98843930635838151</v>
      </c>
      <c r="I54" s="115">
        <v>882</v>
      </c>
      <c r="J54" s="116">
        <f t="shared" si="6"/>
        <v>48</v>
      </c>
      <c r="K54" s="115">
        <v>324</v>
      </c>
      <c r="L54" s="116">
        <f t="shared" si="6"/>
        <v>-0.63265306122448983</v>
      </c>
      <c r="M54" s="115">
        <v>1508</v>
      </c>
      <c r="N54" s="116">
        <f t="shared" si="5"/>
        <v>3.6543209876543212</v>
      </c>
      <c r="O54" s="116">
        <f>IFERROR(M54/C54-1,"-")</f>
        <v>0.38986175115207367</v>
      </c>
    </row>
    <row r="55" spans="1:16" x14ac:dyDescent="0.25">
      <c r="A55" s="1">
        <v>3</v>
      </c>
      <c r="B55" s="114" t="s">
        <v>75</v>
      </c>
      <c r="C55" s="115">
        <v>1128</v>
      </c>
      <c r="D55" s="116">
        <v>5.7169634489222076E-2</v>
      </c>
      <c r="E55" s="115">
        <v>142</v>
      </c>
      <c r="F55" s="116">
        <f t="shared" si="6"/>
        <v>-0.87411347517730498</v>
      </c>
      <c r="G55" s="115">
        <v>25</v>
      </c>
      <c r="H55" s="116">
        <f t="shared" si="6"/>
        <v>-0.823943661971831</v>
      </c>
      <c r="I55" s="115">
        <v>766</v>
      </c>
      <c r="J55" s="116">
        <f t="shared" si="6"/>
        <v>29.64</v>
      </c>
      <c r="K55" s="115">
        <v>635</v>
      </c>
      <c r="L55" s="116">
        <f t="shared" si="6"/>
        <v>-0.17101827676240211</v>
      </c>
      <c r="M55" s="115">
        <v>1613</v>
      </c>
      <c r="N55" s="116">
        <f t="shared" si="5"/>
        <v>1.5401574803149605</v>
      </c>
      <c r="O55" s="116">
        <f t="shared" ref="O55:O59" si="7">IFERROR(M55/C55-1,"-")</f>
        <v>0.42996453900709231</v>
      </c>
    </row>
    <row r="56" spans="1:16" x14ac:dyDescent="0.25">
      <c r="A56" s="1">
        <v>4</v>
      </c>
      <c r="B56" s="114" t="s">
        <v>77</v>
      </c>
      <c r="C56" s="115">
        <v>1060</v>
      </c>
      <c r="D56" s="116">
        <v>-3.7593984962406291E-3</v>
      </c>
      <c r="E56" s="115">
        <v>0</v>
      </c>
      <c r="F56" s="116">
        <f t="shared" si="6"/>
        <v>-1</v>
      </c>
      <c r="G56" s="115">
        <v>17</v>
      </c>
      <c r="H56" s="116" t="str">
        <f t="shared" si="6"/>
        <v>-</v>
      </c>
      <c r="I56" s="115">
        <v>712</v>
      </c>
      <c r="J56" s="116">
        <f t="shared" si="6"/>
        <v>40.882352941176471</v>
      </c>
      <c r="K56" s="115">
        <v>169</v>
      </c>
      <c r="L56" s="116">
        <f t="shared" si="6"/>
        <v>-0.76264044943820219</v>
      </c>
      <c r="M56" s="115">
        <v>3327</v>
      </c>
      <c r="N56" s="116">
        <f t="shared" si="5"/>
        <v>18.68639053254438</v>
      </c>
      <c r="O56" s="116">
        <f t="shared" si="7"/>
        <v>2.138679245283019</v>
      </c>
    </row>
    <row r="57" spans="1:16" x14ac:dyDescent="0.25">
      <c r="A57" s="1">
        <v>5</v>
      </c>
      <c r="B57" s="114" t="s">
        <v>79</v>
      </c>
      <c r="C57" s="115">
        <v>1185</v>
      </c>
      <c r="D57" s="116">
        <v>-9.5419847328244267E-2</v>
      </c>
      <c r="E57" s="115">
        <v>0</v>
      </c>
      <c r="F57" s="116">
        <f t="shared" si="6"/>
        <v>-1</v>
      </c>
      <c r="G57" s="115">
        <v>86</v>
      </c>
      <c r="H57" s="116" t="str">
        <f t="shared" si="6"/>
        <v>-</v>
      </c>
      <c r="I57" s="115">
        <v>712</v>
      </c>
      <c r="J57" s="116">
        <f t="shared" si="6"/>
        <v>7.279069767441861</v>
      </c>
      <c r="K57" s="115">
        <v>929</v>
      </c>
      <c r="L57" s="116">
        <f t="shared" si="6"/>
        <v>0.3047752808988764</v>
      </c>
      <c r="M57" s="115">
        <v>1994</v>
      </c>
      <c r="N57" s="116">
        <f t="shared" si="5"/>
        <v>1.146393972012917</v>
      </c>
      <c r="O57" s="116">
        <f t="shared" si="7"/>
        <v>0.68270042194092828</v>
      </c>
    </row>
    <row r="58" spans="1:16" x14ac:dyDescent="0.25">
      <c r="A58" s="1">
        <v>6</v>
      </c>
      <c r="B58" s="114" t="s">
        <v>81</v>
      </c>
      <c r="C58" s="115">
        <v>1827</v>
      </c>
      <c r="D58" s="116">
        <v>9.3922651933702195E-3</v>
      </c>
      <c r="E58" s="115">
        <v>0</v>
      </c>
      <c r="F58" s="116">
        <f t="shared" si="6"/>
        <v>-1</v>
      </c>
      <c r="G58" s="115">
        <v>211</v>
      </c>
      <c r="H58" s="116" t="str">
        <f t="shared" si="6"/>
        <v>-</v>
      </c>
      <c r="I58" s="115">
        <v>194</v>
      </c>
      <c r="J58" s="116">
        <f t="shared" si="6"/>
        <v>-8.0568720379146974E-2</v>
      </c>
      <c r="K58" s="115">
        <v>1656</v>
      </c>
      <c r="L58" s="116">
        <f t="shared" si="6"/>
        <v>7.536082474226804</v>
      </c>
      <c r="M58" s="115">
        <v>1518</v>
      </c>
      <c r="N58" s="116">
        <f t="shared" si="5"/>
        <v>-8.333333333333337E-2</v>
      </c>
      <c r="O58" s="116">
        <f t="shared" si="7"/>
        <v>-0.1691297208538588</v>
      </c>
    </row>
    <row r="59" spans="1:16" x14ac:dyDescent="0.25">
      <c r="A59" s="1">
        <v>7</v>
      </c>
      <c r="B59" s="114" t="s">
        <v>83</v>
      </c>
      <c r="C59" s="115">
        <v>2926</v>
      </c>
      <c r="D59" s="116">
        <v>0.36920917173607859</v>
      </c>
      <c r="E59" s="115">
        <v>0</v>
      </c>
      <c r="F59" s="116">
        <f t="shared" si="6"/>
        <v>-1</v>
      </c>
      <c r="G59" s="115">
        <v>109</v>
      </c>
      <c r="H59" s="116" t="str">
        <f t="shared" si="6"/>
        <v>-</v>
      </c>
      <c r="I59" s="115">
        <v>1113</v>
      </c>
      <c r="J59" s="116">
        <f t="shared" si="6"/>
        <v>9.2110091743119273</v>
      </c>
      <c r="K59" s="115">
        <v>2424</v>
      </c>
      <c r="L59" s="116">
        <f t="shared" si="6"/>
        <v>1.1778975741239894</v>
      </c>
      <c r="M59" s="115">
        <v>2188</v>
      </c>
      <c r="N59" s="116">
        <f t="shared" si="5"/>
        <v>-9.7359735973597372E-2</v>
      </c>
      <c r="O59" s="116">
        <f t="shared" si="7"/>
        <v>-0.25222146274777857</v>
      </c>
    </row>
    <row r="60" spans="1:16" x14ac:dyDescent="0.25">
      <c r="A60" s="1">
        <v>8</v>
      </c>
      <c r="B60" s="114" t="s">
        <v>85</v>
      </c>
      <c r="C60" s="115">
        <v>2769</v>
      </c>
      <c r="D60" s="116">
        <v>-8.2378223495701564E-3</v>
      </c>
      <c r="E60" s="115">
        <v>4072</v>
      </c>
      <c r="F60" s="116">
        <f t="shared" si="6"/>
        <v>0.47056699169375227</v>
      </c>
      <c r="G60" s="115">
        <v>870</v>
      </c>
      <c r="H60" s="116">
        <f t="shared" si="6"/>
        <v>-0.78634577603143418</v>
      </c>
      <c r="I60" s="115">
        <v>529</v>
      </c>
      <c r="J60" s="116">
        <f t="shared" si="6"/>
        <v>-0.39195402298850579</v>
      </c>
      <c r="K60" s="115">
        <v>2462</v>
      </c>
      <c r="L60" s="116">
        <f t="shared" si="6"/>
        <v>3.6540642722117198</v>
      </c>
      <c r="M60" s="115"/>
      <c r="N60" s="116"/>
      <c r="O60" s="116"/>
    </row>
    <row r="61" spans="1:16" x14ac:dyDescent="0.25">
      <c r="A61" s="1">
        <v>9</v>
      </c>
      <c r="B61" s="114" t="s">
        <v>87</v>
      </c>
      <c r="C61" s="115">
        <v>2565</v>
      </c>
      <c r="D61" s="116">
        <v>0.5</v>
      </c>
      <c r="E61" s="115">
        <v>3496</v>
      </c>
      <c r="F61" s="116">
        <f t="shared" si="6"/>
        <v>0.36296296296296293</v>
      </c>
      <c r="G61" s="115">
        <v>1230</v>
      </c>
      <c r="H61" s="116">
        <f t="shared" si="6"/>
        <v>-0.64816933638443941</v>
      </c>
      <c r="I61" s="115">
        <v>971</v>
      </c>
      <c r="J61" s="116">
        <f t="shared" si="6"/>
        <v>-0.21056910569105691</v>
      </c>
      <c r="K61" s="115">
        <v>1565</v>
      </c>
      <c r="L61" s="116">
        <f t="shared" si="6"/>
        <v>0.611740473738414</v>
      </c>
      <c r="M61" s="115"/>
      <c r="N61" s="116"/>
      <c r="O61" s="116"/>
    </row>
    <row r="62" spans="1:16" x14ac:dyDescent="0.25">
      <c r="A62" s="1">
        <v>10</v>
      </c>
      <c r="B62" s="114" t="s">
        <v>89</v>
      </c>
      <c r="C62" s="115">
        <v>1476</v>
      </c>
      <c r="D62" s="116">
        <v>0.34303912647861701</v>
      </c>
      <c r="E62" s="115">
        <v>2092</v>
      </c>
      <c r="F62" s="116">
        <f t="shared" si="6"/>
        <v>0.41734417344173447</v>
      </c>
      <c r="G62" s="115">
        <v>947</v>
      </c>
      <c r="H62" s="116">
        <f t="shared" si="6"/>
        <v>-0.54732313575525815</v>
      </c>
      <c r="I62" s="115">
        <v>904</v>
      </c>
      <c r="J62" s="116">
        <f t="shared" si="6"/>
        <v>-4.5406546990496288E-2</v>
      </c>
      <c r="K62" s="115">
        <v>1500</v>
      </c>
      <c r="L62" s="116">
        <f t="shared" si="6"/>
        <v>0.65929203539823011</v>
      </c>
      <c r="M62" s="115"/>
      <c r="N62" s="116"/>
      <c r="O62" s="116"/>
    </row>
    <row r="63" spans="1:16" x14ac:dyDescent="0.25">
      <c r="A63" s="1">
        <v>11</v>
      </c>
      <c r="B63" s="114" t="s">
        <v>91</v>
      </c>
      <c r="C63" s="115">
        <v>970</v>
      </c>
      <c r="D63" s="116">
        <v>0.39971139971139968</v>
      </c>
      <c r="E63" s="115">
        <v>950</v>
      </c>
      <c r="F63" s="116">
        <f t="shared" si="6"/>
        <v>-2.0618556701030966E-2</v>
      </c>
      <c r="G63" s="115">
        <v>540</v>
      </c>
      <c r="H63" s="116">
        <f t="shared" si="6"/>
        <v>-0.43157894736842106</v>
      </c>
      <c r="I63" s="115">
        <v>707</v>
      </c>
      <c r="J63" s="116">
        <f t="shared" si="6"/>
        <v>0.30925925925925934</v>
      </c>
      <c r="K63" s="115">
        <v>940</v>
      </c>
      <c r="L63" s="116">
        <f t="shared" si="6"/>
        <v>0.32956152758132951</v>
      </c>
      <c r="M63" s="115"/>
      <c r="N63" s="116"/>
      <c r="O63" s="116"/>
    </row>
    <row r="64" spans="1:16" x14ac:dyDescent="0.25">
      <c r="A64" s="1">
        <v>12</v>
      </c>
      <c r="B64" s="114" t="s">
        <v>93</v>
      </c>
      <c r="C64" s="115">
        <v>1448</v>
      </c>
      <c r="D64" s="116">
        <v>0.15562649640861936</v>
      </c>
      <c r="E64" s="115">
        <v>319</v>
      </c>
      <c r="F64" s="116">
        <f t="shared" si="6"/>
        <v>-0.77969613259668513</v>
      </c>
      <c r="G64" s="115">
        <v>683</v>
      </c>
      <c r="H64" s="116">
        <f t="shared" si="6"/>
        <v>1.1410658307210033</v>
      </c>
      <c r="I64" s="115">
        <v>751</v>
      </c>
      <c r="J64" s="116">
        <f t="shared" si="6"/>
        <v>9.9560761346998428E-2</v>
      </c>
      <c r="K64" s="115">
        <v>1917</v>
      </c>
      <c r="L64" s="116">
        <f t="shared" si="6"/>
        <v>1.5525965379494009</v>
      </c>
      <c r="M64" s="115"/>
      <c r="N64" s="116"/>
      <c r="O64" s="116"/>
    </row>
    <row r="65" spans="1:16" ht="15.75" x14ac:dyDescent="0.25">
      <c r="B65" s="117" t="s">
        <v>30</v>
      </c>
      <c r="C65" s="118">
        <v>19152</v>
      </c>
      <c r="D65" s="119">
        <v>0.24315201869401526</v>
      </c>
      <c r="E65" s="118">
        <v>15343</v>
      </c>
      <c r="F65" s="119">
        <f t="shared" si="6"/>
        <v>-0.19888262322472849</v>
      </c>
      <c r="G65" s="118">
        <v>4744</v>
      </c>
      <c r="H65" s="119">
        <f t="shared" si="6"/>
        <v>-0.69080362380238547</v>
      </c>
      <c r="I65" s="118">
        <v>9037</v>
      </c>
      <c r="J65" s="119">
        <f t="shared" si="6"/>
        <v>0.9049325463743676</v>
      </c>
      <c r="K65" s="118">
        <v>15069</v>
      </c>
      <c r="L65" s="119">
        <f t="shared" si="6"/>
        <v>0.66747814540223516</v>
      </c>
      <c r="M65" s="118">
        <v>13110</v>
      </c>
      <c r="N65" s="119">
        <v>0.96110695587135386</v>
      </c>
      <c r="O65" s="119">
        <v>0.32103990326481258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6" x14ac:dyDescent="0.25">
      <c r="C68" s="120"/>
    </row>
    <row r="70" spans="1:16" ht="48.75" customHeight="1" thickBot="1" x14ac:dyDescent="0.3">
      <c r="B70" s="269" t="s">
        <v>239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1" t="s">
        <v>103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3"/>
    </row>
    <row r="73" spans="1:16" ht="22.5" thickTop="1" thickBot="1" x14ac:dyDescent="0.3">
      <c r="B73" s="109"/>
      <c r="C73" s="294">
        <f>2019</f>
        <v>2019</v>
      </c>
      <c r="D73" s="295"/>
      <c r="E73" s="296">
        <v>2020</v>
      </c>
      <c r="F73" s="295"/>
      <c r="G73" s="296">
        <v>2021</v>
      </c>
      <c r="H73" s="295"/>
      <c r="I73" s="296">
        <v>2022</v>
      </c>
      <c r="J73" s="295"/>
      <c r="K73" s="296">
        <v>2023</v>
      </c>
      <c r="L73" s="295"/>
      <c r="M73" s="296">
        <v>2024</v>
      </c>
      <c r="N73" s="297"/>
      <c r="O73" s="298"/>
    </row>
    <row r="74" spans="1:16" ht="16.5" thickTop="1" thickBot="1" x14ac:dyDescent="0.3">
      <c r="B74" s="85"/>
      <c r="C74" s="111" t="s">
        <v>69</v>
      </c>
      <c r="D74" s="112" t="str">
        <f>CONCATENATE("var ",RIGHT(2019,2),"/",RIGHT(2018,2))</f>
        <v>var 19/18</v>
      </c>
      <c r="E74" s="113" t="s">
        <v>69</v>
      </c>
      <c r="F74" s="112" t="str">
        <f>CONCATENATE("var ",RIGHT(E73,2),"/",RIGHT(E73-1,2))</f>
        <v>var 20/19</v>
      </c>
      <c r="G74" s="113" t="s">
        <v>69</v>
      </c>
      <c r="H74" s="112" t="str">
        <f>CONCATENATE("var ",RIGHT(G73,2),"/",RIGHT(G73-1,2))</f>
        <v>var 21/20</v>
      </c>
      <c r="I74" s="113" t="s">
        <v>69</v>
      </c>
      <c r="J74" s="112" t="str">
        <f>CONCATENATE("var ",RIGHT(I73,2),"/",RIGHT(I73-1,2))</f>
        <v>var 22/21</v>
      </c>
      <c r="K74" s="113" t="s">
        <v>69</v>
      </c>
      <c r="L74" s="112" t="str">
        <f>CONCATENATE("var ",RIGHT(K73,2),"/",RIGHT(K73-1,2))</f>
        <v>var 23/22</v>
      </c>
      <c r="M74" s="113" t="s">
        <v>69</v>
      </c>
      <c r="N74" s="112" t="str">
        <f>CONCATENATE("var ",RIGHT(M73,2),"/",RIGHT(M73-1,2))</f>
        <v>var 24/23</v>
      </c>
      <c r="O74" s="112" t="str">
        <f>CONCATENATE("var ",RIGHT(M73,2),"/",RIGHT(2019,2))</f>
        <v>var 24/19</v>
      </c>
    </row>
    <row r="75" spans="1:16" x14ac:dyDescent="0.25">
      <c r="A75" s="1">
        <v>1</v>
      </c>
      <c r="B75" s="114" t="s">
        <v>71</v>
      </c>
      <c r="C75" s="115">
        <v>522</v>
      </c>
      <c r="D75" s="116">
        <v>0.37007874015748032</v>
      </c>
      <c r="E75" s="115">
        <v>790</v>
      </c>
      <c r="F75" s="116">
        <f>IFERROR(E75/C75-1,"-")</f>
        <v>0.51340996168582365</v>
      </c>
      <c r="G75" s="115">
        <v>562</v>
      </c>
      <c r="H75" s="116">
        <f>IFERROR(G75/E75-1,"-")</f>
        <v>-0.28860759493670884</v>
      </c>
      <c r="I75" s="115">
        <v>1209</v>
      </c>
      <c r="J75" s="116">
        <f>IFERROR(I75/G75-1,"-")</f>
        <v>1.1512455516014235</v>
      </c>
      <c r="K75" s="115">
        <v>2239</v>
      </c>
      <c r="L75" s="116">
        <f>IFERROR(K75/I75-1,"-")</f>
        <v>0.85194375516956167</v>
      </c>
      <c r="M75" s="115">
        <v>1837</v>
      </c>
      <c r="N75" s="116">
        <f t="shared" ref="N75:N83" si="8">IFERROR(M75/K75-1,"-")</f>
        <v>-0.17954443948191157</v>
      </c>
      <c r="O75" s="116">
        <f>M75/C75-1</f>
        <v>2.5191570881226055</v>
      </c>
    </row>
    <row r="76" spans="1:16" x14ac:dyDescent="0.25">
      <c r="A76" s="1">
        <v>2</v>
      </c>
      <c r="B76" s="114" t="s">
        <v>73</v>
      </c>
      <c r="C76" s="115">
        <v>619</v>
      </c>
      <c r="D76" s="116">
        <v>0.42626728110599088</v>
      </c>
      <c r="E76" s="115">
        <v>1391</v>
      </c>
      <c r="F76" s="116">
        <f t="shared" ref="F76:L87" si="9">IFERROR(E76/C76-1,"-")</f>
        <v>1.247172859450727</v>
      </c>
      <c r="G76" s="115">
        <v>777</v>
      </c>
      <c r="H76" s="116">
        <f t="shared" si="9"/>
        <v>-0.44140905823148813</v>
      </c>
      <c r="I76" s="115">
        <v>1565</v>
      </c>
      <c r="J76" s="116">
        <f t="shared" si="9"/>
        <v>1.0141570141570142</v>
      </c>
      <c r="K76" s="115">
        <v>1964</v>
      </c>
      <c r="L76" s="116">
        <f t="shared" si="9"/>
        <v>0.25495207667731634</v>
      </c>
      <c r="M76" s="115">
        <v>2133</v>
      </c>
      <c r="N76" s="116">
        <f t="shared" si="8"/>
        <v>8.6048879837067105E-2</v>
      </c>
      <c r="O76" s="116">
        <f>IFERROR(M76/C76-1,"-")</f>
        <v>2.4458804523424877</v>
      </c>
    </row>
    <row r="77" spans="1:16" x14ac:dyDescent="0.25">
      <c r="A77" s="1">
        <v>3</v>
      </c>
      <c r="B77" s="114" t="s">
        <v>75</v>
      </c>
      <c r="C77" s="115">
        <v>1256</v>
      </c>
      <c r="D77" s="116">
        <v>3.8016528925619797E-2</v>
      </c>
      <c r="E77" s="115">
        <v>82</v>
      </c>
      <c r="F77" s="116">
        <f t="shared" si="9"/>
        <v>-0.9347133757961783</v>
      </c>
      <c r="G77" s="115">
        <v>1677</v>
      </c>
      <c r="H77" s="116">
        <f t="shared" si="9"/>
        <v>19.451219512195124</v>
      </c>
      <c r="I77" s="115">
        <v>1228</v>
      </c>
      <c r="J77" s="116">
        <f t="shared" si="9"/>
        <v>-0.26774001192605845</v>
      </c>
      <c r="K77" s="115">
        <v>150</v>
      </c>
      <c r="L77" s="116">
        <f t="shared" si="9"/>
        <v>-0.87785016286644946</v>
      </c>
      <c r="M77" s="115">
        <v>467</v>
      </c>
      <c r="N77" s="116">
        <f t="shared" si="8"/>
        <v>2.1133333333333333</v>
      </c>
      <c r="O77" s="116">
        <f t="shared" ref="O77:O86" si="10">IFERROR(M77/C77-1,"-")</f>
        <v>-0.62818471337579618</v>
      </c>
    </row>
    <row r="78" spans="1:16" x14ac:dyDescent="0.25">
      <c r="A78" s="1">
        <v>4</v>
      </c>
      <c r="B78" s="114" t="s">
        <v>77</v>
      </c>
      <c r="C78" s="115">
        <v>408</v>
      </c>
      <c r="D78" s="116">
        <v>-0.72073921971252575</v>
      </c>
      <c r="E78" s="115">
        <v>0</v>
      </c>
      <c r="F78" s="116">
        <f t="shared" si="9"/>
        <v>-1</v>
      </c>
      <c r="G78" s="115">
        <v>1287</v>
      </c>
      <c r="H78" s="116" t="str">
        <f t="shared" si="9"/>
        <v>-</v>
      </c>
      <c r="I78" s="115">
        <v>2225</v>
      </c>
      <c r="J78" s="116">
        <f t="shared" si="9"/>
        <v>0.72882672882672872</v>
      </c>
      <c r="K78" s="115">
        <v>65</v>
      </c>
      <c r="L78" s="116">
        <f t="shared" si="9"/>
        <v>-0.97078651685393258</v>
      </c>
      <c r="M78" s="115">
        <v>188</v>
      </c>
      <c r="N78" s="116">
        <f t="shared" si="8"/>
        <v>1.8923076923076922</v>
      </c>
      <c r="O78" s="116">
        <f t="shared" si="10"/>
        <v>-0.53921568627450989</v>
      </c>
    </row>
    <row r="79" spans="1:16" x14ac:dyDescent="0.25">
      <c r="A79" s="1">
        <v>5</v>
      </c>
      <c r="B79" s="114" t="s">
        <v>79</v>
      </c>
      <c r="C79" s="115">
        <v>2308</v>
      </c>
      <c r="D79" s="116">
        <v>0.1347099311701081</v>
      </c>
      <c r="E79" s="115">
        <v>0</v>
      </c>
      <c r="F79" s="116">
        <f t="shared" si="9"/>
        <v>-1</v>
      </c>
      <c r="G79" s="115">
        <v>2508</v>
      </c>
      <c r="H79" s="116" t="str">
        <f t="shared" si="9"/>
        <v>-</v>
      </c>
      <c r="I79" s="115">
        <v>2869</v>
      </c>
      <c r="J79" s="116">
        <f t="shared" si="9"/>
        <v>0.14393939393939403</v>
      </c>
      <c r="K79" s="115">
        <v>149</v>
      </c>
      <c r="L79" s="116">
        <f t="shared" si="9"/>
        <v>-0.94806552805855704</v>
      </c>
      <c r="M79" s="115">
        <v>7565</v>
      </c>
      <c r="N79" s="116">
        <f t="shared" si="8"/>
        <v>49.771812080536911</v>
      </c>
      <c r="O79" s="116">
        <f t="shared" si="10"/>
        <v>2.2777296360485271</v>
      </c>
    </row>
    <row r="80" spans="1:16" x14ac:dyDescent="0.25">
      <c r="A80" s="1">
        <v>6</v>
      </c>
      <c r="B80" s="114" t="s">
        <v>81</v>
      </c>
      <c r="C80" s="115">
        <v>2980</v>
      </c>
      <c r="D80" s="116">
        <v>2.6170798898071723E-2</v>
      </c>
      <c r="E80" s="115">
        <v>0</v>
      </c>
      <c r="F80" s="116">
        <f t="shared" si="9"/>
        <v>-1</v>
      </c>
      <c r="G80" s="115">
        <v>1799</v>
      </c>
      <c r="H80" s="116" t="str">
        <f t="shared" si="9"/>
        <v>-</v>
      </c>
      <c r="I80" s="115">
        <v>2161</v>
      </c>
      <c r="J80" s="116">
        <f t="shared" si="9"/>
        <v>0.20122290161200662</v>
      </c>
      <c r="K80" s="115">
        <v>6727</v>
      </c>
      <c r="L80" s="116">
        <f t="shared" si="9"/>
        <v>2.112910689495604</v>
      </c>
      <c r="M80" s="115">
        <v>5618</v>
      </c>
      <c r="N80" s="116">
        <f t="shared" si="8"/>
        <v>-0.16485803478519401</v>
      </c>
      <c r="O80" s="116">
        <f t="shared" si="10"/>
        <v>0.88523489932885902</v>
      </c>
    </row>
    <row r="81" spans="1:16" x14ac:dyDescent="0.25">
      <c r="A81" s="1">
        <v>7</v>
      </c>
      <c r="B81" s="114" t="s">
        <v>83</v>
      </c>
      <c r="C81" s="115">
        <v>3567</v>
      </c>
      <c r="D81" s="116">
        <v>0.43253012048192763</v>
      </c>
      <c r="E81" s="115">
        <v>0</v>
      </c>
      <c r="F81" s="116">
        <f t="shared" si="9"/>
        <v>-1</v>
      </c>
      <c r="G81" s="115">
        <v>1964</v>
      </c>
      <c r="H81" s="116" t="str">
        <f t="shared" si="9"/>
        <v>-</v>
      </c>
      <c r="I81" s="115">
        <v>10726</v>
      </c>
      <c r="J81" s="116">
        <f t="shared" si="9"/>
        <v>4.4613034623217924</v>
      </c>
      <c r="K81" s="115">
        <v>9562</v>
      </c>
      <c r="L81" s="116">
        <f t="shared" si="9"/>
        <v>-0.10852134999067686</v>
      </c>
      <c r="M81" s="115">
        <v>1991</v>
      </c>
      <c r="N81" s="116">
        <f t="shared" si="8"/>
        <v>-0.79177996235097259</v>
      </c>
      <c r="O81" s="116">
        <f t="shared" si="10"/>
        <v>-0.44182786655452766</v>
      </c>
    </row>
    <row r="82" spans="1:16" x14ac:dyDescent="0.25">
      <c r="A82" s="1">
        <v>8</v>
      </c>
      <c r="B82" s="114" t="s">
        <v>85</v>
      </c>
      <c r="C82" s="115">
        <v>3546</v>
      </c>
      <c r="D82" s="116">
        <v>0.18993288590604029</v>
      </c>
      <c r="E82" s="115">
        <v>1825</v>
      </c>
      <c r="F82" s="116">
        <f t="shared" si="9"/>
        <v>-0.48533558939650312</v>
      </c>
      <c r="G82" s="115">
        <v>3012</v>
      </c>
      <c r="H82" s="116">
        <f t="shared" si="9"/>
        <v>0.6504109589041096</v>
      </c>
      <c r="I82" s="115">
        <v>506</v>
      </c>
      <c r="J82" s="116">
        <f t="shared" si="9"/>
        <v>-0.8320053120849934</v>
      </c>
      <c r="K82" s="115">
        <v>312</v>
      </c>
      <c r="L82" s="116">
        <f t="shared" si="9"/>
        <v>-0.38339920948616601</v>
      </c>
      <c r="M82" s="115"/>
      <c r="N82" s="116"/>
      <c r="O82" s="116"/>
    </row>
    <row r="83" spans="1:16" x14ac:dyDescent="0.25">
      <c r="A83" s="1">
        <v>9</v>
      </c>
      <c r="B83" s="114" t="s">
        <v>87</v>
      </c>
      <c r="C83" s="115">
        <v>3428</v>
      </c>
      <c r="D83" s="116">
        <v>0.26494464944649443</v>
      </c>
      <c r="E83" s="115">
        <v>1984</v>
      </c>
      <c r="F83" s="116">
        <f t="shared" si="9"/>
        <v>-0.4212368728121354</v>
      </c>
      <c r="G83" s="115">
        <v>3162</v>
      </c>
      <c r="H83" s="116">
        <f t="shared" si="9"/>
        <v>0.59375</v>
      </c>
      <c r="I83" s="115">
        <v>268</v>
      </c>
      <c r="J83" s="116">
        <f t="shared" si="9"/>
        <v>-0.91524351676154336</v>
      </c>
      <c r="K83" s="115">
        <v>7303</v>
      </c>
      <c r="L83" s="116">
        <f t="shared" si="9"/>
        <v>26.25</v>
      </c>
      <c r="M83" s="115"/>
      <c r="N83" s="116"/>
      <c r="O83" s="116"/>
    </row>
    <row r="84" spans="1:16" x14ac:dyDescent="0.25">
      <c r="A84" s="1">
        <v>10</v>
      </c>
      <c r="B84" s="114" t="s">
        <v>89</v>
      </c>
      <c r="C84" s="115">
        <v>2125</v>
      </c>
      <c r="D84" s="116">
        <v>0.37540453074433655</v>
      </c>
      <c r="E84" s="115">
        <v>1117</v>
      </c>
      <c r="F84" s="116">
        <f t="shared" si="9"/>
        <v>-0.47435294117647053</v>
      </c>
      <c r="G84" s="115">
        <v>3622</v>
      </c>
      <c r="H84" s="116">
        <f t="shared" si="9"/>
        <v>2.2426141450313337</v>
      </c>
      <c r="I84" s="115">
        <v>315</v>
      </c>
      <c r="J84" s="116">
        <f t="shared" si="9"/>
        <v>-0.91303147432357812</v>
      </c>
      <c r="K84" s="115">
        <v>115</v>
      </c>
      <c r="L84" s="116">
        <f t="shared" si="9"/>
        <v>-0.63492063492063489</v>
      </c>
      <c r="M84" s="115"/>
      <c r="N84" s="116"/>
      <c r="O84" s="116"/>
    </row>
    <row r="85" spans="1:16" x14ac:dyDescent="0.25">
      <c r="A85" s="1">
        <v>11</v>
      </c>
      <c r="B85" s="114" t="s">
        <v>91</v>
      </c>
      <c r="C85" s="115">
        <v>1107</v>
      </c>
      <c r="D85" s="116">
        <v>0.35495716034271729</v>
      </c>
      <c r="E85" s="115">
        <v>491</v>
      </c>
      <c r="F85" s="116">
        <f t="shared" si="9"/>
        <v>-0.55645889792231262</v>
      </c>
      <c r="G85" s="115">
        <v>1011</v>
      </c>
      <c r="H85" s="116">
        <f t="shared" si="9"/>
        <v>1.0590631364562118</v>
      </c>
      <c r="I85" s="115">
        <v>140</v>
      </c>
      <c r="J85" s="116">
        <f t="shared" si="9"/>
        <v>-0.86152324431256178</v>
      </c>
      <c r="K85" s="115">
        <v>1666</v>
      </c>
      <c r="L85" s="116">
        <f t="shared" si="9"/>
        <v>10.9</v>
      </c>
      <c r="M85" s="115"/>
      <c r="N85" s="116"/>
      <c r="O85" s="116"/>
    </row>
    <row r="86" spans="1:16" x14ac:dyDescent="0.25">
      <c r="A86" s="1">
        <v>12</v>
      </c>
      <c r="B86" s="114" t="s">
        <v>93</v>
      </c>
      <c r="C86" s="115">
        <v>886</v>
      </c>
      <c r="D86" s="116">
        <v>0.23570432357043236</v>
      </c>
      <c r="E86" s="115">
        <v>342</v>
      </c>
      <c r="F86" s="116">
        <f t="shared" si="9"/>
        <v>-0.61399548532731374</v>
      </c>
      <c r="G86" s="115">
        <v>186</v>
      </c>
      <c r="H86" s="116">
        <f t="shared" si="9"/>
        <v>-0.45614035087719296</v>
      </c>
      <c r="I86" s="115">
        <v>126</v>
      </c>
      <c r="J86" s="116">
        <f t="shared" si="9"/>
        <v>-0.32258064516129037</v>
      </c>
      <c r="K86" s="115">
        <v>1747</v>
      </c>
      <c r="L86" s="116">
        <f t="shared" si="9"/>
        <v>12.865079365079366</v>
      </c>
      <c r="M86" s="115"/>
      <c r="N86" s="116"/>
      <c r="O86" s="116"/>
    </row>
    <row r="87" spans="1:16" ht="15.75" x14ac:dyDescent="0.25">
      <c r="B87" s="117" t="s">
        <v>30</v>
      </c>
      <c r="C87" s="118">
        <v>22752</v>
      </c>
      <c r="D87" s="119">
        <v>0.15592135345221769</v>
      </c>
      <c r="E87" s="118">
        <v>8930</v>
      </c>
      <c r="F87" s="119">
        <f t="shared" si="9"/>
        <v>-0.60750703234880454</v>
      </c>
      <c r="G87" s="118">
        <v>21567</v>
      </c>
      <c r="H87" s="119">
        <f t="shared" si="9"/>
        <v>1.41511758118701</v>
      </c>
      <c r="I87" s="118">
        <v>23338</v>
      </c>
      <c r="J87" s="119">
        <f t="shared" si="9"/>
        <v>8.2116196040246781E-2</v>
      </c>
      <c r="K87" s="118">
        <v>31999</v>
      </c>
      <c r="L87" s="119">
        <f t="shared" si="9"/>
        <v>0.37111149198731685</v>
      </c>
      <c r="M87" s="118">
        <v>19799</v>
      </c>
      <c r="N87" s="119">
        <v>-5.0680859225163077E-2</v>
      </c>
      <c r="O87" s="119">
        <v>0.69802744425385943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0" spans="1:16" x14ac:dyDescent="0.25">
      <c r="C90" s="120"/>
    </row>
    <row r="92" spans="1:16" ht="48.75" customHeight="1" thickBot="1" x14ac:dyDescent="0.3">
      <c r="B92" s="269" t="s">
        <v>240</v>
      </c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1" t="s">
        <v>107</v>
      </c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3"/>
    </row>
    <row r="95" spans="1:16" ht="22.5" thickTop="1" thickBot="1" x14ac:dyDescent="0.3">
      <c r="B95" s="109"/>
      <c r="C95" s="294">
        <f>2019</f>
        <v>2019</v>
      </c>
      <c r="D95" s="295"/>
      <c r="E95" s="296">
        <v>2020</v>
      </c>
      <c r="F95" s="295"/>
      <c r="G95" s="296">
        <v>2021</v>
      </c>
      <c r="H95" s="295"/>
      <c r="I95" s="296">
        <v>2022</v>
      </c>
      <c r="J95" s="295"/>
      <c r="K95" s="296">
        <v>2023</v>
      </c>
      <c r="L95" s="295"/>
      <c r="M95" s="296">
        <v>2024</v>
      </c>
      <c r="N95" s="297"/>
      <c r="O95" s="298"/>
    </row>
    <row r="96" spans="1:16" ht="16.5" thickTop="1" thickBot="1" x14ac:dyDescent="0.3">
      <c r="B96" s="85"/>
      <c r="C96" s="111" t="s">
        <v>69</v>
      </c>
      <c r="D96" s="112" t="str">
        <f>CONCATENATE("var ",RIGHT(2019,2),"/",RIGHT(2018,2))</f>
        <v>var 19/18</v>
      </c>
      <c r="E96" s="113" t="s">
        <v>69</v>
      </c>
      <c r="F96" s="112" t="str">
        <f>CONCATENATE("var ",RIGHT(E95,2),"/",RIGHT(E95-1,2))</f>
        <v>var 20/19</v>
      </c>
      <c r="G96" s="113" t="s">
        <v>69</v>
      </c>
      <c r="H96" s="112" t="str">
        <f>CONCATENATE("var ",RIGHT(G95,2),"/",RIGHT(G95-1,2))</f>
        <v>var 21/20</v>
      </c>
      <c r="I96" s="113" t="s">
        <v>69</v>
      </c>
      <c r="J96" s="112" t="str">
        <f>CONCATENATE("var ",RIGHT(I95,2),"/",RIGHT(I95-1,2))</f>
        <v>var 22/21</v>
      </c>
      <c r="K96" s="113" t="s">
        <v>69</v>
      </c>
      <c r="L96" s="112" t="str">
        <f>CONCATENATE("var ",RIGHT(K95,2),"/",RIGHT(K95-1,2))</f>
        <v>var 23/22</v>
      </c>
      <c r="M96" s="113" t="s">
        <v>69</v>
      </c>
      <c r="N96" s="112" t="str">
        <f>CONCATENATE("var ",RIGHT(M95,2),"/",RIGHT(M95-1,2))</f>
        <v>var 24/23</v>
      </c>
      <c r="O96" s="112" t="str">
        <f>CONCATENATE("var ",RIGHT(M95,2),"/",RIGHT(2019,2))</f>
        <v>var 24/19</v>
      </c>
    </row>
    <row r="97" spans="2:15" x14ac:dyDescent="0.25">
      <c r="B97" s="114" t="s">
        <v>71</v>
      </c>
      <c r="C97" s="115">
        <v>8557</v>
      </c>
      <c r="D97" s="116">
        <v>-1.5169194865810587E-3</v>
      </c>
      <c r="E97" s="115">
        <v>7440</v>
      </c>
      <c r="F97" s="116">
        <f t="shared" ref="F97:L109" si="11">IFERROR(E97/C97-1,"-")</f>
        <v>-0.13053640294495739</v>
      </c>
      <c r="G97" s="115">
        <v>627</v>
      </c>
      <c r="H97" s="116">
        <f t="shared" si="11"/>
        <v>-0.91572580645161294</v>
      </c>
      <c r="I97" s="115">
        <v>7891</v>
      </c>
      <c r="J97" s="116">
        <f t="shared" si="11"/>
        <v>11.585326953748007</v>
      </c>
      <c r="K97" s="115">
        <v>15160</v>
      </c>
      <c r="L97" s="116">
        <f t="shared" si="11"/>
        <v>0.92117602331770376</v>
      </c>
      <c r="M97" s="115">
        <v>13042</v>
      </c>
      <c r="N97" s="116">
        <f t="shared" ref="N97:N103" si="12">IFERROR(M97/K97-1,"-")</f>
        <v>-0.13970976253298151</v>
      </c>
      <c r="O97" s="116">
        <f>M97/C97-1</f>
        <v>0.52413228935374545</v>
      </c>
    </row>
    <row r="98" spans="2:15" x14ac:dyDescent="0.25">
      <c r="B98" s="114" t="s">
        <v>73</v>
      </c>
      <c r="C98" s="115">
        <v>8922</v>
      </c>
      <c r="D98" s="116">
        <v>-7.1978364884543344E-2</v>
      </c>
      <c r="E98" s="115">
        <v>8735</v>
      </c>
      <c r="F98" s="116">
        <f t="shared" si="11"/>
        <v>-2.0959426137637349E-2</v>
      </c>
      <c r="G98" s="115">
        <v>759</v>
      </c>
      <c r="H98" s="116">
        <f t="shared" si="11"/>
        <v>-0.91310818546078987</v>
      </c>
      <c r="I98" s="115">
        <v>7950</v>
      </c>
      <c r="J98" s="116">
        <f t="shared" si="11"/>
        <v>9.4743083003952577</v>
      </c>
      <c r="K98" s="115">
        <v>16101</v>
      </c>
      <c r="L98" s="116">
        <f t="shared" si="11"/>
        <v>1.0252830188679245</v>
      </c>
      <c r="M98" s="115">
        <v>20766</v>
      </c>
      <c r="N98" s="116">
        <f t="shared" si="12"/>
        <v>0.28973355692193037</v>
      </c>
      <c r="O98" s="116">
        <f>IFERROR(M98/C98-1,"-")</f>
        <v>1.327505043712172</v>
      </c>
    </row>
    <row r="99" spans="2:15" x14ac:dyDescent="0.25">
      <c r="B99" s="114" t="s">
        <v>75</v>
      </c>
      <c r="C99" s="115">
        <v>8233</v>
      </c>
      <c r="D99" s="116">
        <v>-0.2521573258243256</v>
      </c>
      <c r="E99" s="115">
        <v>2353</v>
      </c>
      <c r="F99" s="116">
        <f t="shared" si="11"/>
        <v>-0.71419895542329648</v>
      </c>
      <c r="G99" s="115">
        <v>1288</v>
      </c>
      <c r="H99" s="116">
        <f t="shared" si="11"/>
        <v>-0.45261368465788354</v>
      </c>
      <c r="I99" s="115">
        <v>8848</v>
      </c>
      <c r="J99" s="116">
        <f t="shared" si="11"/>
        <v>5.8695652173913047</v>
      </c>
      <c r="K99" s="115">
        <v>15352</v>
      </c>
      <c r="L99" s="116">
        <f t="shared" si="11"/>
        <v>0.7350813743218807</v>
      </c>
      <c r="M99" s="115">
        <v>18394</v>
      </c>
      <c r="N99" s="116">
        <f t="shared" si="12"/>
        <v>0.19815007816571129</v>
      </c>
      <c r="O99" s="116">
        <f t="shared" ref="O99:O103" si="13">IFERROR(M99/C99-1,"-")</f>
        <v>1.234179521438115</v>
      </c>
    </row>
    <row r="100" spans="2:15" x14ac:dyDescent="0.25">
      <c r="B100" s="114" t="s">
        <v>77</v>
      </c>
      <c r="C100" s="115">
        <v>9599</v>
      </c>
      <c r="D100" s="116">
        <v>-5.484442693974001E-2</v>
      </c>
      <c r="E100" s="115">
        <v>0</v>
      </c>
      <c r="F100" s="116">
        <f t="shared" si="11"/>
        <v>-1</v>
      </c>
      <c r="G100" s="115">
        <v>2325</v>
      </c>
      <c r="H100" s="116" t="str">
        <f t="shared" si="11"/>
        <v>-</v>
      </c>
      <c r="I100" s="115">
        <v>10186</v>
      </c>
      <c r="J100" s="116">
        <f t="shared" si="11"/>
        <v>3.3810752688172041</v>
      </c>
      <c r="K100" s="115">
        <v>11465</v>
      </c>
      <c r="L100" s="116">
        <f t="shared" si="11"/>
        <v>0.12556450029452182</v>
      </c>
      <c r="M100" s="115">
        <v>14296</v>
      </c>
      <c r="N100" s="116">
        <f t="shared" si="12"/>
        <v>0.24692542520715222</v>
      </c>
      <c r="O100" s="116">
        <f t="shared" si="13"/>
        <v>0.48932180435462036</v>
      </c>
    </row>
    <row r="101" spans="2:15" x14ac:dyDescent="0.25">
      <c r="B101" s="114" t="s">
        <v>79</v>
      </c>
      <c r="C101" s="115">
        <v>7193</v>
      </c>
      <c r="D101" s="116">
        <v>-0.11568723875092202</v>
      </c>
      <c r="E101" s="115">
        <v>0</v>
      </c>
      <c r="F101" s="116">
        <f t="shared" si="11"/>
        <v>-1</v>
      </c>
      <c r="G101" s="115">
        <v>1733</v>
      </c>
      <c r="H101" s="116" t="str">
        <f t="shared" si="11"/>
        <v>-</v>
      </c>
      <c r="I101" s="115">
        <v>9107</v>
      </c>
      <c r="J101" s="116">
        <f t="shared" si="11"/>
        <v>4.2550490478938254</v>
      </c>
      <c r="K101" s="115">
        <v>6472</v>
      </c>
      <c r="L101" s="116">
        <f t="shared" si="11"/>
        <v>-0.28933787196661909</v>
      </c>
      <c r="M101" s="115">
        <v>12708</v>
      </c>
      <c r="N101" s="116">
        <f t="shared" si="12"/>
        <v>0.96353522867737951</v>
      </c>
      <c r="O101" s="116">
        <f t="shared" si="13"/>
        <v>0.76671764215209226</v>
      </c>
    </row>
    <row r="102" spans="2:15" x14ac:dyDescent="0.25">
      <c r="B102" s="114" t="s">
        <v>81</v>
      </c>
      <c r="C102" s="115">
        <v>6597</v>
      </c>
      <c r="D102" s="116">
        <v>-8.7152516904582811E-3</v>
      </c>
      <c r="E102" s="115">
        <v>0</v>
      </c>
      <c r="F102" s="116">
        <f t="shared" si="11"/>
        <v>-1</v>
      </c>
      <c r="G102" s="115">
        <v>1292</v>
      </c>
      <c r="H102" s="116" t="str">
        <f t="shared" si="11"/>
        <v>-</v>
      </c>
      <c r="I102" s="115">
        <v>8065</v>
      </c>
      <c r="J102" s="116">
        <f t="shared" si="11"/>
        <v>5.242260061919505</v>
      </c>
      <c r="K102" s="115">
        <v>6551</v>
      </c>
      <c r="L102" s="116">
        <f t="shared" si="11"/>
        <v>-0.18772473651580901</v>
      </c>
      <c r="M102" s="115">
        <v>8919</v>
      </c>
      <c r="N102" s="116">
        <f t="shared" si="12"/>
        <v>0.36147153106395979</v>
      </c>
      <c r="O102" s="116">
        <f t="shared" si="13"/>
        <v>0.35197817189631642</v>
      </c>
    </row>
    <row r="103" spans="2:15" x14ac:dyDescent="0.25">
      <c r="B103" s="114" t="s">
        <v>83</v>
      </c>
      <c r="C103" s="115">
        <v>6523</v>
      </c>
      <c r="D103" s="116">
        <v>-9.3650131999444164E-2</v>
      </c>
      <c r="E103" s="115">
        <v>0</v>
      </c>
      <c r="F103" s="116">
        <f t="shared" si="11"/>
        <v>-1</v>
      </c>
      <c r="G103" s="115">
        <v>306</v>
      </c>
      <c r="H103" s="116" t="str">
        <f t="shared" si="11"/>
        <v>-</v>
      </c>
      <c r="I103" s="115">
        <v>12664</v>
      </c>
      <c r="J103" s="116">
        <f t="shared" si="11"/>
        <v>40.385620915032682</v>
      </c>
      <c r="K103" s="115">
        <v>11258</v>
      </c>
      <c r="L103" s="116">
        <f t="shared" si="11"/>
        <v>-0.11102337334175616</v>
      </c>
      <c r="M103" s="115">
        <v>12673</v>
      </c>
      <c r="N103" s="116">
        <f t="shared" si="12"/>
        <v>0.12568839936045473</v>
      </c>
      <c r="O103" s="116">
        <f t="shared" si="13"/>
        <v>0.94281772190709789</v>
      </c>
    </row>
    <row r="104" spans="2:15" x14ac:dyDescent="0.25">
      <c r="B104" s="114" t="s">
        <v>85</v>
      </c>
      <c r="C104" s="115">
        <v>8173</v>
      </c>
      <c r="D104" s="116">
        <v>0.13814232001114046</v>
      </c>
      <c r="E104" s="115">
        <v>738</v>
      </c>
      <c r="F104" s="116">
        <f t="shared" si="11"/>
        <v>-0.90970267955463113</v>
      </c>
      <c r="G104" s="115">
        <v>2564</v>
      </c>
      <c r="H104" s="116">
        <f t="shared" si="11"/>
        <v>2.4742547425474255</v>
      </c>
      <c r="I104" s="115">
        <v>13893</v>
      </c>
      <c r="J104" s="116">
        <f t="shared" si="11"/>
        <v>4.4184867394695786</v>
      </c>
      <c r="K104" s="115">
        <v>8535</v>
      </c>
      <c r="L104" s="116">
        <f t="shared" si="11"/>
        <v>-0.38566184409414817</v>
      </c>
      <c r="M104" s="115"/>
      <c r="N104" s="116"/>
      <c r="O104" s="116"/>
    </row>
    <row r="105" spans="2:15" x14ac:dyDescent="0.25">
      <c r="B105" s="114" t="s">
        <v>87</v>
      </c>
      <c r="C105" s="115">
        <v>5952</v>
      </c>
      <c r="D105" s="116">
        <v>-8.6976530142659936E-2</v>
      </c>
      <c r="E105" s="115">
        <v>756</v>
      </c>
      <c r="F105" s="116">
        <f t="shared" si="11"/>
        <v>-0.87298387096774199</v>
      </c>
      <c r="G105" s="115">
        <v>3968</v>
      </c>
      <c r="H105" s="116">
        <f t="shared" si="11"/>
        <v>4.2486772486772484</v>
      </c>
      <c r="I105" s="115">
        <v>9524</v>
      </c>
      <c r="J105" s="116">
        <f t="shared" si="11"/>
        <v>1.400201612903226</v>
      </c>
      <c r="K105" s="115">
        <v>7518</v>
      </c>
      <c r="L105" s="116">
        <f t="shared" si="11"/>
        <v>-0.21062578748425032</v>
      </c>
      <c r="M105" s="115"/>
      <c r="N105" s="116"/>
      <c r="O105" s="116"/>
    </row>
    <row r="106" spans="2:15" x14ac:dyDescent="0.25">
      <c r="B106" s="114" t="s">
        <v>89</v>
      </c>
      <c r="C106" s="115">
        <v>9518</v>
      </c>
      <c r="D106" s="116">
        <v>7.4145130346461974E-2</v>
      </c>
      <c r="E106" s="115">
        <v>1374</v>
      </c>
      <c r="F106" s="116">
        <f t="shared" si="11"/>
        <v>-0.85564194158436646</v>
      </c>
      <c r="G106" s="115">
        <v>9090</v>
      </c>
      <c r="H106" s="116">
        <f t="shared" si="11"/>
        <v>5.6157205240174672</v>
      </c>
      <c r="I106" s="115">
        <v>13558</v>
      </c>
      <c r="J106" s="116">
        <f t="shared" si="11"/>
        <v>0.49152915291529142</v>
      </c>
      <c r="K106" s="115">
        <v>15736</v>
      </c>
      <c r="L106" s="116">
        <f t="shared" si="11"/>
        <v>0.16064316270836398</v>
      </c>
      <c r="M106" s="115"/>
      <c r="N106" s="116"/>
      <c r="O106" s="116"/>
    </row>
    <row r="107" spans="2:15" x14ac:dyDescent="0.25">
      <c r="B107" s="114" t="s">
        <v>91</v>
      </c>
      <c r="C107" s="115">
        <v>7543</v>
      </c>
      <c r="D107" s="116">
        <v>-0.1831275720164609</v>
      </c>
      <c r="E107" s="115">
        <v>1511</v>
      </c>
      <c r="F107" s="116">
        <f t="shared" si="11"/>
        <v>-0.79968182420787481</v>
      </c>
      <c r="G107" s="115">
        <v>11417</v>
      </c>
      <c r="H107" s="116">
        <f t="shared" si="11"/>
        <v>6.5559232296492391</v>
      </c>
      <c r="I107" s="115">
        <v>13775</v>
      </c>
      <c r="J107" s="116">
        <f t="shared" si="11"/>
        <v>0.20653411579223957</v>
      </c>
      <c r="K107" s="115">
        <v>9793</v>
      </c>
      <c r="L107" s="116">
        <f t="shared" si="11"/>
        <v>-0.28907441016333935</v>
      </c>
      <c r="M107" s="115"/>
      <c r="N107" s="116"/>
      <c r="O107" s="116"/>
    </row>
    <row r="108" spans="2:15" x14ac:dyDescent="0.25">
      <c r="B108" s="114" t="s">
        <v>93</v>
      </c>
      <c r="C108" s="115">
        <v>8412</v>
      </c>
      <c r="D108" s="116">
        <v>-2.886169475871625E-2</v>
      </c>
      <c r="E108" s="115">
        <v>7493</v>
      </c>
      <c r="F108" s="116">
        <f t="shared" si="11"/>
        <v>-0.10924869234427004</v>
      </c>
      <c r="G108" s="115">
        <v>8624</v>
      </c>
      <c r="H108" s="116">
        <f t="shared" si="11"/>
        <v>0.15094087815294266</v>
      </c>
      <c r="I108" s="115">
        <v>13244</v>
      </c>
      <c r="J108" s="116">
        <f t="shared" si="11"/>
        <v>0.53571428571428581</v>
      </c>
      <c r="K108" s="115">
        <v>8828</v>
      </c>
      <c r="L108" s="116">
        <f t="shared" si="11"/>
        <v>-0.33343400785261246</v>
      </c>
      <c r="M108" s="115"/>
      <c r="N108" s="116"/>
      <c r="O108" s="116"/>
    </row>
    <row r="109" spans="2:15" ht="15.75" x14ac:dyDescent="0.25">
      <c r="B109" s="117" t="s">
        <v>30</v>
      </c>
      <c r="C109" s="118">
        <v>95222</v>
      </c>
      <c r="D109" s="119">
        <v>-6.454338258409309E-2</v>
      </c>
      <c r="E109" s="118">
        <v>31040</v>
      </c>
      <c r="F109" s="119">
        <f t="shared" si="11"/>
        <v>-0.67402491020982547</v>
      </c>
      <c r="G109" s="118">
        <v>43993</v>
      </c>
      <c r="H109" s="119">
        <f t="shared" si="11"/>
        <v>0.41730025773195867</v>
      </c>
      <c r="I109" s="118">
        <v>128705</v>
      </c>
      <c r="J109" s="119">
        <f t="shared" si="11"/>
        <v>1.9255790693974042</v>
      </c>
      <c r="K109" s="118">
        <v>132769</v>
      </c>
      <c r="L109" s="119">
        <f t="shared" si="11"/>
        <v>3.1576084845188701E-2</v>
      </c>
      <c r="M109" s="118">
        <v>100798</v>
      </c>
      <c r="N109" s="119">
        <v>0.22388567126847092</v>
      </c>
      <c r="O109" s="119">
        <v>0.8121314540486122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20"/>
    </row>
    <row r="114" spans="1:16" ht="48.75" customHeight="1" thickBot="1" x14ac:dyDescent="0.3">
      <c r="B114" s="269" t="s">
        <v>241</v>
      </c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  <c r="O114" s="269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1" t="s">
        <v>110</v>
      </c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3"/>
    </row>
    <row r="117" spans="1:16" ht="22.5" thickTop="1" thickBot="1" x14ac:dyDescent="0.3">
      <c r="B117" s="109"/>
      <c r="C117" s="294">
        <f>2019</f>
        <v>2019</v>
      </c>
      <c r="D117" s="295"/>
      <c r="E117" s="296">
        <v>2020</v>
      </c>
      <c r="F117" s="295"/>
      <c r="G117" s="296">
        <v>2021</v>
      </c>
      <c r="H117" s="295"/>
      <c r="I117" s="296">
        <v>2022</v>
      </c>
      <c r="J117" s="295"/>
      <c r="K117" s="296">
        <v>2023</v>
      </c>
      <c r="L117" s="295"/>
      <c r="M117" s="296">
        <v>2024</v>
      </c>
      <c r="N117" s="297"/>
      <c r="O117" s="298"/>
    </row>
    <row r="118" spans="1:16" ht="16.5" thickTop="1" thickBot="1" x14ac:dyDescent="0.3">
      <c r="B118" s="85"/>
      <c r="C118" s="111" t="s">
        <v>69</v>
      </c>
      <c r="D118" s="112" t="str">
        <f>CONCATENATE("var ",RIGHT(2019,2),"/",RIGHT(2018,2))</f>
        <v>var 19/18</v>
      </c>
      <c r="E118" s="113" t="s">
        <v>69</v>
      </c>
      <c r="F118" s="112" t="str">
        <f>CONCATENATE("var ",RIGHT(E117,2),"/",RIGHT(E117-1,2))</f>
        <v>var 20/19</v>
      </c>
      <c r="G118" s="113" t="s">
        <v>69</v>
      </c>
      <c r="H118" s="112" t="str">
        <f>CONCATENATE("var ",RIGHT(G117,2),"/",RIGHT(G117-1,2))</f>
        <v>var 21/20</v>
      </c>
      <c r="I118" s="113" t="s">
        <v>69</v>
      </c>
      <c r="J118" s="112" t="str">
        <f>CONCATENATE("var ",RIGHT(I117,2),"/",RIGHT(I117-1,2))</f>
        <v>var 22/21</v>
      </c>
      <c r="K118" s="113" t="s">
        <v>69</v>
      </c>
      <c r="L118" s="112" t="str">
        <f>CONCATENATE("var ",RIGHT(K117,2),"/",RIGHT(K117-1,2))</f>
        <v>var 23/22</v>
      </c>
      <c r="M118" s="113" t="s">
        <v>69</v>
      </c>
      <c r="N118" s="112" t="str">
        <f>CONCATENATE("var ",RIGHT(M117,2),"/",RIGHT(M117-1,2))</f>
        <v>var 24/23</v>
      </c>
      <c r="O118" s="112" t="str">
        <f>CONCATENATE("var ",RIGHT(M117,2),"/",RIGHT(2019,2))</f>
        <v>var 24/19</v>
      </c>
    </row>
    <row r="119" spans="1:16" x14ac:dyDescent="0.25">
      <c r="B119" s="114" t="s">
        <v>71</v>
      </c>
      <c r="C119" s="115">
        <v>3361</v>
      </c>
      <c r="D119" s="116">
        <v>-7.7155409115870377E-2</v>
      </c>
      <c r="E119" s="115">
        <v>2400</v>
      </c>
      <c r="F119" s="116">
        <f t="shared" ref="F119:L131" si="14">IFERROR(E119/C119-1,"-")</f>
        <v>-0.28592680749776855</v>
      </c>
      <c r="G119" s="115">
        <v>4</v>
      </c>
      <c r="H119" s="116">
        <f t="shared" si="14"/>
        <v>-0.99833333333333329</v>
      </c>
      <c r="I119" s="115">
        <v>1707</v>
      </c>
      <c r="J119" s="116">
        <f t="shared" si="14"/>
        <v>425.75</v>
      </c>
      <c r="K119" s="115">
        <v>4748</v>
      </c>
      <c r="L119" s="116">
        <f t="shared" si="14"/>
        <v>1.7814879906268306</v>
      </c>
      <c r="M119" s="115">
        <v>6517</v>
      </c>
      <c r="N119" s="116">
        <f t="shared" ref="N119:N125" si="15">IFERROR(M119/K119-1,"-")</f>
        <v>0.37257792754844155</v>
      </c>
      <c r="O119" s="116">
        <f>M119/C119-1</f>
        <v>0.93900624814043443</v>
      </c>
    </row>
    <row r="120" spans="1:16" x14ac:dyDescent="0.25">
      <c r="B120" s="114" t="s">
        <v>73</v>
      </c>
      <c r="C120" s="115">
        <v>4088</v>
      </c>
      <c r="D120" s="116">
        <v>-8.0314960629921273E-2</v>
      </c>
      <c r="E120" s="115">
        <v>3884</v>
      </c>
      <c r="F120" s="116">
        <f t="shared" si="14"/>
        <v>-4.9902152641878694E-2</v>
      </c>
      <c r="G120" s="115">
        <v>1</v>
      </c>
      <c r="H120" s="116">
        <f t="shared" si="14"/>
        <v>-0.99974253347064879</v>
      </c>
      <c r="I120" s="115">
        <v>2953</v>
      </c>
      <c r="J120" s="116">
        <f t="shared" si="14"/>
        <v>2952</v>
      </c>
      <c r="K120" s="115">
        <v>5416</v>
      </c>
      <c r="L120" s="116">
        <f t="shared" si="14"/>
        <v>0.83406705045716212</v>
      </c>
      <c r="M120" s="115">
        <v>6599</v>
      </c>
      <c r="N120" s="116">
        <f t="shared" si="15"/>
        <v>0.21842688330871485</v>
      </c>
      <c r="O120" s="116">
        <f>IFERROR(M120/C120-1,"-")</f>
        <v>0.6142367906066537</v>
      </c>
    </row>
    <row r="121" spans="1:16" x14ac:dyDescent="0.25">
      <c r="B121" s="114" t="s">
        <v>75</v>
      </c>
      <c r="C121" s="115">
        <v>3285</v>
      </c>
      <c r="D121" s="116">
        <v>-0.35258178951517538</v>
      </c>
      <c r="E121" s="115">
        <v>1088</v>
      </c>
      <c r="F121" s="116">
        <f t="shared" si="14"/>
        <v>-0.66879756468797558</v>
      </c>
      <c r="G121" s="115">
        <v>0</v>
      </c>
      <c r="H121" s="116">
        <f t="shared" si="14"/>
        <v>-1</v>
      </c>
      <c r="I121" s="115">
        <v>4157</v>
      </c>
      <c r="J121" s="116" t="str">
        <f t="shared" si="14"/>
        <v>-</v>
      </c>
      <c r="K121" s="115">
        <v>5893</v>
      </c>
      <c r="L121" s="116">
        <f t="shared" si="14"/>
        <v>0.41760885253788782</v>
      </c>
      <c r="M121" s="115">
        <v>5818</v>
      </c>
      <c r="N121" s="116">
        <f t="shared" si="15"/>
        <v>-1.2726964194807344E-2</v>
      </c>
      <c r="O121" s="116">
        <f t="shared" ref="O121:O125" si="16">IFERROR(M121/C121-1,"-")</f>
        <v>0.7710806697108068</v>
      </c>
    </row>
    <row r="122" spans="1:16" x14ac:dyDescent="0.25">
      <c r="B122" s="114" t="s">
        <v>77</v>
      </c>
      <c r="C122" s="115">
        <v>4822</v>
      </c>
      <c r="D122" s="116">
        <v>-3.3667334669338689E-2</v>
      </c>
      <c r="E122" s="115">
        <v>0</v>
      </c>
      <c r="F122" s="116">
        <f t="shared" si="14"/>
        <v>-1</v>
      </c>
      <c r="G122" s="115">
        <v>472</v>
      </c>
      <c r="H122" s="116" t="str">
        <f t="shared" si="14"/>
        <v>-</v>
      </c>
      <c r="I122" s="115">
        <v>5565</v>
      </c>
      <c r="J122" s="116">
        <f t="shared" si="14"/>
        <v>10.790254237288135</v>
      </c>
      <c r="K122" s="115">
        <v>4974</v>
      </c>
      <c r="L122" s="116">
        <f t="shared" si="14"/>
        <v>-0.10619946091644206</v>
      </c>
      <c r="M122" s="115">
        <v>6138</v>
      </c>
      <c r="N122" s="116">
        <f t="shared" si="15"/>
        <v>0.23401688781664665</v>
      </c>
      <c r="O122" s="116">
        <f t="shared" si="16"/>
        <v>0.27291580257154702</v>
      </c>
    </row>
    <row r="123" spans="1:16" x14ac:dyDescent="0.25">
      <c r="B123" s="114" t="s">
        <v>79</v>
      </c>
      <c r="C123" s="115">
        <v>3219</v>
      </c>
      <c r="D123" s="116">
        <v>-6.0694484972278917E-2</v>
      </c>
      <c r="E123" s="115">
        <v>0</v>
      </c>
      <c r="F123" s="116">
        <f t="shared" si="14"/>
        <v>-1</v>
      </c>
      <c r="G123" s="115">
        <v>114</v>
      </c>
      <c r="H123" s="116" t="str">
        <f t="shared" si="14"/>
        <v>-</v>
      </c>
      <c r="I123" s="115">
        <v>3337</v>
      </c>
      <c r="J123" s="116">
        <f t="shared" si="14"/>
        <v>28.271929824561404</v>
      </c>
      <c r="K123" s="115">
        <v>2577</v>
      </c>
      <c r="L123" s="116">
        <f t="shared" si="14"/>
        <v>-0.22774947557686542</v>
      </c>
      <c r="M123" s="115">
        <v>5266</v>
      </c>
      <c r="N123" s="116">
        <f t="shared" si="15"/>
        <v>1.0434613892122622</v>
      </c>
      <c r="O123" s="116">
        <f t="shared" si="16"/>
        <v>0.63591177384280839</v>
      </c>
    </row>
    <row r="124" spans="1:16" x14ac:dyDescent="0.25">
      <c r="B124" s="114" t="s">
        <v>81</v>
      </c>
      <c r="C124" s="115">
        <v>2933</v>
      </c>
      <c r="D124" s="116">
        <v>1.5933494977485196E-2</v>
      </c>
      <c r="E124" s="115">
        <v>0</v>
      </c>
      <c r="F124" s="116">
        <f t="shared" si="14"/>
        <v>-1</v>
      </c>
      <c r="G124" s="115">
        <v>286</v>
      </c>
      <c r="H124" s="116" t="str">
        <f t="shared" si="14"/>
        <v>-</v>
      </c>
      <c r="I124" s="115">
        <v>3282</v>
      </c>
      <c r="J124" s="116">
        <f t="shared" si="14"/>
        <v>10.475524475524475</v>
      </c>
      <c r="K124" s="115">
        <v>1493</v>
      </c>
      <c r="L124" s="116">
        <f t="shared" si="14"/>
        <v>-0.54509445460085315</v>
      </c>
      <c r="M124" s="115">
        <v>4643</v>
      </c>
      <c r="N124" s="116">
        <f t="shared" si="15"/>
        <v>2.1098459477561957</v>
      </c>
      <c r="O124" s="116">
        <f t="shared" si="16"/>
        <v>0.58302079781793381</v>
      </c>
    </row>
    <row r="125" spans="1:16" x14ac:dyDescent="0.25">
      <c r="B125" s="114" t="s">
        <v>83</v>
      </c>
      <c r="C125" s="115">
        <v>2969</v>
      </c>
      <c r="D125" s="116">
        <v>-0.18434065934065935</v>
      </c>
      <c r="E125" s="115">
        <v>0</v>
      </c>
      <c r="F125" s="116">
        <f t="shared" si="14"/>
        <v>-1</v>
      </c>
      <c r="G125" s="115">
        <v>0</v>
      </c>
      <c r="H125" s="116" t="str">
        <f t="shared" si="14"/>
        <v>-</v>
      </c>
      <c r="I125" s="115">
        <v>7439</v>
      </c>
      <c r="J125" s="116" t="str">
        <f t="shared" si="14"/>
        <v>-</v>
      </c>
      <c r="K125" s="115">
        <v>4901</v>
      </c>
      <c r="L125" s="116">
        <f t="shared" si="14"/>
        <v>-0.34117488909799709</v>
      </c>
      <c r="M125" s="115">
        <v>7702</v>
      </c>
      <c r="N125" s="116">
        <f t="shared" si="15"/>
        <v>0.5715160171393594</v>
      </c>
      <c r="O125" s="116">
        <f t="shared" si="16"/>
        <v>1.5941394408891885</v>
      </c>
    </row>
    <row r="126" spans="1:16" x14ac:dyDescent="0.25">
      <c r="B126" s="114" t="s">
        <v>85</v>
      </c>
      <c r="C126" s="115">
        <v>3875</v>
      </c>
      <c r="D126" s="116">
        <v>7.1329831351949036E-2</v>
      </c>
      <c r="E126" s="115">
        <v>3</v>
      </c>
      <c r="F126" s="116">
        <f t="shared" si="14"/>
        <v>-0.99922580645161285</v>
      </c>
      <c r="G126" s="115">
        <v>88</v>
      </c>
      <c r="H126" s="116">
        <f t="shared" si="14"/>
        <v>28.333333333333332</v>
      </c>
      <c r="I126" s="115">
        <v>9029</v>
      </c>
      <c r="J126" s="116">
        <f t="shared" si="14"/>
        <v>101.60227272727273</v>
      </c>
      <c r="K126" s="115">
        <v>4369</v>
      </c>
      <c r="L126" s="116">
        <f t="shared" si="14"/>
        <v>-0.51611474138885804</v>
      </c>
      <c r="M126" s="115"/>
      <c r="N126" s="116"/>
      <c r="O126" s="116"/>
    </row>
    <row r="127" spans="1:16" x14ac:dyDescent="0.25">
      <c r="B127" s="114" t="s">
        <v>87</v>
      </c>
      <c r="C127" s="115">
        <v>2034</v>
      </c>
      <c r="D127" s="116">
        <v>-0.24526901669758816</v>
      </c>
      <c r="E127" s="115">
        <v>220</v>
      </c>
      <c r="F127" s="116">
        <f t="shared" si="14"/>
        <v>-0.89183874139626351</v>
      </c>
      <c r="G127" s="115">
        <v>1726</v>
      </c>
      <c r="H127" s="116">
        <f t="shared" si="14"/>
        <v>6.8454545454545457</v>
      </c>
      <c r="I127" s="115">
        <v>3976</v>
      </c>
      <c r="J127" s="116">
        <f t="shared" si="14"/>
        <v>1.3035921205098493</v>
      </c>
      <c r="K127" s="115">
        <v>2961</v>
      </c>
      <c r="L127" s="116">
        <f t="shared" si="14"/>
        <v>-0.25528169014084512</v>
      </c>
      <c r="M127" s="115"/>
      <c r="N127" s="116"/>
      <c r="O127" s="116"/>
    </row>
    <row r="128" spans="1:16" x14ac:dyDescent="0.25">
      <c r="A128" s="120"/>
      <c r="B128" s="114" t="s">
        <v>89</v>
      </c>
      <c r="C128" s="115">
        <v>3866</v>
      </c>
      <c r="D128" s="116">
        <v>-3.2532532532532521E-2</v>
      </c>
      <c r="E128" s="115">
        <v>536</v>
      </c>
      <c r="F128" s="116">
        <f t="shared" si="14"/>
        <v>-0.86135540610450079</v>
      </c>
      <c r="G128" s="115">
        <v>4604</v>
      </c>
      <c r="H128" s="116">
        <f t="shared" si="14"/>
        <v>7.58955223880597</v>
      </c>
      <c r="I128" s="115">
        <v>5657</v>
      </c>
      <c r="J128" s="116">
        <f t="shared" si="14"/>
        <v>0.22871416159860991</v>
      </c>
      <c r="K128" s="115">
        <v>4444</v>
      </c>
      <c r="L128" s="116">
        <f t="shared" si="14"/>
        <v>-0.21442460668198693</v>
      </c>
      <c r="M128" s="115"/>
      <c r="N128" s="116"/>
      <c r="O128" s="116"/>
    </row>
    <row r="129" spans="2:16" x14ac:dyDescent="0.25">
      <c r="B129" s="114" t="s">
        <v>91</v>
      </c>
      <c r="C129" s="115">
        <v>2748</v>
      </c>
      <c r="D129" s="116">
        <v>-0.32398523985239858</v>
      </c>
      <c r="E129" s="115">
        <v>619</v>
      </c>
      <c r="F129" s="116">
        <f t="shared" si="14"/>
        <v>-0.77474526928675402</v>
      </c>
      <c r="G129" s="115">
        <v>3313</v>
      </c>
      <c r="H129" s="116">
        <f t="shared" si="14"/>
        <v>4.3521809369951532</v>
      </c>
      <c r="I129" s="115">
        <v>4387</v>
      </c>
      <c r="J129" s="116">
        <f t="shared" si="14"/>
        <v>0.32417748264412927</v>
      </c>
      <c r="K129" s="115">
        <v>4579</v>
      </c>
      <c r="L129" s="116">
        <f t="shared" si="14"/>
        <v>4.3765671301572828E-2</v>
      </c>
      <c r="M129" s="115"/>
      <c r="N129" s="116"/>
      <c r="O129" s="116"/>
    </row>
    <row r="130" spans="2:16" x14ac:dyDescent="0.25">
      <c r="B130" s="114" t="s">
        <v>93</v>
      </c>
      <c r="C130" s="115">
        <v>3826</v>
      </c>
      <c r="D130" s="116">
        <v>-1.8974358974358951E-2</v>
      </c>
      <c r="E130" s="115">
        <v>4868</v>
      </c>
      <c r="F130" s="116">
        <f t="shared" si="14"/>
        <v>0.27234709879769992</v>
      </c>
      <c r="G130" s="115">
        <v>1656</v>
      </c>
      <c r="H130" s="116">
        <f t="shared" si="14"/>
        <v>-0.65981922760887435</v>
      </c>
      <c r="I130" s="115">
        <v>4592</v>
      </c>
      <c r="J130" s="116">
        <f t="shared" si="14"/>
        <v>1.7729468599033815</v>
      </c>
      <c r="K130" s="115">
        <v>4102</v>
      </c>
      <c r="L130" s="116">
        <f t="shared" si="14"/>
        <v>-0.10670731707317072</v>
      </c>
      <c r="M130" s="115"/>
      <c r="N130" s="116"/>
      <c r="O130" s="116"/>
    </row>
    <row r="131" spans="2:16" ht="15.75" x14ac:dyDescent="0.25">
      <c r="B131" s="117" t="s">
        <v>30</v>
      </c>
      <c r="C131" s="118">
        <v>41026</v>
      </c>
      <c r="D131" s="119">
        <v>-0.1153995428867135</v>
      </c>
      <c r="E131" s="118">
        <v>13899</v>
      </c>
      <c r="F131" s="119">
        <f t="shared" si="14"/>
        <v>-0.66121483937015557</v>
      </c>
      <c r="G131" s="118">
        <v>12264</v>
      </c>
      <c r="H131" s="119">
        <f t="shared" si="14"/>
        <v>-0.11763436218432977</v>
      </c>
      <c r="I131" s="118">
        <v>56081</v>
      </c>
      <c r="J131" s="119">
        <f t="shared" si="14"/>
        <v>3.5728147423352903</v>
      </c>
      <c r="K131" s="118">
        <v>50457</v>
      </c>
      <c r="L131" s="119">
        <f t="shared" si="14"/>
        <v>-0.10028351848219541</v>
      </c>
      <c r="M131" s="118">
        <v>42683</v>
      </c>
      <c r="N131" s="119">
        <v>0.42267182187854146</v>
      </c>
      <c r="O131" s="119">
        <v>0.72966730153584303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K134" s="120"/>
      <c r="M134" s="120"/>
      <c r="N134" s="122"/>
    </row>
    <row r="136" spans="2:16" ht="48.75" customHeight="1" thickBot="1" x14ac:dyDescent="0.3">
      <c r="B136" s="269" t="s">
        <v>242</v>
      </c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1" t="s">
        <v>113</v>
      </c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3"/>
    </row>
    <row r="139" spans="2:16" ht="22.5" thickTop="1" thickBot="1" x14ac:dyDescent="0.3">
      <c r="B139" s="109"/>
      <c r="C139" s="294">
        <f>2019</f>
        <v>2019</v>
      </c>
      <c r="D139" s="295"/>
      <c r="E139" s="296">
        <v>2020</v>
      </c>
      <c r="F139" s="295"/>
      <c r="G139" s="296">
        <v>2021</v>
      </c>
      <c r="H139" s="295"/>
      <c r="I139" s="296">
        <v>2022</v>
      </c>
      <c r="J139" s="295"/>
      <c r="K139" s="296">
        <v>2023</v>
      </c>
      <c r="L139" s="295"/>
      <c r="M139" s="296">
        <v>2024</v>
      </c>
      <c r="N139" s="297"/>
      <c r="O139" s="298"/>
    </row>
    <row r="140" spans="2:16" ht="16.5" thickTop="1" thickBot="1" x14ac:dyDescent="0.3">
      <c r="B140" s="85"/>
      <c r="C140" s="111" t="s">
        <v>69</v>
      </c>
      <c r="D140" s="112" t="str">
        <f>CONCATENATE("var ",RIGHT(2019,2),"/",RIGHT(2018,2))</f>
        <v>var 19/18</v>
      </c>
      <c r="E140" s="113" t="s">
        <v>69</v>
      </c>
      <c r="F140" s="112" t="str">
        <f>CONCATENATE("var ",RIGHT(E139,2),"/",RIGHT(E139-1,2))</f>
        <v>var 20/19</v>
      </c>
      <c r="G140" s="113" t="s">
        <v>69</v>
      </c>
      <c r="H140" s="112" t="str">
        <f>CONCATENATE("var ",RIGHT(G139,2),"/",RIGHT(G139-1,2))</f>
        <v>var 21/20</v>
      </c>
      <c r="I140" s="113" t="s">
        <v>69</v>
      </c>
      <c r="J140" s="112" t="str">
        <f>CONCATENATE("var ",RIGHT(I139,2),"/",RIGHT(I139-1,2))</f>
        <v>var 22/21</v>
      </c>
      <c r="K140" s="113" t="s">
        <v>69</v>
      </c>
      <c r="L140" s="112" t="str">
        <f>CONCATENATE("var ",RIGHT(K139,2),"/",RIGHT(K139-1,2))</f>
        <v>var 23/22</v>
      </c>
      <c r="M140" s="113" t="s">
        <v>69</v>
      </c>
      <c r="N140" s="112" t="str">
        <f>CONCATENATE("var ",RIGHT(M139,2),"/",RIGHT(M139-1,2))</f>
        <v>var 24/23</v>
      </c>
      <c r="O140" s="112" t="str">
        <f>CONCATENATE("var ",RIGHT(M139,2),"/",RIGHT(2019,2))</f>
        <v>var 24/19</v>
      </c>
    </row>
    <row r="141" spans="2:16" x14ac:dyDescent="0.25">
      <c r="B141" s="114" t="s">
        <v>71</v>
      </c>
      <c r="C141" s="115">
        <v>1076</v>
      </c>
      <c r="D141" s="116">
        <v>-2.0036429872495432E-2</v>
      </c>
      <c r="E141" s="115">
        <v>846</v>
      </c>
      <c r="F141" s="116">
        <f t="shared" ref="F141:L153" si="17">IFERROR(E141/C141-1,"-")</f>
        <v>-0.21375464684014867</v>
      </c>
      <c r="G141" s="115">
        <v>101</v>
      </c>
      <c r="H141" s="116">
        <f t="shared" si="17"/>
        <v>-0.88061465721040189</v>
      </c>
      <c r="I141" s="115">
        <v>371</v>
      </c>
      <c r="J141" s="116">
        <f t="shared" si="17"/>
        <v>2.6732673267326734</v>
      </c>
      <c r="K141" s="115">
        <v>883</v>
      </c>
      <c r="L141" s="116">
        <f t="shared" si="17"/>
        <v>1.3800539083557952</v>
      </c>
      <c r="M141" s="115">
        <v>1186</v>
      </c>
      <c r="N141" s="116">
        <f t="shared" ref="N141:N147" si="18">IFERROR(M141/K141-1,"-")</f>
        <v>0.3431483578708947</v>
      </c>
      <c r="O141" s="116">
        <f>M141/C141-1</f>
        <v>0.10223048327137541</v>
      </c>
    </row>
    <row r="142" spans="2:16" x14ac:dyDescent="0.25">
      <c r="B142" s="114" t="s">
        <v>73</v>
      </c>
      <c r="C142" s="115">
        <v>1069</v>
      </c>
      <c r="D142" s="116">
        <v>-0.15826771653543303</v>
      </c>
      <c r="E142" s="115">
        <v>861</v>
      </c>
      <c r="F142" s="116">
        <f t="shared" si="17"/>
        <v>-0.19457436856875587</v>
      </c>
      <c r="G142" s="115">
        <v>201</v>
      </c>
      <c r="H142" s="116">
        <f t="shared" si="17"/>
        <v>-0.76655052264808365</v>
      </c>
      <c r="I142" s="115">
        <v>1125</v>
      </c>
      <c r="J142" s="116">
        <f t="shared" si="17"/>
        <v>4.5970149253731343</v>
      </c>
      <c r="K142" s="115">
        <v>845</v>
      </c>
      <c r="L142" s="116">
        <f t="shared" si="17"/>
        <v>-0.24888888888888894</v>
      </c>
      <c r="M142" s="115">
        <v>1209</v>
      </c>
      <c r="N142" s="116">
        <f t="shared" si="18"/>
        <v>0.43076923076923079</v>
      </c>
      <c r="O142" s="116">
        <f>IFERROR(M142/C142-1,"-")</f>
        <v>0.1309635173058934</v>
      </c>
    </row>
    <row r="143" spans="2:16" x14ac:dyDescent="0.25">
      <c r="B143" s="114" t="s">
        <v>75</v>
      </c>
      <c r="C143" s="115">
        <v>1058</v>
      </c>
      <c r="D143" s="116">
        <v>-0.32222934016655991</v>
      </c>
      <c r="E143" s="115">
        <v>398</v>
      </c>
      <c r="F143" s="116">
        <f t="shared" si="17"/>
        <v>-0.62381852551984873</v>
      </c>
      <c r="G143" s="115">
        <v>429</v>
      </c>
      <c r="H143" s="116">
        <f t="shared" si="17"/>
        <v>7.7889447236180853E-2</v>
      </c>
      <c r="I143" s="115">
        <v>1581</v>
      </c>
      <c r="J143" s="116">
        <f t="shared" si="17"/>
        <v>2.6853146853146854</v>
      </c>
      <c r="K143" s="115">
        <v>833</v>
      </c>
      <c r="L143" s="116">
        <f t="shared" si="17"/>
        <v>-0.4731182795698925</v>
      </c>
      <c r="M143" s="115">
        <v>1912</v>
      </c>
      <c r="N143" s="116">
        <f t="shared" si="18"/>
        <v>1.2953181272509005</v>
      </c>
      <c r="O143" s="116">
        <f t="shared" ref="O143:O147" si="19">IFERROR(M143/C143-1,"-")</f>
        <v>0.80718336483931941</v>
      </c>
    </row>
    <row r="144" spans="2:16" x14ac:dyDescent="0.25">
      <c r="B144" s="114" t="s">
        <v>77</v>
      </c>
      <c r="C144" s="115">
        <v>970</v>
      </c>
      <c r="D144" s="116">
        <v>1.6771488469601747E-2</v>
      </c>
      <c r="E144" s="115">
        <v>0</v>
      </c>
      <c r="F144" s="116">
        <f t="shared" si="17"/>
        <v>-1</v>
      </c>
      <c r="G144" s="115">
        <v>180</v>
      </c>
      <c r="H144" s="116" t="str">
        <f t="shared" si="17"/>
        <v>-</v>
      </c>
      <c r="I144" s="115">
        <v>1225</v>
      </c>
      <c r="J144" s="116">
        <f t="shared" si="17"/>
        <v>5.8055555555555554</v>
      </c>
      <c r="K144" s="115">
        <v>928</v>
      </c>
      <c r="L144" s="116">
        <f t="shared" si="17"/>
        <v>-0.24244897959183676</v>
      </c>
      <c r="M144" s="115">
        <v>394</v>
      </c>
      <c r="N144" s="116">
        <f t="shared" si="18"/>
        <v>-0.57543103448275867</v>
      </c>
      <c r="O144" s="116">
        <f t="shared" si="19"/>
        <v>-0.59381443298969072</v>
      </c>
    </row>
    <row r="145" spans="1:16" x14ac:dyDescent="0.25">
      <c r="B145" s="114" t="s">
        <v>79</v>
      </c>
      <c r="C145" s="115">
        <v>1005</v>
      </c>
      <c r="D145" s="116">
        <v>3.501544799176104E-2</v>
      </c>
      <c r="E145" s="115">
        <v>0</v>
      </c>
      <c r="F145" s="116">
        <f t="shared" si="17"/>
        <v>-1</v>
      </c>
      <c r="G145" s="115">
        <v>260</v>
      </c>
      <c r="H145" s="116" t="str">
        <f t="shared" si="17"/>
        <v>-</v>
      </c>
      <c r="I145" s="115">
        <v>461</v>
      </c>
      <c r="J145" s="116">
        <f t="shared" si="17"/>
        <v>0.77307692307692299</v>
      </c>
      <c r="K145" s="115">
        <v>396</v>
      </c>
      <c r="L145" s="116">
        <f t="shared" si="17"/>
        <v>-0.14099783080260309</v>
      </c>
      <c r="M145" s="115">
        <v>364</v>
      </c>
      <c r="N145" s="116">
        <f t="shared" si="18"/>
        <v>-8.0808080808080773E-2</v>
      </c>
      <c r="O145" s="116">
        <f t="shared" si="19"/>
        <v>-0.6378109452736318</v>
      </c>
    </row>
    <row r="146" spans="1:16" x14ac:dyDescent="0.25">
      <c r="B146" s="114" t="s">
        <v>81</v>
      </c>
      <c r="C146" s="115">
        <v>753</v>
      </c>
      <c r="D146" s="116">
        <v>-1.3262599469495706E-3</v>
      </c>
      <c r="E146" s="115">
        <v>0</v>
      </c>
      <c r="F146" s="116">
        <f t="shared" si="17"/>
        <v>-1</v>
      </c>
      <c r="G146" s="115">
        <v>79</v>
      </c>
      <c r="H146" s="116" t="str">
        <f t="shared" si="17"/>
        <v>-</v>
      </c>
      <c r="I146" s="115">
        <v>638</v>
      </c>
      <c r="J146" s="116">
        <f t="shared" si="17"/>
        <v>7.075949367088608</v>
      </c>
      <c r="K146" s="115">
        <v>1689</v>
      </c>
      <c r="L146" s="116">
        <f t="shared" si="17"/>
        <v>1.6473354231974922</v>
      </c>
      <c r="M146" s="115">
        <v>448</v>
      </c>
      <c r="N146" s="116">
        <f t="shared" si="18"/>
        <v>-0.73475429248075785</v>
      </c>
      <c r="O146" s="116">
        <f t="shared" si="19"/>
        <v>-0.40504648074369187</v>
      </c>
    </row>
    <row r="147" spans="1:16" x14ac:dyDescent="0.25">
      <c r="B147" s="114" t="s">
        <v>83</v>
      </c>
      <c r="C147" s="115">
        <v>591</v>
      </c>
      <c r="D147" s="116">
        <v>-0.26583850931677022</v>
      </c>
      <c r="E147" s="115">
        <v>0</v>
      </c>
      <c r="F147" s="116">
        <f t="shared" si="17"/>
        <v>-1</v>
      </c>
      <c r="G147" s="115">
        <v>26</v>
      </c>
      <c r="H147" s="116" t="str">
        <f t="shared" si="17"/>
        <v>-</v>
      </c>
      <c r="I147" s="115">
        <v>191</v>
      </c>
      <c r="J147" s="116">
        <f t="shared" si="17"/>
        <v>6.3461538461538458</v>
      </c>
      <c r="K147" s="115">
        <v>279</v>
      </c>
      <c r="L147" s="116">
        <f t="shared" si="17"/>
        <v>0.46073298429319376</v>
      </c>
      <c r="M147" s="115">
        <v>638</v>
      </c>
      <c r="N147" s="116">
        <f t="shared" si="18"/>
        <v>1.2867383512544803</v>
      </c>
      <c r="O147" s="116">
        <f t="shared" si="19"/>
        <v>7.9526226734348615E-2</v>
      </c>
    </row>
    <row r="148" spans="1:16" x14ac:dyDescent="0.25">
      <c r="B148" s="114" t="s">
        <v>85</v>
      </c>
      <c r="C148" s="115">
        <v>631</v>
      </c>
      <c r="D148" s="116">
        <v>-0.27471264367816095</v>
      </c>
      <c r="E148" s="115">
        <v>243</v>
      </c>
      <c r="F148" s="116">
        <f t="shared" si="17"/>
        <v>-0.61489698890649769</v>
      </c>
      <c r="G148" s="115">
        <v>73</v>
      </c>
      <c r="H148" s="116">
        <f t="shared" si="17"/>
        <v>-0.69958847736625507</v>
      </c>
      <c r="I148" s="115">
        <v>147</v>
      </c>
      <c r="J148" s="116">
        <f t="shared" si="17"/>
        <v>1.0136986301369864</v>
      </c>
      <c r="K148" s="115">
        <v>557</v>
      </c>
      <c r="L148" s="116">
        <f t="shared" si="17"/>
        <v>2.7891156462585034</v>
      </c>
      <c r="M148" s="115"/>
      <c r="N148" s="116"/>
      <c r="O148" s="116"/>
    </row>
    <row r="149" spans="1:16" x14ac:dyDescent="0.25">
      <c r="B149" s="114" t="s">
        <v>87</v>
      </c>
      <c r="C149" s="115">
        <v>1110</v>
      </c>
      <c r="D149" s="116">
        <v>-0.18502202643171806</v>
      </c>
      <c r="E149" s="115">
        <v>57</v>
      </c>
      <c r="F149" s="116">
        <f t="shared" si="17"/>
        <v>-0.94864864864864862</v>
      </c>
      <c r="G149" s="115">
        <v>481</v>
      </c>
      <c r="H149" s="116">
        <f t="shared" si="17"/>
        <v>7.4385964912280702</v>
      </c>
      <c r="I149" s="115">
        <v>270</v>
      </c>
      <c r="J149" s="116">
        <f t="shared" si="17"/>
        <v>-0.43866943866943864</v>
      </c>
      <c r="K149" s="115">
        <v>706</v>
      </c>
      <c r="L149" s="116">
        <f t="shared" si="17"/>
        <v>1.6148148148148147</v>
      </c>
      <c r="M149" s="115"/>
      <c r="N149" s="116"/>
      <c r="O149" s="116"/>
    </row>
    <row r="150" spans="1:16" x14ac:dyDescent="0.25">
      <c r="A150" s="120"/>
      <c r="B150" s="114" t="s">
        <v>89</v>
      </c>
      <c r="C150" s="115">
        <v>1341</v>
      </c>
      <c r="D150" s="116">
        <v>-0.17931456548347613</v>
      </c>
      <c r="E150" s="115">
        <v>110</v>
      </c>
      <c r="F150" s="116">
        <f t="shared" si="17"/>
        <v>-0.91797166293810584</v>
      </c>
      <c r="G150" s="115">
        <v>972</v>
      </c>
      <c r="H150" s="116">
        <f t="shared" si="17"/>
        <v>7.836363636363636</v>
      </c>
      <c r="I150" s="115">
        <v>387</v>
      </c>
      <c r="J150" s="116">
        <f t="shared" si="17"/>
        <v>-0.60185185185185186</v>
      </c>
      <c r="K150" s="115">
        <v>770</v>
      </c>
      <c r="L150" s="116">
        <f t="shared" si="17"/>
        <v>0.98966408268733841</v>
      </c>
      <c r="M150" s="115"/>
      <c r="N150" s="116"/>
      <c r="O150" s="116"/>
    </row>
    <row r="151" spans="1:16" x14ac:dyDescent="0.25">
      <c r="B151" s="114" t="s">
        <v>91</v>
      </c>
      <c r="C151" s="115">
        <v>1160</v>
      </c>
      <c r="D151" s="116">
        <v>-0.28527418361059764</v>
      </c>
      <c r="E151" s="115">
        <v>367</v>
      </c>
      <c r="F151" s="116">
        <f t="shared" si="17"/>
        <v>-0.68362068965517242</v>
      </c>
      <c r="G151" s="115">
        <v>421</v>
      </c>
      <c r="H151" s="116">
        <f t="shared" si="17"/>
        <v>0.14713896457765663</v>
      </c>
      <c r="I151" s="115">
        <v>842</v>
      </c>
      <c r="J151" s="116">
        <f t="shared" si="17"/>
        <v>1</v>
      </c>
      <c r="K151" s="115">
        <v>1910</v>
      </c>
      <c r="L151" s="116">
        <f t="shared" si="17"/>
        <v>1.2684085510688834</v>
      </c>
      <c r="M151" s="115"/>
      <c r="N151" s="116"/>
      <c r="O151" s="116"/>
    </row>
    <row r="152" spans="1:16" x14ac:dyDescent="0.25">
      <c r="B152" s="114" t="s">
        <v>93</v>
      </c>
      <c r="C152" s="115">
        <v>770</v>
      </c>
      <c r="D152" s="116">
        <v>-0.26526717557251911</v>
      </c>
      <c r="E152" s="115">
        <v>411</v>
      </c>
      <c r="F152" s="116">
        <f t="shared" si="17"/>
        <v>-0.46623376623376622</v>
      </c>
      <c r="G152" s="115">
        <v>363</v>
      </c>
      <c r="H152" s="116">
        <f t="shared" si="17"/>
        <v>-0.11678832116788318</v>
      </c>
      <c r="I152" s="115">
        <v>510</v>
      </c>
      <c r="J152" s="116">
        <f t="shared" si="17"/>
        <v>0.4049586776859504</v>
      </c>
      <c r="K152" s="115">
        <v>1159</v>
      </c>
      <c r="L152" s="116">
        <f t="shared" si="17"/>
        <v>1.2725490196078431</v>
      </c>
      <c r="M152" s="115"/>
      <c r="N152" s="116"/>
      <c r="O152" s="116"/>
    </row>
    <row r="153" spans="1:16" ht="15.75" x14ac:dyDescent="0.25">
      <c r="B153" s="117" t="s">
        <v>30</v>
      </c>
      <c r="C153" s="118">
        <v>11534</v>
      </c>
      <c r="D153" s="119">
        <v>-0.17318996415770604</v>
      </c>
      <c r="E153" s="118">
        <v>3374</v>
      </c>
      <c r="F153" s="119">
        <f t="shared" si="17"/>
        <v>-0.70747355644182419</v>
      </c>
      <c r="G153" s="118">
        <v>3586</v>
      </c>
      <c r="H153" s="119">
        <f t="shared" si="17"/>
        <v>6.2833432128037936E-2</v>
      </c>
      <c r="I153" s="118">
        <v>7748</v>
      </c>
      <c r="J153" s="119">
        <f t="shared" si="17"/>
        <v>1.1606246514221974</v>
      </c>
      <c r="K153" s="118">
        <v>10955</v>
      </c>
      <c r="L153" s="119">
        <f t="shared" si="17"/>
        <v>0.41391326794011363</v>
      </c>
      <c r="M153" s="118">
        <v>6151</v>
      </c>
      <c r="N153" s="119">
        <v>5.0914061165214353E-2</v>
      </c>
      <c r="O153" s="119">
        <v>-5.688439129101508E-2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K156" s="120"/>
      <c r="N156" s="123"/>
    </row>
    <row r="157" spans="1:16" x14ac:dyDescent="0.25">
      <c r="O157" s="122"/>
    </row>
    <row r="158" spans="1:16" ht="48.75" customHeight="1" thickBot="1" x14ac:dyDescent="0.3">
      <c r="B158" s="269" t="s">
        <v>243</v>
      </c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  <c r="O158" s="269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1" t="s">
        <v>116</v>
      </c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3"/>
    </row>
    <row r="161" spans="2:15" ht="22.5" thickTop="1" thickBot="1" x14ac:dyDescent="0.3">
      <c r="B161" s="109"/>
      <c r="C161" s="294">
        <f>2019</f>
        <v>2019</v>
      </c>
      <c r="D161" s="295"/>
      <c r="E161" s="296">
        <v>2020</v>
      </c>
      <c r="F161" s="295"/>
      <c r="G161" s="296">
        <v>2021</v>
      </c>
      <c r="H161" s="295"/>
      <c r="I161" s="296">
        <v>2022</v>
      </c>
      <c r="J161" s="295"/>
      <c r="K161" s="296">
        <v>2023</v>
      </c>
      <c r="L161" s="295"/>
      <c r="M161" s="296">
        <v>2024</v>
      </c>
      <c r="N161" s="297"/>
      <c r="O161" s="298"/>
    </row>
    <row r="162" spans="2:15" ht="16.5" thickTop="1" thickBot="1" x14ac:dyDescent="0.3">
      <c r="B162" s="85"/>
      <c r="C162" s="111" t="s">
        <v>69</v>
      </c>
      <c r="D162" s="112" t="str">
        <f>CONCATENATE("var ",RIGHT(2019,2),"/",RIGHT(2018,2))</f>
        <v>var 19/18</v>
      </c>
      <c r="E162" s="113" t="s">
        <v>69</v>
      </c>
      <c r="F162" s="112" t="str">
        <f>CONCATENATE("var ",RIGHT(E161,2),"/",RIGHT(E161-1,2))</f>
        <v>var 20/19</v>
      </c>
      <c r="G162" s="113" t="s">
        <v>69</v>
      </c>
      <c r="H162" s="112" t="str">
        <f>CONCATENATE("var ",RIGHT(G161,2),"/",RIGHT(G161-1,2))</f>
        <v>var 21/20</v>
      </c>
      <c r="I162" s="113" t="s">
        <v>69</v>
      </c>
      <c r="J162" s="112" t="str">
        <f>CONCATENATE("var ",RIGHT(I161,2),"/",RIGHT(I161-1,2))</f>
        <v>var 22/21</v>
      </c>
      <c r="K162" s="113" t="s">
        <v>69</v>
      </c>
      <c r="L162" s="112" t="str">
        <f>CONCATENATE("var ",RIGHT(K161,2),"/",RIGHT(K161-1,2))</f>
        <v>var 23/22</v>
      </c>
      <c r="M162" s="113" t="s">
        <v>69</v>
      </c>
      <c r="N162" s="112" t="str">
        <f>CONCATENATE("var ",RIGHT(M161,2),"/",RIGHT(M161-1,2))</f>
        <v>var 24/23</v>
      </c>
      <c r="O162" s="112" t="str">
        <f>CONCATENATE("var ",RIGHT(M161,2),"/",RIGHT(2019,2))</f>
        <v>var 24/19</v>
      </c>
    </row>
    <row r="163" spans="2:15" x14ac:dyDescent="0.25">
      <c r="B163" s="114" t="s">
        <v>71</v>
      </c>
      <c r="C163" s="115">
        <v>769</v>
      </c>
      <c r="D163" s="116">
        <v>1.0343915343915344</v>
      </c>
      <c r="E163" s="115">
        <v>1284</v>
      </c>
      <c r="F163" s="116">
        <f t="shared" ref="F163:L175" si="20">IFERROR(E163/C163-1,"-")</f>
        <v>0.66970091027308198</v>
      </c>
      <c r="G163" s="115">
        <v>48</v>
      </c>
      <c r="H163" s="116">
        <f t="shared" si="20"/>
        <v>-0.96261682242990654</v>
      </c>
      <c r="I163" s="115">
        <v>1189</v>
      </c>
      <c r="J163" s="116">
        <f t="shared" si="20"/>
        <v>23.770833333333332</v>
      </c>
      <c r="K163" s="115">
        <v>2179</v>
      </c>
      <c r="L163" s="116">
        <f t="shared" si="20"/>
        <v>0.83263246425567705</v>
      </c>
      <c r="M163" s="115">
        <v>417</v>
      </c>
      <c r="N163" s="116">
        <f t="shared" ref="N163:N169" si="21">IFERROR(M163/K163-1,"-")</f>
        <v>-0.80862781092244151</v>
      </c>
      <c r="O163" s="116">
        <f>M163/C163-1</f>
        <v>-0.4577373211963589</v>
      </c>
    </row>
    <row r="164" spans="2:15" x14ac:dyDescent="0.25">
      <c r="B164" s="114" t="s">
        <v>73</v>
      </c>
      <c r="C164" s="115">
        <v>951</v>
      </c>
      <c r="D164" s="116">
        <v>0.62010221465076665</v>
      </c>
      <c r="E164" s="115">
        <v>1017</v>
      </c>
      <c r="F164" s="116">
        <f t="shared" si="20"/>
        <v>6.9400630914826511E-2</v>
      </c>
      <c r="G164" s="115">
        <v>160</v>
      </c>
      <c r="H164" s="116">
        <f t="shared" si="20"/>
        <v>-0.8426745329400197</v>
      </c>
      <c r="I164" s="115">
        <v>705</v>
      </c>
      <c r="J164" s="116">
        <f t="shared" si="20"/>
        <v>3.40625</v>
      </c>
      <c r="K164" s="115">
        <v>2422</v>
      </c>
      <c r="L164" s="116">
        <f t="shared" si="20"/>
        <v>2.4354609929078013</v>
      </c>
      <c r="M164" s="115">
        <v>2680</v>
      </c>
      <c r="N164" s="116">
        <f t="shared" si="21"/>
        <v>0.10652353426919903</v>
      </c>
      <c r="O164" s="116">
        <f>IFERROR(M164/C164-1,"-")</f>
        <v>1.8180862250262879</v>
      </c>
    </row>
    <row r="165" spans="2:15" x14ac:dyDescent="0.25">
      <c r="B165" s="114" t="s">
        <v>75</v>
      </c>
      <c r="C165" s="115">
        <v>723</v>
      </c>
      <c r="D165" s="116">
        <v>0.44023904382470125</v>
      </c>
      <c r="E165" s="115">
        <v>164</v>
      </c>
      <c r="F165" s="116">
        <f t="shared" si="20"/>
        <v>-0.77316735822959892</v>
      </c>
      <c r="G165" s="115">
        <v>241</v>
      </c>
      <c r="H165" s="116">
        <f t="shared" si="20"/>
        <v>0.46951219512195119</v>
      </c>
      <c r="I165" s="115">
        <v>804</v>
      </c>
      <c r="J165" s="116">
        <f t="shared" si="20"/>
        <v>2.3360995850622408</v>
      </c>
      <c r="K165" s="115">
        <v>2052</v>
      </c>
      <c r="L165" s="116">
        <f t="shared" si="20"/>
        <v>1.5522388059701493</v>
      </c>
      <c r="M165" s="115">
        <v>1915</v>
      </c>
      <c r="N165" s="116">
        <f t="shared" si="21"/>
        <v>-6.6764132553606248E-2</v>
      </c>
      <c r="O165" s="116">
        <f t="shared" ref="O165:O169" si="22">IFERROR(M165/C165-1,"-")</f>
        <v>1.6486860304287689</v>
      </c>
    </row>
    <row r="166" spans="2:15" x14ac:dyDescent="0.25">
      <c r="B166" s="114" t="s">
        <v>77</v>
      </c>
      <c r="C166" s="115">
        <v>1307</v>
      </c>
      <c r="D166" s="116">
        <v>0.6419597989949748</v>
      </c>
      <c r="E166" s="115">
        <v>0</v>
      </c>
      <c r="F166" s="116">
        <f t="shared" si="20"/>
        <v>-1</v>
      </c>
      <c r="G166" s="115">
        <v>213</v>
      </c>
      <c r="H166" s="116" t="str">
        <f t="shared" si="20"/>
        <v>-</v>
      </c>
      <c r="I166" s="115">
        <v>1024</v>
      </c>
      <c r="J166" s="116">
        <f t="shared" si="20"/>
        <v>3.807511737089202</v>
      </c>
      <c r="K166" s="115">
        <v>1035</v>
      </c>
      <c r="L166" s="116">
        <f t="shared" si="20"/>
        <v>1.07421875E-2</v>
      </c>
      <c r="M166" s="115">
        <v>3026</v>
      </c>
      <c r="N166" s="116">
        <f t="shared" si="21"/>
        <v>1.9236714975845413</v>
      </c>
      <c r="O166" s="116">
        <f t="shared" si="22"/>
        <v>1.3152257077276204</v>
      </c>
    </row>
    <row r="167" spans="2:15" x14ac:dyDescent="0.25">
      <c r="B167" s="114" t="s">
        <v>79</v>
      </c>
      <c r="C167" s="115">
        <v>852</v>
      </c>
      <c r="D167" s="116">
        <v>-1.6166281755196299E-2</v>
      </c>
      <c r="E167" s="115">
        <v>0</v>
      </c>
      <c r="F167" s="116">
        <f t="shared" si="20"/>
        <v>-1</v>
      </c>
      <c r="G167" s="115">
        <v>334</v>
      </c>
      <c r="H167" s="116" t="str">
        <f t="shared" si="20"/>
        <v>-</v>
      </c>
      <c r="I167" s="115">
        <v>2460</v>
      </c>
      <c r="J167" s="116">
        <f t="shared" si="20"/>
        <v>6.365269461077844</v>
      </c>
      <c r="K167" s="115">
        <v>659</v>
      </c>
      <c r="L167" s="116">
        <f t="shared" si="20"/>
        <v>-0.73211382113821144</v>
      </c>
      <c r="M167" s="115">
        <v>1661</v>
      </c>
      <c r="N167" s="116">
        <f t="shared" si="21"/>
        <v>1.520485584218513</v>
      </c>
      <c r="O167" s="116">
        <f t="shared" si="22"/>
        <v>0.94953051643192499</v>
      </c>
    </row>
    <row r="168" spans="2:15" x14ac:dyDescent="0.25">
      <c r="B168" s="114" t="s">
        <v>81</v>
      </c>
      <c r="C168" s="115">
        <v>804</v>
      </c>
      <c r="D168" s="116">
        <v>1.1907356948228882</v>
      </c>
      <c r="E168" s="115">
        <v>0</v>
      </c>
      <c r="F168" s="116">
        <f t="shared" si="20"/>
        <v>-1</v>
      </c>
      <c r="G168" s="115">
        <v>197</v>
      </c>
      <c r="H168" s="116" t="str">
        <f t="shared" si="20"/>
        <v>-</v>
      </c>
      <c r="I168" s="115">
        <v>711</v>
      </c>
      <c r="J168" s="116">
        <f t="shared" si="20"/>
        <v>2.6091370558375635</v>
      </c>
      <c r="K168" s="115">
        <v>440</v>
      </c>
      <c r="L168" s="116">
        <f t="shared" si="20"/>
        <v>-0.38115330520393809</v>
      </c>
      <c r="M168" s="115">
        <v>401</v>
      </c>
      <c r="N168" s="116">
        <f t="shared" si="21"/>
        <v>-8.8636363636363624E-2</v>
      </c>
      <c r="O168" s="116">
        <f t="shared" si="22"/>
        <v>-0.50124378109452739</v>
      </c>
    </row>
    <row r="169" spans="2:15" x14ac:dyDescent="0.25">
      <c r="B169" s="114" t="s">
        <v>83</v>
      </c>
      <c r="C169" s="115">
        <v>746</v>
      </c>
      <c r="D169" s="116">
        <v>0.63238512035010941</v>
      </c>
      <c r="E169" s="115">
        <v>0</v>
      </c>
      <c r="F169" s="116">
        <f t="shared" si="20"/>
        <v>-1</v>
      </c>
      <c r="G169" s="115">
        <v>183</v>
      </c>
      <c r="H169" s="116" t="str">
        <f t="shared" si="20"/>
        <v>-</v>
      </c>
      <c r="I169" s="115">
        <v>1449</v>
      </c>
      <c r="J169" s="116">
        <f t="shared" si="20"/>
        <v>6.918032786885246</v>
      </c>
      <c r="K169" s="115">
        <v>1571</v>
      </c>
      <c r="L169" s="116">
        <f t="shared" si="20"/>
        <v>8.4195997239475462E-2</v>
      </c>
      <c r="M169" s="115">
        <v>899</v>
      </c>
      <c r="N169" s="116">
        <f t="shared" si="21"/>
        <v>-0.42775302355187783</v>
      </c>
      <c r="O169" s="116">
        <f t="shared" si="22"/>
        <v>0.20509383378016088</v>
      </c>
    </row>
    <row r="170" spans="2:15" x14ac:dyDescent="0.25">
      <c r="B170" s="114" t="s">
        <v>85</v>
      </c>
      <c r="C170" s="115">
        <v>1014</v>
      </c>
      <c r="D170" s="116">
        <v>0.75129533678756477</v>
      </c>
      <c r="E170" s="115">
        <v>30</v>
      </c>
      <c r="F170" s="116">
        <f t="shared" si="20"/>
        <v>-0.97041420118343191</v>
      </c>
      <c r="G170" s="115">
        <v>957</v>
      </c>
      <c r="H170" s="116">
        <f t="shared" si="20"/>
        <v>30.9</v>
      </c>
      <c r="I170" s="115">
        <v>1529</v>
      </c>
      <c r="J170" s="116">
        <f t="shared" si="20"/>
        <v>0.59770114942528729</v>
      </c>
      <c r="K170" s="115">
        <v>199</v>
      </c>
      <c r="L170" s="116">
        <f t="shared" si="20"/>
        <v>-0.86984957488554615</v>
      </c>
      <c r="M170" s="115"/>
      <c r="N170" s="116"/>
      <c r="O170" s="116"/>
    </row>
    <row r="171" spans="2:15" x14ac:dyDescent="0.25">
      <c r="B171" s="114" t="s">
        <v>87</v>
      </c>
      <c r="C171" s="115">
        <v>679</v>
      </c>
      <c r="D171" s="116">
        <v>0.67241379310344818</v>
      </c>
      <c r="E171" s="115">
        <v>133</v>
      </c>
      <c r="F171" s="116">
        <f t="shared" si="20"/>
        <v>-0.80412371134020622</v>
      </c>
      <c r="G171" s="115">
        <v>376</v>
      </c>
      <c r="H171" s="116">
        <f t="shared" si="20"/>
        <v>1.8270676691729322</v>
      </c>
      <c r="I171" s="115">
        <v>1446</v>
      </c>
      <c r="J171" s="116">
        <f t="shared" si="20"/>
        <v>2.8457446808510638</v>
      </c>
      <c r="K171" s="115">
        <v>303</v>
      </c>
      <c r="L171" s="116">
        <f t="shared" si="20"/>
        <v>-0.79045643153526968</v>
      </c>
      <c r="M171" s="115"/>
      <c r="N171" s="116"/>
      <c r="O171" s="116"/>
    </row>
    <row r="172" spans="2:15" x14ac:dyDescent="0.25">
      <c r="B172" s="114" t="s">
        <v>89</v>
      </c>
      <c r="C172" s="115">
        <v>1419</v>
      </c>
      <c r="D172" s="116">
        <v>1.2850241545893719</v>
      </c>
      <c r="E172" s="115">
        <v>209</v>
      </c>
      <c r="F172" s="116">
        <f t="shared" si="20"/>
        <v>-0.8527131782945736</v>
      </c>
      <c r="G172" s="115">
        <v>891</v>
      </c>
      <c r="H172" s="116">
        <f t="shared" si="20"/>
        <v>3.2631578947368425</v>
      </c>
      <c r="I172" s="115">
        <v>3323</v>
      </c>
      <c r="J172" s="116">
        <f t="shared" si="20"/>
        <v>2.7295173961840629</v>
      </c>
      <c r="K172" s="115">
        <v>4164</v>
      </c>
      <c r="L172" s="116">
        <f t="shared" si="20"/>
        <v>0.2530845621426423</v>
      </c>
      <c r="M172" s="115"/>
      <c r="N172" s="116"/>
      <c r="O172" s="116"/>
    </row>
    <row r="173" spans="2:15" x14ac:dyDescent="0.25">
      <c r="B173" s="114" t="s">
        <v>91</v>
      </c>
      <c r="C173" s="115">
        <v>874</v>
      </c>
      <c r="D173" s="116">
        <v>1.3306666666666667</v>
      </c>
      <c r="E173" s="115">
        <v>55</v>
      </c>
      <c r="F173" s="116">
        <f t="shared" si="20"/>
        <v>-0.93707093821510301</v>
      </c>
      <c r="G173" s="115">
        <v>1616</v>
      </c>
      <c r="H173" s="116">
        <f t="shared" si="20"/>
        <v>28.381818181818183</v>
      </c>
      <c r="I173" s="115">
        <v>1435</v>
      </c>
      <c r="J173" s="116">
        <f t="shared" si="20"/>
        <v>-0.11200495049504955</v>
      </c>
      <c r="K173" s="115">
        <v>292</v>
      </c>
      <c r="L173" s="116">
        <f t="shared" si="20"/>
        <v>-0.79651567944250867</v>
      </c>
      <c r="M173" s="115"/>
      <c r="N173" s="116"/>
      <c r="O173" s="116"/>
    </row>
    <row r="174" spans="2:15" x14ac:dyDescent="0.25">
      <c r="B174" s="114" t="s">
        <v>93</v>
      </c>
      <c r="C174" s="115">
        <v>742</v>
      </c>
      <c r="D174" s="116">
        <v>0.24915824915824913</v>
      </c>
      <c r="E174" s="115">
        <v>523</v>
      </c>
      <c r="F174" s="116">
        <f t="shared" si="20"/>
        <v>-0.29514824797843664</v>
      </c>
      <c r="G174" s="115">
        <v>1078</v>
      </c>
      <c r="H174" s="116">
        <f t="shared" si="20"/>
        <v>1.0611854684512427</v>
      </c>
      <c r="I174" s="115">
        <v>1972</v>
      </c>
      <c r="J174" s="116">
        <f t="shared" si="20"/>
        <v>0.8293135435992578</v>
      </c>
      <c r="K174" s="115">
        <v>521</v>
      </c>
      <c r="L174" s="116">
        <f t="shared" si="20"/>
        <v>-0.73580121703853951</v>
      </c>
      <c r="M174" s="115"/>
      <c r="N174" s="116"/>
      <c r="O174" s="116"/>
    </row>
    <row r="175" spans="2:15" ht="15.75" x14ac:dyDescent="0.25">
      <c r="B175" s="117" t="s">
        <v>30</v>
      </c>
      <c r="C175" s="118">
        <v>10880</v>
      </c>
      <c r="D175" s="119">
        <v>0.66666666666666674</v>
      </c>
      <c r="E175" s="118">
        <v>3449</v>
      </c>
      <c r="F175" s="119">
        <f t="shared" si="20"/>
        <v>-0.68299632352941175</v>
      </c>
      <c r="G175" s="118">
        <v>6294</v>
      </c>
      <c r="H175" s="119">
        <f t="shared" si="20"/>
        <v>0.82487677587706587</v>
      </c>
      <c r="I175" s="118">
        <v>18047</v>
      </c>
      <c r="J175" s="119">
        <f t="shared" si="20"/>
        <v>1.867333968859231</v>
      </c>
      <c r="K175" s="118">
        <v>15837</v>
      </c>
      <c r="L175" s="119">
        <f t="shared" si="20"/>
        <v>-0.12245802626475311</v>
      </c>
      <c r="M175" s="118">
        <v>10999</v>
      </c>
      <c r="N175" s="119">
        <v>6.1884533693763233E-2</v>
      </c>
      <c r="O175" s="119">
        <v>0.78787386215864763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  <c r="O177" s="105"/>
    </row>
    <row r="180" spans="1:16" ht="48.75" customHeight="1" thickBot="1" x14ac:dyDescent="0.3">
      <c r="B180" s="269" t="s">
        <v>244</v>
      </c>
      <c r="C180" s="269"/>
      <c r="D180" s="269"/>
      <c r="E180" s="269"/>
      <c r="F180" s="269"/>
      <c r="G180" s="269"/>
      <c r="H180" s="269"/>
      <c r="I180" s="269"/>
      <c r="J180" s="269"/>
      <c r="K180" s="269"/>
      <c r="L180" s="269"/>
      <c r="M180" s="269"/>
      <c r="N180" s="269"/>
      <c r="O180" s="269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1" t="s">
        <v>119</v>
      </c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3"/>
    </row>
    <row r="183" spans="1:16" ht="22.5" thickTop="1" thickBot="1" x14ac:dyDescent="0.3">
      <c r="B183" s="109"/>
      <c r="C183" s="294">
        <f>2019</f>
        <v>2019</v>
      </c>
      <c r="D183" s="295"/>
      <c r="E183" s="296">
        <v>2020</v>
      </c>
      <c r="F183" s="295"/>
      <c r="G183" s="296">
        <v>2021</v>
      </c>
      <c r="H183" s="295"/>
      <c r="I183" s="296">
        <v>2022</v>
      </c>
      <c r="J183" s="295"/>
      <c r="K183" s="296">
        <v>2023</v>
      </c>
      <c r="L183" s="295"/>
      <c r="M183" s="296">
        <v>2024</v>
      </c>
      <c r="N183" s="297"/>
      <c r="O183" s="298"/>
    </row>
    <row r="184" spans="1:16" ht="16.5" thickTop="1" thickBot="1" x14ac:dyDescent="0.3">
      <c r="B184" s="85"/>
      <c r="C184" s="111" t="s">
        <v>69</v>
      </c>
      <c r="D184" s="112" t="str">
        <f>CONCATENATE("var ",RIGHT(2019,2),"/",RIGHT(2018,2))</f>
        <v>var 19/18</v>
      </c>
      <c r="E184" s="113" t="s">
        <v>69</v>
      </c>
      <c r="F184" s="112" t="str">
        <f>CONCATENATE("var ",RIGHT(E183,2),"/",RIGHT(E183-1,2))</f>
        <v>var 20/19</v>
      </c>
      <c r="G184" s="113" t="s">
        <v>69</v>
      </c>
      <c r="H184" s="112" t="str">
        <f>CONCATENATE("var ",RIGHT(G183,2),"/",RIGHT(G183-1,2))</f>
        <v>var 21/20</v>
      </c>
      <c r="I184" s="113" t="s">
        <v>69</v>
      </c>
      <c r="J184" s="112" t="str">
        <f>CONCATENATE("var ",RIGHT(I183,2),"/",RIGHT(I183-1,2))</f>
        <v>var 22/21</v>
      </c>
      <c r="K184" s="113" t="s">
        <v>69</v>
      </c>
      <c r="L184" s="112" t="str">
        <f>CONCATENATE("var ",RIGHT(K183,2),"/",RIGHT(K183-1,2))</f>
        <v>var 23/22</v>
      </c>
      <c r="M184" s="113" t="s">
        <v>69</v>
      </c>
      <c r="N184" s="112" t="str">
        <f>CONCATENATE("var ",RIGHT(M183,2),"/",RIGHT(M183-1,2))</f>
        <v>var 24/23</v>
      </c>
      <c r="O184" s="112" t="str">
        <f>CONCATENATE("var ",RIGHT(M183,2),"/",RIGHT(2019,2))</f>
        <v>var 24/19</v>
      </c>
    </row>
    <row r="185" spans="1:16" x14ac:dyDescent="0.25">
      <c r="A185" s="120"/>
      <c r="B185" s="114" t="s">
        <v>71</v>
      </c>
      <c r="C185" s="115">
        <v>270</v>
      </c>
      <c r="D185" s="116">
        <v>-9.6989966555183993E-2</v>
      </c>
      <c r="E185" s="115">
        <v>146</v>
      </c>
      <c r="F185" s="116">
        <f t="shared" ref="F185:L197" si="23">IFERROR(E185/C185-1,"-")</f>
        <v>-0.45925925925925926</v>
      </c>
      <c r="G185" s="115">
        <v>151</v>
      </c>
      <c r="H185" s="116">
        <f t="shared" si="23"/>
        <v>3.4246575342465668E-2</v>
      </c>
      <c r="I185" s="115">
        <v>210</v>
      </c>
      <c r="J185" s="116">
        <f t="shared" si="23"/>
        <v>0.39072847682119205</v>
      </c>
      <c r="K185" s="115">
        <v>293</v>
      </c>
      <c r="L185" s="116">
        <f t="shared" si="23"/>
        <v>0.39523809523809517</v>
      </c>
      <c r="M185" s="115">
        <v>171</v>
      </c>
      <c r="N185" s="116">
        <f t="shared" ref="N185:N196" si="24">IFERROR(M185/K185-1,"-")</f>
        <v>-0.41638225255972694</v>
      </c>
      <c r="O185" s="116">
        <f>M185/C185-1</f>
        <v>-0.3666666666666667</v>
      </c>
    </row>
    <row r="186" spans="1:16" x14ac:dyDescent="0.25">
      <c r="B186" s="114" t="s">
        <v>73</v>
      </c>
      <c r="C186" s="115">
        <v>216</v>
      </c>
      <c r="D186" s="116">
        <v>-0.30546623794212213</v>
      </c>
      <c r="E186" s="115">
        <v>233</v>
      </c>
      <c r="F186" s="116">
        <f t="shared" si="23"/>
        <v>7.870370370370372E-2</v>
      </c>
      <c r="G186" s="115">
        <v>0</v>
      </c>
      <c r="H186" s="116">
        <f t="shared" si="23"/>
        <v>-1</v>
      </c>
      <c r="I186" s="115">
        <v>211</v>
      </c>
      <c r="J186" s="116" t="str">
        <f t="shared" si="23"/>
        <v>-</v>
      </c>
      <c r="K186" s="115">
        <v>340</v>
      </c>
      <c r="L186" s="116">
        <f t="shared" si="23"/>
        <v>0.61137440758293837</v>
      </c>
      <c r="M186" s="115">
        <v>582</v>
      </c>
      <c r="N186" s="116">
        <f t="shared" si="24"/>
        <v>0.71176470588235285</v>
      </c>
      <c r="O186" s="116">
        <f>IFERROR(M186/C186-1,"-")</f>
        <v>1.6944444444444446</v>
      </c>
    </row>
    <row r="187" spans="1:16" x14ac:dyDescent="0.25">
      <c r="B187" s="114" t="s">
        <v>75</v>
      </c>
      <c r="C187" s="115">
        <v>149</v>
      </c>
      <c r="D187" s="116">
        <v>-0.51935483870967736</v>
      </c>
      <c r="E187" s="115">
        <v>93</v>
      </c>
      <c r="F187" s="116">
        <f t="shared" si="23"/>
        <v>-0.37583892617449666</v>
      </c>
      <c r="G187" s="115">
        <v>1</v>
      </c>
      <c r="H187" s="116">
        <f t="shared" si="23"/>
        <v>-0.989247311827957</v>
      </c>
      <c r="I187" s="115">
        <v>444</v>
      </c>
      <c r="J187" s="116">
        <f t="shared" si="23"/>
        <v>443</v>
      </c>
      <c r="K187" s="115">
        <v>215</v>
      </c>
      <c r="L187" s="116">
        <f t="shared" si="23"/>
        <v>-0.51576576576576572</v>
      </c>
      <c r="M187" s="115">
        <v>450</v>
      </c>
      <c r="N187" s="116">
        <f t="shared" si="24"/>
        <v>1.0930232558139537</v>
      </c>
      <c r="O187" s="116">
        <f t="shared" ref="O187:O196" si="25">IFERROR(M187/C187-1,"-")</f>
        <v>2.0201342281879193</v>
      </c>
    </row>
    <row r="188" spans="1:16" x14ac:dyDescent="0.25">
      <c r="B188" s="114" t="s">
        <v>77</v>
      </c>
      <c r="C188" s="115">
        <v>253</v>
      </c>
      <c r="D188" s="116">
        <v>-0.23795180722891562</v>
      </c>
      <c r="E188" s="115">
        <v>0</v>
      </c>
      <c r="F188" s="116">
        <f t="shared" si="23"/>
        <v>-1</v>
      </c>
      <c r="G188" s="115">
        <v>41</v>
      </c>
      <c r="H188" s="116" t="str">
        <f t="shared" si="23"/>
        <v>-</v>
      </c>
      <c r="I188" s="115">
        <v>426</v>
      </c>
      <c r="J188" s="116">
        <f t="shared" si="23"/>
        <v>9.3902439024390247</v>
      </c>
      <c r="K188" s="115">
        <v>268</v>
      </c>
      <c r="L188" s="116">
        <f t="shared" si="23"/>
        <v>-0.37089201877934275</v>
      </c>
      <c r="M188" s="115">
        <v>177</v>
      </c>
      <c r="N188" s="116">
        <f t="shared" si="24"/>
        <v>-0.33955223880597019</v>
      </c>
      <c r="O188" s="116">
        <f t="shared" si="25"/>
        <v>-0.30039525691699609</v>
      </c>
    </row>
    <row r="189" spans="1:16" x14ac:dyDescent="0.25">
      <c r="B189" s="114" t="s">
        <v>79</v>
      </c>
      <c r="C189" s="115">
        <v>197</v>
      </c>
      <c r="D189" s="116">
        <v>-5.2884615384615419E-2</v>
      </c>
      <c r="E189" s="115">
        <v>0</v>
      </c>
      <c r="F189" s="116">
        <f t="shared" si="23"/>
        <v>-1</v>
      </c>
      <c r="G189" s="115">
        <v>172</v>
      </c>
      <c r="H189" s="116" t="str">
        <f t="shared" si="23"/>
        <v>-</v>
      </c>
      <c r="I189" s="115">
        <v>20</v>
      </c>
      <c r="J189" s="116">
        <f t="shared" si="23"/>
        <v>-0.88372093023255816</v>
      </c>
      <c r="K189" s="115">
        <v>262</v>
      </c>
      <c r="L189" s="116">
        <f t="shared" si="23"/>
        <v>12.1</v>
      </c>
      <c r="M189" s="115">
        <v>476</v>
      </c>
      <c r="N189" s="116">
        <f t="shared" si="24"/>
        <v>0.81679389312977091</v>
      </c>
      <c r="O189" s="116">
        <f t="shared" si="25"/>
        <v>1.4162436548223352</v>
      </c>
    </row>
    <row r="190" spans="1:16" x14ac:dyDescent="0.25">
      <c r="B190" s="114" t="s">
        <v>120</v>
      </c>
      <c r="C190" s="115">
        <v>123</v>
      </c>
      <c r="D190" s="116">
        <v>-4.6511627906976716E-2</v>
      </c>
      <c r="E190" s="115">
        <v>0</v>
      </c>
      <c r="F190" s="116">
        <f t="shared" si="23"/>
        <v>-1</v>
      </c>
      <c r="G190" s="115">
        <v>61</v>
      </c>
      <c r="H190" s="116" t="str">
        <f t="shared" si="23"/>
        <v>-</v>
      </c>
      <c r="I190" s="115">
        <v>166</v>
      </c>
      <c r="J190" s="116">
        <f t="shared" si="23"/>
        <v>1.721311475409836</v>
      </c>
      <c r="K190" s="115">
        <v>98</v>
      </c>
      <c r="L190" s="116">
        <f t="shared" si="23"/>
        <v>-0.40963855421686746</v>
      </c>
      <c r="M190" s="115">
        <v>130</v>
      </c>
      <c r="N190" s="116">
        <f t="shared" si="24"/>
        <v>0.32653061224489788</v>
      </c>
      <c r="O190" s="116">
        <f t="shared" si="25"/>
        <v>5.6910569105691033E-2</v>
      </c>
    </row>
    <row r="191" spans="1:16" x14ac:dyDescent="0.25">
      <c r="B191" s="114" t="s">
        <v>83</v>
      </c>
      <c r="C191" s="115">
        <v>115</v>
      </c>
      <c r="D191" s="116">
        <v>-0.35754189944134074</v>
      </c>
      <c r="E191" s="115">
        <v>0</v>
      </c>
      <c r="F191" s="116">
        <f t="shared" si="23"/>
        <v>-1</v>
      </c>
      <c r="G191" s="115">
        <v>32</v>
      </c>
      <c r="H191" s="116" t="str">
        <f t="shared" si="23"/>
        <v>-</v>
      </c>
      <c r="I191" s="115">
        <v>436</v>
      </c>
      <c r="J191" s="116">
        <f t="shared" si="23"/>
        <v>12.625</v>
      </c>
      <c r="K191" s="115">
        <v>599</v>
      </c>
      <c r="L191" s="116">
        <f t="shared" si="23"/>
        <v>0.37385321100917435</v>
      </c>
      <c r="M191" s="115">
        <v>475</v>
      </c>
      <c r="N191" s="116">
        <f t="shared" si="24"/>
        <v>-0.20701168614357257</v>
      </c>
      <c r="O191" s="116">
        <f t="shared" si="25"/>
        <v>3.1304347826086953</v>
      </c>
    </row>
    <row r="192" spans="1:16" x14ac:dyDescent="0.25">
      <c r="B192" s="114" t="s">
        <v>85</v>
      </c>
      <c r="C192" s="115">
        <v>169</v>
      </c>
      <c r="D192" s="116">
        <v>0.30000000000000004</v>
      </c>
      <c r="E192" s="115">
        <v>150</v>
      </c>
      <c r="F192" s="116">
        <f t="shared" si="23"/>
        <v>-0.1124260355029586</v>
      </c>
      <c r="G192" s="115">
        <v>230</v>
      </c>
      <c r="H192" s="116">
        <f t="shared" si="23"/>
        <v>0.53333333333333344</v>
      </c>
      <c r="I192" s="115">
        <v>130</v>
      </c>
      <c r="J192" s="116">
        <f t="shared" si="23"/>
        <v>-0.43478260869565222</v>
      </c>
      <c r="K192" s="115">
        <v>80</v>
      </c>
      <c r="L192" s="116">
        <f t="shared" si="23"/>
        <v>-0.38461538461538458</v>
      </c>
      <c r="M192" s="115"/>
      <c r="N192" s="116"/>
      <c r="O192" s="116"/>
    </row>
    <row r="193" spans="2:16" x14ac:dyDescent="0.25">
      <c r="B193" s="114" t="s">
        <v>87</v>
      </c>
      <c r="C193" s="115">
        <v>111</v>
      </c>
      <c r="D193" s="116">
        <v>-0.31055900621118016</v>
      </c>
      <c r="E193" s="115">
        <v>139</v>
      </c>
      <c r="F193" s="116">
        <f t="shared" si="23"/>
        <v>0.25225225225225234</v>
      </c>
      <c r="G193" s="115">
        <v>103</v>
      </c>
      <c r="H193" s="116">
        <f t="shared" si="23"/>
        <v>-0.25899280575539574</v>
      </c>
      <c r="I193" s="115">
        <v>393</v>
      </c>
      <c r="J193" s="116">
        <f t="shared" si="23"/>
        <v>2.8155339805825244</v>
      </c>
      <c r="K193" s="115">
        <v>48</v>
      </c>
      <c r="L193" s="116">
        <f t="shared" si="23"/>
        <v>-0.87786259541984735</v>
      </c>
      <c r="M193" s="115"/>
      <c r="N193" s="116"/>
      <c r="O193" s="116"/>
    </row>
    <row r="194" spans="2:16" x14ac:dyDescent="0.25">
      <c r="B194" s="114" t="s">
        <v>89</v>
      </c>
      <c r="C194" s="115">
        <v>256</v>
      </c>
      <c r="D194" s="116">
        <v>-0.12627986348122866</v>
      </c>
      <c r="E194" s="115">
        <v>110</v>
      </c>
      <c r="F194" s="116">
        <f t="shared" si="23"/>
        <v>-0.5703125</v>
      </c>
      <c r="G194" s="115">
        <v>254</v>
      </c>
      <c r="H194" s="116">
        <f t="shared" si="23"/>
        <v>1.3090909090909091</v>
      </c>
      <c r="I194" s="115">
        <v>197</v>
      </c>
      <c r="J194" s="116">
        <f t="shared" si="23"/>
        <v>-0.22440944881889768</v>
      </c>
      <c r="K194" s="115">
        <v>281</v>
      </c>
      <c r="L194" s="116">
        <f t="shared" si="23"/>
        <v>0.42639593908629436</v>
      </c>
      <c r="M194" s="115"/>
      <c r="N194" s="116"/>
      <c r="O194" s="116"/>
    </row>
    <row r="195" spans="2:16" x14ac:dyDescent="0.25">
      <c r="B195" s="114" t="s">
        <v>91</v>
      </c>
      <c r="C195" s="115">
        <v>225</v>
      </c>
      <c r="D195" s="116">
        <v>-0.29245283018867929</v>
      </c>
      <c r="E195" s="115">
        <v>86</v>
      </c>
      <c r="F195" s="116">
        <f t="shared" si="23"/>
        <v>-0.61777777777777776</v>
      </c>
      <c r="G195" s="115">
        <v>315</v>
      </c>
      <c r="H195" s="116">
        <f t="shared" si="23"/>
        <v>2.6627906976744184</v>
      </c>
      <c r="I195" s="115">
        <v>391</v>
      </c>
      <c r="J195" s="116">
        <f t="shared" si="23"/>
        <v>0.2412698412698413</v>
      </c>
      <c r="K195" s="115">
        <v>116</v>
      </c>
      <c r="L195" s="116">
        <f t="shared" si="23"/>
        <v>-0.70332480818414322</v>
      </c>
      <c r="M195" s="115"/>
      <c r="N195" s="116"/>
      <c r="O195" s="116"/>
    </row>
    <row r="196" spans="2:16" x14ac:dyDescent="0.25">
      <c r="B196" s="114" t="s">
        <v>93</v>
      </c>
      <c r="C196" s="115">
        <v>385</v>
      </c>
      <c r="D196" s="116">
        <v>0.4051094890510949</v>
      </c>
      <c r="E196" s="115">
        <v>267</v>
      </c>
      <c r="F196" s="116">
        <f t="shared" si="23"/>
        <v>-0.30649350649350648</v>
      </c>
      <c r="G196" s="115">
        <v>275</v>
      </c>
      <c r="H196" s="116">
        <f t="shared" si="23"/>
        <v>2.9962546816479474E-2</v>
      </c>
      <c r="I196" s="115">
        <v>224</v>
      </c>
      <c r="J196" s="116">
        <f t="shared" si="23"/>
        <v>-0.18545454545454543</v>
      </c>
      <c r="K196" s="115">
        <v>99</v>
      </c>
      <c r="L196" s="116">
        <f t="shared" si="23"/>
        <v>-0.5580357142857143</v>
      </c>
      <c r="M196" s="115"/>
      <c r="N196" s="116"/>
      <c r="O196" s="116"/>
    </row>
    <row r="197" spans="2:16" ht="15.75" x14ac:dyDescent="0.25">
      <c r="B197" s="117" t="s">
        <v>30</v>
      </c>
      <c r="C197" s="118">
        <v>2469</v>
      </c>
      <c r="D197" s="119">
        <v>-0.16134510869565222</v>
      </c>
      <c r="E197" s="118">
        <v>1278</v>
      </c>
      <c r="F197" s="119">
        <f t="shared" si="23"/>
        <v>-0.48238153098420411</v>
      </c>
      <c r="G197" s="118">
        <v>1635</v>
      </c>
      <c r="H197" s="119">
        <f t="shared" si="23"/>
        <v>0.27934272300469476</v>
      </c>
      <c r="I197" s="118">
        <v>3248</v>
      </c>
      <c r="J197" s="119">
        <f t="shared" si="23"/>
        <v>0.98654434250764522</v>
      </c>
      <c r="K197" s="118">
        <v>2699</v>
      </c>
      <c r="L197" s="119">
        <f t="shared" si="23"/>
        <v>-0.16902709359605916</v>
      </c>
      <c r="M197" s="118">
        <v>2461</v>
      </c>
      <c r="N197" s="119">
        <v>0.18602409638554218</v>
      </c>
      <c r="O197" s="119">
        <v>0.86016628873771728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K200" s="120"/>
    </row>
    <row r="201" spans="2:16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</row>
    <row r="202" spans="2:16" ht="48.75" customHeight="1" thickBot="1" x14ac:dyDescent="0.3">
      <c r="B202" s="269" t="s">
        <v>245</v>
      </c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269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1" t="s">
        <v>123</v>
      </c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3"/>
    </row>
    <row r="205" spans="2:16" ht="22.5" thickTop="1" thickBot="1" x14ac:dyDescent="0.3">
      <c r="B205" s="109"/>
      <c r="C205" s="294">
        <f>2019</f>
        <v>2019</v>
      </c>
      <c r="D205" s="295"/>
      <c r="E205" s="296">
        <v>2020</v>
      </c>
      <c r="F205" s="295"/>
      <c r="G205" s="296">
        <v>2021</v>
      </c>
      <c r="H205" s="295"/>
      <c r="I205" s="296">
        <v>2022</v>
      </c>
      <c r="J205" s="295"/>
      <c r="K205" s="296">
        <v>2023</v>
      </c>
      <c r="L205" s="295"/>
      <c r="M205" s="296">
        <v>2024</v>
      </c>
      <c r="N205" s="297"/>
      <c r="O205" s="298"/>
    </row>
    <row r="206" spans="2:16" ht="16.5" thickTop="1" thickBot="1" x14ac:dyDescent="0.3">
      <c r="B206" s="85"/>
      <c r="C206" s="111" t="s">
        <v>69</v>
      </c>
      <c r="D206" s="112" t="str">
        <f>CONCATENATE("var ",RIGHT(2019,2),"/",RIGHT(2018,2))</f>
        <v>var 19/18</v>
      </c>
      <c r="E206" s="113" t="s">
        <v>69</v>
      </c>
      <c r="F206" s="112" t="str">
        <f>CONCATENATE("var ",RIGHT(E205,2),"/",RIGHT(E205-1,2))</f>
        <v>var 20/19</v>
      </c>
      <c r="G206" s="113" t="s">
        <v>69</v>
      </c>
      <c r="H206" s="112" t="str">
        <f>CONCATENATE("var ",RIGHT(G205,2),"/",RIGHT(G205-1,2))</f>
        <v>var 21/20</v>
      </c>
      <c r="I206" s="113" t="s">
        <v>69</v>
      </c>
      <c r="J206" s="112" t="str">
        <f>CONCATENATE("var ",RIGHT(I205,2),"/",RIGHT(I205-1,2))</f>
        <v>var 22/21</v>
      </c>
      <c r="K206" s="113" t="s">
        <v>69</v>
      </c>
      <c r="L206" s="112" t="str">
        <f>CONCATENATE("var ",RIGHT(K205,2),"/",RIGHT(K205-1,2))</f>
        <v>var 23/22</v>
      </c>
      <c r="M206" s="113" t="s">
        <v>69</v>
      </c>
      <c r="N206" s="112" t="str">
        <f>CONCATENATE("var ",RIGHT(M205,2),"/",RIGHT(M205-1,2))</f>
        <v>var 24/23</v>
      </c>
      <c r="O206" s="112" t="str">
        <f>CONCATENATE("var ",RIGHT(M205,2),"/",RIGHT(2019,2))</f>
        <v>var 24/19</v>
      </c>
    </row>
    <row r="207" spans="2:16" x14ac:dyDescent="0.25">
      <c r="B207" s="114" t="s">
        <v>71</v>
      </c>
      <c r="C207" s="115">
        <v>206</v>
      </c>
      <c r="D207" s="116">
        <v>5.1020408163265252E-2</v>
      </c>
      <c r="E207" s="115">
        <v>55</v>
      </c>
      <c r="F207" s="116">
        <f t="shared" ref="F207:L219" si="26">IFERROR(E207/C207-1,"-")</f>
        <v>-0.73300970873786409</v>
      </c>
      <c r="G207" s="115">
        <v>0</v>
      </c>
      <c r="H207" s="116">
        <f t="shared" si="26"/>
        <v>-1</v>
      </c>
      <c r="I207" s="115">
        <v>837</v>
      </c>
      <c r="J207" s="116" t="str">
        <f t="shared" si="26"/>
        <v>-</v>
      </c>
      <c r="K207" s="115">
        <v>386</v>
      </c>
      <c r="L207" s="116">
        <f t="shared" si="26"/>
        <v>-0.53882915173237755</v>
      </c>
      <c r="M207" s="115">
        <v>605</v>
      </c>
      <c r="N207" s="116">
        <f t="shared" ref="N207:N213" si="27">IFERROR(M207/K207-1,"-")</f>
        <v>0.56735751295336789</v>
      </c>
      <c r="O207" s="116">
        <f>M207/C207-1</f>
        <v>1.936893203883495</v>
      </c>
    </row>
    <row r="208" spans="2:16" x14ac:dyDescent="0.25">
      <c r="B208" s="114" t="s">
        <v>73</v>
      </c>
      <c r="C208" s="115">
        <v>208</v>
      </c>
      <c r="D208" s="116">
        <v>-9.5652173913043481E-2</v>
      </c>
      <c r="E208" s="115">
        <v>122</v>
      </c>
      <c r="F208" s="116">
        <f t="shared" si="26"/>
        <v>-0.41346153846153844</v>
      </c>
      <c r="G208" s="115">
        <v>2</v>
      </c>
      <c r="H208" s="116">
        <f t="shared" si="26"/>
        <v>-0.98360655737704916</v>
      </c>
      <c r="I208" s="115">
        <v>210</v>
      </c>
      <c r="J208" s="116">
        <f t="shared" si="26"/>
        <v>104</v>
      </c>
      <c r="K208" s="115">
        <v>356</v>
      </c>
      <c r="L208" s="116">
        <f t="shared" si="26"/>
        <v>0.69523809523809521</v>
      </c>
      <c r="M208" s="115">
        <v>906</v>
      </c>
      <c r="N208" s="116">
        <f t="shared" si="27"/>
        <v>1.5449438202247192</v>
      </c>
      <c r="O208" s="116">
        <f>IFERROR(M208/C208-1,"-")</f>
        <v>3.3557692307692308</v>
      </c>
    </row>
    <row r="209" spans="2:16" x14ac:dyDescent="0.25">
      <c r="B209" s="114" t="s">
        <v>75</v>
      </c>
      <c r="C209" s="115">
        <v>206</v>
      </c>
      <c r="D209" s="116">
        <v>7.2916666666666741E-2</v>
      </c>
      <c r="E209" s="115">
        <v>33</v>
      </c>
      <c r="F209" s="116">
        <f t="shared" si="26"/>
        <v>-0.83980582524271841</v>
      </c>
      <c r="G209" s="115">
        <v>24</v>
      </c>
      <c r="H209" s="116">
        <f t="shared" si="26"/>
        <v>-0.27272727272727271</v>
      </c>
      <c r="I209" s="115">
        <v>62</v>
      </c>
      <c r="J209" s="116">
        <f t="shared" si="26"/>
        <v>1.5833333333333335</v>
      </c>
      <c r="K209" s="115">
        <v>367</v>
      </c>
      <c r="L209" s="116">
        <f t="shared" si="26"/>
        <v>4.919354838709677</v>
      </c>
      <c r="M209" s="115">
        <v>552</v>
      </c>
      <c r="N209" s="116">
        <f t="shared" si="27"/>
        <v>0.50408719346049047</v>
      </c>
      <c r="O209" s="116">
        <f t="shared" ref="O209:O213" si="28">IFERROR(M209/C209-1,"-")</f>
        <v>1.679611650485437</v>
      </c>
    </row>
    <row r="210" spans="2:16" x14ac:dyDescent="0.25">
      <c r="B210" s="114" t="s">
        <v>77</v>
      </c>
      <c r="C210" s="115">
        <v>194</v>
      </c>
      <c r="D210" s="116">
        <v>-0.27881040892193309</v>
      </c>
      <c r="E210" s="115">
        <v>0</v>
      </c>
      <c r="F210" s="116">
        <f t="shared" si="26"/>
        <v>-1</v>
      </c>
      <c r="G210" s="115">
        <v>18</v>
      </c>
      <c r="H210" s="116" t="str">
        <f t="shared" si="26"/>
        <v>-</v>
      </c>
      <c r="I210" s="115">
        <v>77</v>
      </c>
      <c r="J210" s="116">
        <f t="shared" si="26"/>
        <v>3.2777777777777777</v>
      </c>
      <c r="K210" s="115">
        <v>427</v>
      </c>
      <c r="L210" s="116">
        <f t="shared" si="26"/>
        <v>4.5454545454545459</v>
      </c>
      <c r="M210" s="115">
        <v>459</v>
      </c>
      <c r="N210" s="116">
        <f t="shared" si="27"/>
        <v>7.4941451990632402E-2</v>
      </c>
      <c r="O210" s="116">
        <f t="shared" si="28"/>
        <v>1.365979381443299</v>
      </c>
    </row>
    <row r="211" spans="2:16" x14ac:dyDescent="0.25">
      <c r="B211" s="114" t="s">
        <v>79</v>
      </c>
      <c r="C211" s="115">
        <v>146</v>
      </c>
      <c r="D211" s="116">
        <v>-0.13095238095238093</v>
      </c>
      <c r="E211" s="115">
        <v>0</v>
      </c>
      <c r="F211" s="116">
        <f t="shared" si="26"/>
        <v>-1</v>
      </c>
      <c r="G211" s="115">
        <v>138</v>
      </c>
      <c r="H211" s="116" t="str">
        <f t="shared" si="26"/>
        <v>-</v>
      </c>
      <c r="I211" s="115">
        <v>150</v>
      </c>
      <c r="J211" s="116">
        <f t="shared" si="26"/>
        <v>8.6956521739130377E-2</v>
      </c>
      <c r="K211" s="115">
        <v>215</v>
      </c>
      <c r="L211" s="116">
        <f t="shared" si="26"/>
        <v>0.43333333333333335</v>
      </c>
      <c r="M211" s="115">
        <v>656</v>
      </c>
      <c r="N211" s="116">
        <f t="shared" si="27"/>
        <v>2.0511627906976746</v>
      </c>
      <c r="O211" s="116">
        <f t="shared" si="28"/>
        <v>3.493150684931507</v>
      </c>
    </row>
    <row r="212" spans="2:16" x14ac:dyDescent="0.25">
      <c r="B212" s="114" t="s">
        <v>81</v>
      </c>
      <c r="C212" s="115">
        <v>123</v>
      </c>
      <c r="D212" s="116">
        <v>-0.25</v>
      </c>
      <c r="E212" s="115">
        <v>0</v>
      </c>
      <c r="F212" s="116">
        <f t="shared" si="26"/>
        <v>-1</v>
      </c>
      <c r="G212" s="115">
        <v>237</v>
      </c>
      <c r="H212" s="116" t="str">
        <f t="shared" si="26"/>
        <v>-</v>
      </c>
      <c r="I212" s="115">
        <v>186</v>
      </c>
      <c r="J212" s="116">
        <f t="shared" si="26"/>
        <v>-0.21518987341772156</v>
      </c>
      <c r="K212" s="115">
        <v>119</v>
      </c>
      <c r="L212" s="116">
        <f t="shared" si="26"/>
        <v>-0.36021505376344087</v>
      </c>
      <c r="M212" s="115">
        <v>218</v>
      </c>
      <c r="N212" s="116">
        <f t="shared" si="27"/>
        <v>0.83193277310924363</v>
      </c>
      <c r="O212" s="116">
        <f t="shared" si="28"/>
        <v>0.77235772357723587</v>
      </c>
    </row>
    <row r="213" spans="2:16" x14ac:dyDescent="0.25">
      <c r="B213" s="114" t="s">
        <v>83</v>
      </c>
      <c r="C213" s="115">
        <v>89</v>
      </c>
      <c r="D213" s="116">
        <v>-0.3257575757575758</v>
      </c>
      <c r="E213" s="115">
        <v>0</v>
      </c>
      <c r="F213" s="116">
        <f t="shared" si="26"/>
        <v>-1</v>
      </c>
      <c r="G213" s="115">
        <v>6</v>
      </c>
      <c r="H213" s="116" t="str">
        <f t="shared" si="26"/>
        <v>-</v>
      </c>
      <c r="I213" s="115">
        <v>254</v>
      </c>
      <c r="J213" s="116">
        <f t="shared" si="26"/>
        <v>41.333333333333336</v>
      </c>
      <c r="K213" s="115">
        <v>440</v>
      </c>
      <c r="L213" s="116">
        <f t="shared" si="26"/>
        <v>0.73228346456692917</v>
      </c>
      <c r="M213" s="115">
        <v>248</v>
      </c>
      <c r="N213" s="116">
        <f t="shared" si="27"/>
        <v>-0.4363636363636364</v>
      </c>
      <c r="O213" s="116">
        <f t="shared" si="28"/>
        <v>1.7865168539325844</v>
      </c>
    </row>
    <row r="214" spans="2:16" x14ac:dyDescent="0.25">
      <c r="B214" s="114" t="s">
        <v>85</v>
      </c>
      <c r="C214" s="115">
        <v>86</v>
      </c>
      <c r="D214" s="116">
        <v>-0.21100917431192656</v>
      </c>
      <c r="E214" s="115">
        <v>48</v>
      </c>
      <c r="F214" s="116">
        <f t="shared" si="26"/>
        <v>-0.44186046511627908</v>
      </c>
      <c r="G214" s="115">
        <v>159</v>
      </c>
      <c r="H214" s="116">
        <f t="shared" si="26"/>
        <v>2.3125</v>
      </c>
      <c r="I214" s="115">
        <v>274</v>
      </c>
      <c r="J214" s="116">
        <f t="shared" si="26"/>
        <v>0.72327044025157239</v>
      </c>
      <c r="K214" s="115">
        <v>268</v>
      </c>
      <c r="L214" s="116">
        <f t="shared" si="26"/>
        <v>-2.1897810218978075E-2</v>
      </c>
      <c r="M214" s="115"/>
      <c r="N214" s="116"/>
      <c r="O214" s="116"/>
    </row>
    <row r="215" spans="2:16" x14ac:dyDescent="0.25">
      <c r="B215" s="114" t="s">
        <v>87</v>
      </c>
      <c r="C215" s="115">
        <v>62</v>
      </c>
      <c r="D215" s="116">
        <v>-0.54411764705882359</v>
      </c>
      <c r="E215" s="115">
        <v>8</v>
      </c>
      <c r="F215" s="116">
        <f t="shared" si="26"/>
        <v>-0.87096774193548387</v>
      </c>
      <c r="G215" s="115">
        <v>393</v>
      </c>
      <c r="H215" s="116">
        <f t="shared" si="26"/>
        <v>48.125</v>
      </c>
      <c r="I215" s="115">
        <v>172</v>
      </c>
      <c r="J215" s="116">
        <f t="shared" si="26"/>
        <v>-0.56234096692111957</v>
      </c>
      <c r="K215" s="115">
        <v>292</v>
      </c>
      <c r="L215" s="116">
        <f t="shared" si="26"/>
        <v>0.69767441860465107</v>
      </c>
      <c r="M215" s="115"/>
      <c r="N215" s="116"/>
      <c r="O215" s="116"/>
    </row>
    <row r="216" spans="2:16" x14ac:dyDescent="0.25">
      <c r="B216" s="114" t="s">
        <v>89</v>
      </c>
      <c r="C216" s="115">
        <v>164</v>
      </c>
      <c r="D216" s="116">
        <v>-0.51622418879056053</v>
      </c>
      <c r="E216" s="115">
        <v>7</v>
      </c>
      <c r="F216" s="116">
        <f t="shared" si="26"/>
        <v>-0.95731707317073167</v>
      </c>
      <c r="G216" s="115">
        <v>960</v>
      </c>
      <c r="H216" s="116">
        <f t="shared" si="26"/>
        <v>136.14285714285714</v>
      </c>
      <c r="I216" s="115">
        <v>268</v>
      </c>
      <c r="J216" s="116">
        <f t="shared" si="26"/>
        <v>-0.72083333333333333</v>
      </c>
      <c r="K216" s="115">
        <v>406</v>
      </c>
      <c r="L216" s="116">
        <f t="shared" si="26"/>
        <v>0.5149253731343284</v>
      </c>
      <c r="M216" s="115"/>
      <c r="N216" s="116"/>
      <c r="O216" s="116"/>
    </row>
    <row r="217" spans="2:16" x14ac:dyDescent="0.25">
      <c r="B217" s="114" t="s">
        <v>91</v>
      </c>
      <c r="C217" s="115">
        <v>127</v>
      </c>
      <c r="D217" s="116">
        <v>-0.43049327354260092</v>
      </c>
      <c r="E217" s="115">
        <v>32</v>
      </c>
      <c r="F217" s="116">
        <f t="shared" si="26"/>
        <v>-0.74803149606299213</v>
      </c>
      <c r="G217" s="115">
        <v>934</v>
      </c>
      <c r="H217" s="116">
        <f t="shared" si="26"/>
        <v>28.1875</v>
      </c>
      <c r="I217" s="115">
        <v>594</v>
      </c>
      <c r="J217" s="116">
        <f t="shared" si="26"/>
        <v>-0.36402569593147749</v>
      </c>
      <c r="K217" s="115">
        <v>385</v>
      </c>
      <c r="L217" s="116">
        <f t="shared" si="26"/>
        <v>-0.35185185185185186</v>
      </c>
      <c r="M217" s="115"/>
      <c r="N217" s="116"/>
      <c r="O217" s="116"/>
    </row>
    <row r="218" spans="2:16" x14ac:dyDescent="0.25">
      <c r="B218" s="114" t="s">
        <v>93</v>
      </c>
      <c r="C218" s="115">
        <v>173</v>
      </c>
      <c r="D218" s="116">
        <v>-6.9892473118279619E-2</v>
      </c>
      <c r="E218" s="115">
        <v>163</v>
      </c>
      <c r="F218" s="116">
        <f t="shared" si="26"/>
        <v>-5.7803468208092457E-2</v>
      </c>
      <c r="G218" s="115">
        <v>1017</v>
      </c>
      <c r="H218" s="116">
        <f t="shared" si="26"/>
        <v>5.2392638036809815</v>
      </c>
      <c r="I218" s="115">
        <v>312</v>
      </c>
      <c r="J218" s="116">
        <f t="shared" si="26"/>
        <v>-0.69321533923303835</v>
      </c>
      <c r="K218" s="115">
        <v>286</v>
      </c>
      <c r="L218" s="116">
        <f t="shared" si="26"/>
        <v>-8.333333333333337E-2</v>
      </c>
      <c r="M218" s="115"/>
      <c r="N218" s="116"/>
      <c r="O218" s="116"/>
    </row>
    <row r="219" spans="2:16" ht="15.75" x14ac:dyDescent="0.25">
      <c r="B219" s="117" t="s">
        <v>30</v>
      </c>
      <c r="C219" s="118">
        <v>1784</v>
      </c>
      <c r="D219" s="119">
        <v>-0.23890784982935154</v>
      </c>
      <c r="E219" s="118">
        <v>536</v>
      </c>
      <c r="F219" s="119">
        <f t="shared" si="26"/>
        <v>-0.69955156950672648</v>
      </c>
      <c r="G219" s="118">
        <v>3888</v>
      </c>
      <c r="H219" s="119">
        <f t="shared" si="26"/>
        <v>6.2537313432835822</v>
      </c>
      <c r="I219" s="118">
        <v>3396</v>
      </c>
      <c r="J219" s="119">
        <f t="shared" si="26"/>
        <v>-0.12654320987654322</v>
      </c>
      <c r="K219" s="118">
        <v>3947</v>
      </c>
      <c r="L219" s="119">
        <f t="shared" si="26"/>
        <v>0.16224970553592466</v>
      </c>
      <c r="M219" s="118">
        <v>3644</v>
      </c>
      <c r="N219" s="119">
        <v>0.5774891774891775</v>
      </c>
      <c r="O219" s="119">
        <v>2.1092150170648463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K222" s="120"/>
      <c r="M222" s="122"/>
      <c r="O222" s="122"/>
    </row>
    <row r="224" spans="2:16" ht="48.75" customHeight="1" thickBot="1" x14ac:dyDescent="0.3">
      <c r="B224" s="269" t="s">
        <v>244</v>
      </c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1" t="s">
        <v>124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125</v>
      </c>
    </row>
    <row r="226" spans="2:16" ht="22.5" thickTop="1" thickBot="1" x14ac:dyDescent="0.3">
      <c r="B226" s="121" t="str">
        <f>C226</f>
        <v>Bélgica</v>
      </c>
      <c r="C226" s="291" t="s">
        <v>119</v>
      </c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3"/>
    </row>
    <row r="227" spans="2:16" ht="22.5" thickTop="1" thickBot="1" x14ac:dyDescent="0.3">
      <c r="B227" s="109"/>
      <c r="C227" s="294">
        <f>2019</f>
        <v>2019</v>
      </c>
      <c r="D227" s="295"/>
      <c r="E227" s="296">
        <v>2020</v>
      </c>
      <c r="F227" s="295"/>
      <c r="G227" s="296">
        <v>2021</v>
      </c>
      <c r="H227" s="295"/>
      <c r="I227" s="296">
        <v>2022</v>
      </c>
      <c r="J227" s="295"/>
      <c r="K227" s="296">
        <v>2023</v>
      </c>
      <c r="L227" s="295"/>
      <c r="M227" s="296">
        <v>2024</v>
      </c>
      <c r="N227" s="297"/>
      <c r="O227" s="298"/>
    </row>
    <row r="228" spans="2:16" ht="16.5" thickTop="1" thickBot="1" x14ac:dyDescent="0.3">
      <c r="B228" s="85"/>
      <c r="C228" s="111" t="s">
        <v>69</v>
      </c>
      <c r="D228" s="112" t="str">
        <f>CONCATENATE("var ",RIGHT(2019,2),"/",RIGHT(2018,2))</f>
        <v>var 19/18</v>
      </c>
      <c r="E228" s="113" t="s">
        <v>69</v>
      </c>
      <c r="F228" s="112" t="str">
        <f>CONCATENATE("var ",RIGHT(E227,2),"/",RIGHT(E227-1,2))</f>
        <v>var 20/19</v>
      </c>
      <c r="G228" s="113" t="s">
        <v>69</v>
      </c>
      <c r="H228" s="112" t="str">
        <f>CONCATENATE("var ",RIGHT(G227,2),"/",RIGHT(G227-1,2))</f>
        <v>var 21/20</v>
      </c>
      <c r="I228" s="113" t="s">
        <v>69</v>
      </c>
      <c r="J228" s="112" t="str">
        <f>CONCATENATE("var ",RIGHT(I227,2),"/",RIGHT(I227-1,2))</f>
        <v>var 22/21</v>
      </c>
      <c r="K228" s="113" t="s">
        <v>69</v>
      </c>
      <c r="L228" s="112" t="str">
        <f>CONCATENATE("var ",RIGHT(K227,2),"/",RIGHT(K227-1,2))</f>
        <v>var 23/22</v>
      </c>
      <c r="M228" s="113" t="s">
        <v>69</v>
      </c>
      <c r="N228" s="112" t="str">
        <f>CONCATENATE("var ",RIGHT(M227,2),"/",RIGHT(M227-1,2))</f>
        <v>var 24/23</v>
      </c>
      <c r="O228" s="112" t="str">
        <f>CONCATENATE("var ",RIGHT(M227,2),"/",RIGHT(2019,2))</f>
        <v>var 24/19</v>
      </c>
    </row>
    <row r="229" spans="2:16" x14ac:dyDescent="0.25">
      <c r="B229" s="114" t="s">
        <v>71</v>
      </c>
      <c r="C229" s="115">
        <v>270</v>
      </c>
      <c r="D229" s="116">
        <v>-9.6989966555183993E-2</v>
      </c>
      <c r="E229" s="115">
        <v>146</v>
      </c>
      <c r="F229" s="116">
        <f t="shared" ref="F229:L241" si="29">IFERROR(E229/C229-1,"-")</f>
        <v>-0.45925925925925926</v>
      </c>
      <c r="G229" s="115">
        <v>151</v>
      </c>
      <c r="H229" s="116">
        <f t="shared" si="29"/>
        <v>3.4246575342465668E-2</v>
      </c>
      <c r="I229" s="115">
        <v>210</v>
      </c>
      <c r="J229" s="116">
        <f t="shared" si="29"/>
        <v>0.39072847682119205</v>
      </c>
      <c r="K229" s="115">
        <v>293</v>
      </c>
      <c r="L229" s="116">
        <f t="shared" si="29"/>
        <v>0.39523809523809517</v>
      </c>
      <c r="M229" s="115">
        <v>171</v>
      </c>
      <c r="N229" s="116">
        <f t="shared" ref="N229:N235" si="30">IFERROR(M229/K229-1,"-")</f>
        <v>-0.41638225255972694</v>
      </c>
      <c r="O229" s="116">
        <f>M229/C229-1</f>
        <v>-0.3666666666666667</v>
      </c>
    </row>
    <row r="230" spans="2:16" x14ac:dyDescent="0.25">
      <c r="B230" s="114" t="s">
        <v>73</v>
      </c>
      <c r="C230" s="115">
        <v>216</v>
      </c>
      <c r="D230" s="116">
        <v>-0.30546623794212213</v>
      </c>
      <c r="E230" s="115">
        <v>233</v>
      </c>
      <c r="F230" s="116">
        <f t="shared" si="29"/>
        <v>7.870370370370372E-2</v>
      </c>
      <c r="G230" s="115">
        <v>0</v>
      </c>
      <c r="H230" s="116">
        <f t="shared" si="29"/>
        <v>-1</v>
      </c>
      <c r="I230" s="115">
        <v>211</v>
      </c>
      <c r="J230" s="116" t="str">
        <f t="shared" si="29"/>
        <v>-</v>
      </c>
      <c r="K230" s="115">
        <v>340</v>
      </c>
      <c r="L230" s="116">
        <f t="shared" si="29"/>
        <v>0.61137440758293837</v>
      </c>
      <c r="M230" s="115">
        <v>582</v>
      </c>
      <c r="N230" s="116">
        <f t="shared" si="30"/>
        <v>0.71176470588235285</v>
      </c>
      <c r="O230" s="116">
        <f>IFERROR(M230/C230-1,"-")</f>
        <v>1.6944444444444446</v>
      </c>
    </row>
    <row r="231" spans="2:16" x14ac:dyDescent="0.25">
      <c r="B231" s="114" t="s">
        <v>75</v>
      </c>
      <c r="C231" s="115">
        <v>149</v>
      </c>
      <c r="D231" s="116">
        <v>-0.51935483870967736</v>
      </c>
      <c r="E231" s="115">
        <v>93</v>
      </c>
      <c r="F231" s="116">
        <f t="shared" si="29"/>
        <v>-0.37583892617449666</v>
      </c>
      <c r="G231" s="115">
        <v>1</v>
      </c>
      <c r="H231" s="116">
        <f t="shared" si="29"/>
        <v>-0.989247311827957</v>
      </c>
      <c r="I231" s="115">
        <v>444</v>
      </c>
      <c r="J231" s="116">
        <f t="shared" si="29"/>
        <v>443</v>
      </c>
      <c r="K231" s="115">
        <v>215</v>
      </c>
      <c r="L231" s="116">
        <f t="shared" si="29"/>
        <v>-0.51576576576576572</v>
      </c>
      <c r="M231" s="115">
        <v>450</v>
      </c>
      <c r="N231" s="116">
        <f t="shared" si="30"/>
        <v>1.0930232558139537</v>
      </c>
      <c r="O231" s="116">
        <f t="shared" ref="O231:O235" si="31">IFERROR(M231/C231-1,"-")</f>
        <v>2.0201342281879193</v>
      </c>
    </row>
    <row r="232" spans="2:16" x14ac:dyDescent="0.25">
      <c r="B232" s="114" t="s">
        <v>77</v>
      </c>
      <c r="C232" s="115">
        <v>253</v>
      </c>
      <c r="D232" s="116">
        <v>-0.23795180722891562</v>
      </c>
      <c r="E232" s="115">
        <v>0</v>
      </c>
      <c r="F232" s="116">
        <f t="shared" si="29"/>
        <v>-1</v>
      </c>
      <c r="G232" s="115">
        <v>41</v>
      </c>
      <c r="H232" s="116" t="str">
        <f t="shared" si="29"/>
        <v>-</v>
      </c>
      <c r="I232" s="115">
        <v>426</v>
      </c>
      <c r="J232" s="116">
        <f t="shared" si="29"/>
        <v>9.3902439024390247</v>
      </c>
      <c r="K232" s="115">
        <v>268</v>
      </c>
      <c r="L232" s="116">
        <f t="shared" si="29"/>
        <v>-0.37089201877934275</v>
      </c>
      <c r="M232" s="115">
        <v>177</v>
      </c>
      <c r="N232" s="116">
        <f t="shared" si="30"/>
        <v>-0.33955223880597019</v>
      </c>
      <c r="O232" s="116">
        <f t="shared" si="31"/>
        <v>-0.30039525691699609</v>
      </c>
    </row>
    <row r="233" spans="2:16" x14ac:dyDescent="0.25">
      <c r="B233" s="114" t="s">
        <v>79</v>
      </c>
      <c r="C233" s="115">
        <v>197</v>
      </c>
      <c r="D233" s="116">
        <v>-5.2884615384615419E-2</v>
      </c>
      <c r="E233" s="115">
        <v>0</v>
      </c>
      <c r="F233" s="116">
        <f t="shared" si="29"/>
        <v>-1</v>
      </c>
      <c r="G233" s="115">
        <v>172</v>
      </c>
      <c r="H233" s="116" t="str">
        <f t="shared" si="29"/>
        <v>-</v>
      </c>
      <c r="I233" s="115">
        <v>20</v>
      </c>
      <c r="J233" s="116">
        <f t="shared" si="29"/>
        <v>-0.88372093023255816</v>
      </c>
      <c r="K233" s="115">
        <v>262</v>
      </c>
      <c r="L233" s="116">
        <f t="shared" si="29"/>
        <v>12.1</v>
      </c>
      <c r="M233" s="115">
        <v>476</v>
      </c>
      <c r="N233" s="116">
        <f t="shared" si="30"/>
        <v>0.81679389312977091</v>
      </c>
      <c r="O233" s="116">
        <f t="shared" si="31"/>
        <v>1.4162436548223352</v>
      </c>
    </row>
    <row r="234" spans="2:16" x14ac:dyDescent="0.25">
      <c r="B234" s="114" t="s">
        <v>81</v>
      </c>
      <c r="C234" s="115">
        <v>123</v>
      </c>
      <c r="D234" s="116">
        <v>-4.6511627906976716E-2</v>
      </c>
      <c r="E234" s="115">
        <v>0</v>
      </c>
      <c r="F234" s="116">
        <f t="shared" si="29"/>
        <v>-1</v>
      </c>
      <c r="G234" s="115">
        <v>61</v>
      </c>
      <c r="H234" s="116" t="str">
        <f t="shared" si="29"/>
        <v>-</v>
      </c>
      <c r="I234" s="115">
        <v>166</v>
      </c>
      <c r="J234" s="116">
        <f t="shared" si="29"/>
        <v>1.721311475409836</v>
      </c>
      <c r="K234" s="115">
        <v>98</v>
      </c>
      <c r="L234" s="116">
        <f t="shared" si="29"/>
        <v>-0.40963855421686746</v>
      </c>
      <c r="M234" s="115">
        <v>130</v>
      </c>
      <c r="N234" s="116">
        <f t="shared" si="30"/>
        <v>0.32653061224489788</v>
      </c>
      <c r="O234" s="116">
        <f t="shared" si="31"/>
        <v>5.6910569105691033E-2</v>
      </c>
    </row>
    <row r="235" spans="2:16" x14ac:dyDescent="0.25">
      <c r="B235" s="114" t="s">
        <v>83</v>
      </c>
      <c r="C235" s="115">
        <v>115</v>
      </c>
      <c r="D235" s="116">
        <v>-0.35754189944134074</v>
      </c>
      <c r="E235" s="115">
        <v>0</v>
      </c>
      <c r="F235" s="116">
        <f t="shared" si="29"/>
        <v>-1</v>
      </c>
      <c r="G235" s="115">
        <v>32</v>
      </c>
      <c r="H235" s="116" t="str">
        <f t="shared" si="29"/>
        <v>-</v>
      </c>
      <c r="I235" s="115">
        <v>436</v>
      </c>
      <c r="J235" s="116">
        <f t="shared" si="29"/>
        <v>12.625</v>
      </c>
      <c r="K235" s="115">
        <v>599</v>
      </c>
      <c r="L235" s="116">
        <f t="shared" si="29"/>
        <v>0.37385321100917435</v>
      </c>
      <c r="M235" s="115">
        <v>475</v>
      </c>
      <c r="N235" s="116">
        <f t="shared" si="30"/>
        <v>-0.20701168614357257</v>
      </c>
      <c r="O235" s="116">
        <f t="shared" si="31"/>
        <v>3.1304347826086953</v>
      </c>
    </row>
    <row r="236" spans="2:16" x14ac:dyDescent="0.25">
      <c r="B236" s="114" t="s">
        <v>85</v>
      </c>
      <c r="C236" s="115">
        <v>169</v>
      </c>
      <c r="D236" s="116">
        <v>0.30000000000000004</v>
      </c>
      <c r="E236" s="115">
        <v>150</v>
      </c>
      <c r="F236" s="116">
        <f t="shared" si="29"/>
        <v>-0.1124260355029586</v>
      </c>
      <c r="G236" s="115">
        <v>230</v>
      </c>
      <c r="H236" s="116">
        <f t="shared" si="29"/>
        <v>0.53333333333333344</v>
      </c>
      <c r="I236" s="115">
        <v>130</v>
      </c>
      <c r="J236" s="116">
        <f t="shared" si="29"/>
        <v>-0.43478260869565222</v>
      </c>
      <c r="K236" s="115">
        <v>80</v>
      </c>
      <c r="L236" s="116">
        <f t="shared" si="29"/>
        <v>-0.38461538461538458</v>
      </c>
      <c r="M236" s="115"/>
      <c r="N236" s="116"/>
      <c r="O236" s="116"/>
    </row>
    <row r="237" spans="2:16" x14ac:dyDescent="0.25">
      <c r="B237" s="114" t="s">
        <v>87</v>
      </c>
      <c r="C237" s="115">
        <v>111</v>
      </c>
      <c r="D237" s="116">
        <v>-0.31055900621118016</v>
      </c>
      <c r="E237" s="115">
        <v>139</v>
      </c>
      <c r="F237" s="116">
        <f t="shared" si="29"/>
        <v>0.25225225225225234</v>
      </c>
      <c r="G237" s="115">
        <v>103</v>
      </c>
      <c r="H237" s="116">
        <f t="shared" si="29"/>
        <v>-0.25899280575539574</v>
      </c>
      <c r="I237" s="115">
        <v>393</v>
      </c>
      <c r="J237" s="116">
        <f t="shared" si="29"/>
        <v>2.8155339805825244</v>
      </c>
      <c r="K237" s="115">
        <v>48</v>
      </c>
      <c r="L237" s="116">
        <f t="shared" si="29"/>
        <v>-0.87786259541984735</v>
      </c>
      <c r="M237" s="115"/>
      <c r="N237" s="116"/>
      <c r="O237" s="116"/>
    </row>
    <row r="238" spans="2:16" x14ac:dyDescent="0.25">
      <c r="B238" s="114" t="s">
        <v>89</v>
      </c>
      <c r="C238" s="115">
        <v>256</v>
      </c>
      <c r="D238" s="116">
        <v>-0.12627986348122866</v>
      </c>
      <c r="E238" s="115">
        <v>110</v>
      </c>
      <c r="F238" s="116">
        <f t="shared" si="29"/>
        <v>-0.5703125</v>
      </c>
      <c r="G238" s="115">
        <v>254</v>
      </c>
      <c r="H238" s="116">
        <f t="shared" si="29"/>
        <v>1.3090909090909091</v>
      </c>
      <c r="I238" s="115">
        <v>197</v>
      </c>
      <c r="J238" s="116">
        <f t="shared" si="29"/>
        <v>-0.22440944881889768</v>
      </c>
      <c r="K238" s="115">
        <v>281</v>
      </c>
      <c r="L238" s="116">
        <f t="shared" si="29"/>
        <v>0.42639593908629436</v>
      </c>
      <c r="M238" s="115"/>
      <c r="N238" s="116"/>
      <c r="O238" s="116"/>
    </row>
    <row r="239" spans="2:16" x14ac:dyDescent="0.25">
      <c r="B239" s="114" t="s">
        <v>91</v>
      </c>
      <c r="C239" s="115">
        <v>225</v>
      </c>
      <c r="D239" s="116">
        <v>-0.29245283018867929</v>
      </c>
      <c r="E239" s="115">
        <v>86</v>
      </c>
      <c r="F239" s="116">
        <f t="shared" si="29"/>
        <v>-0.61777777777777776</v>
      </c>
      <c r="G239" s="115">
        <v>315</v>
      </c>
      <c r="H239" s="116">
        <f t="shared" si="29"/>
        <v>2.6627906976744184</v>
      </c>
      <c r="I239" s="115">
        <v>391</v>
      </c>
      <c r="J239" s="116">
        <f t="shared" si="29"/>
        <v>0.2412698412698413</v>
      </c>
      <c r="K239" s="115">
        <v>116</v>
      </c>
      <c r="L239" s="116">
        <f t="shared" si="29"/>
        <v>-0.70332480818414322</v>
      </c>
      <c r="M239" s="115"/>
      <c r="N239" s="116"/>
      <c r="O239" s="116"/>
    </row>
    <row r="240" spans="2:16" x14ac:dyDescent="0.25">
      <c r="B240" s="114" t="s">
        <v>93</v>
      </c>
      <c r="C240" s="115">
        <v>385</v>
      </c>
      <c r="D240" s="116">
        <v>0.4051094890510949</v>
      </c>
      <c r="E240" s="115">
        <v>267</v>
      </c>
      <c r="F240" s="116">
        <f t="shared" si="29"/>
        <v>-0.30649350649350648</v>
      </c>
      <c r="G240" s="115">
        <v>275</v>
      </c>
      <c r="H240" s="116">
        <f t="shared" si="29"/>
        <v>2.9962546816479474E-2</v>
      </c>
      <c r="I240" s="115">
        <v>224</v>
      </c>
      <c r="J240" s="116">
        <f t="shared" si="29"/>
        <v>-0.18545454545454543</v>
      </c>
      <c r="K240" s="115">
        <v>99</v>
      </c>
      <c r="L240" s="116">
        <f t="shared" si="29"/>
        <v>-0.5580357142857143</v>
      </c>
      <c r="M240" s="115"/>
      <c r="N240" s="116"/>
      <c r="O240" s="116"/>
    </row>
    <row r="241" spans="2:16" ht="15.75" x14ac:dyDescent="0.25">
      <c r="B241" s="117" t="s">
        <v>30</v>
      </c>
      <c r="C241" s="118">
        <v>2469</v>
      </c>
      <c r="D241" s="119">
        <v>-0.16134510869565222</v>
      </c>
      <c r="E241" s="118">
        <v>1278</v>
      </c>
      <c r="F241" s="119">
        <f t="shared" si="29"/>
        <v>-0.48238153098420411</v>
      </c>
      <c r="G241" s="118">
        <v>1635</v>
      </c>
      <c r="H241" s="119">
        <f t="shared" si="29"/>
        <v>0.27934272300469476</v>
      </c>
      <c r="I241" s="118">
        <v>3248</v>
      </c>
      <c r="J241" s="119">
        <f t="shared" si="29"/>
        <v>0.98654434250764522</v>
      </c>
      <c r="K241" s="118">
        <v>2699</v>
      </c>
      <c r="L241" s="119">
        <f t="shared" si="29"/>
        <v>-0.16902709359605916</v>
      </c>
      <c r="M241" s="118">
        <v>2461</v>
      </c>
      <c r="N241" s="119">
        <v>0.18602409638554218</v>
      </c>
      <c r="O241" s="119">
        <v>0.86016628873771728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M244" s="105"/>
      <c r="O244" s="122"/>
    </row>
    <row r="246" spans="2:16" ht="48.75" customHeight="1" thickBot="1" x14ac:dyDescent="0.3">
      <c r="B246" s="269" t="s">
        <v>246</v>
      </c>
      <c r="C246" s="269"/>
      <c r="D246" s="269"/>
      <c r="E246" s="269"/>
      <c r="F246" s="269"/>
      <c r="G246" s="269"/>
      <c r="H246" s="269"/>
      <c r="I246" s="269"/>
      <c r="J246" s="269"/>
      <c r="K246" s="269"/>
      <c r="L246" s="269"/>
      <c r="M246" s="269"/>
      <c r="N246" s="269"/>
      <c r="O246" s="269"/>
      <c r="P246" s="1" t="s">
        <v>126</v>
      </c>
    </row>
    <row r="247" spans="2:16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P247" s="1" t="s">
        <v>127</v>
      </c>
    </row>
    <row r="248" spans="2:16" ht="22.5" thickTop="1" thickBot="1" x14ac:dyDescent="0.3">
      <c r="B248" s="121" t="str">
        <f>C248</f>
        <v>Dinamarca</v>
      </c>
      <c r="C248" s="291" t="s">
        <v>128</v>
      </c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3"/>
    </row>
    <row r="249" spans="2:16" ht="22.5" thickTop="1" thickBot="1" x14ac:dyDescent="0.3">
      <c r="B249" s="109"/>
      <c r="C249" s="294">
        <f>2019</f>
        <v>2019</v>
      </c>
      <c r="D249" s="295"/>
      <c r="E249" s="296">
        <v>2020</v>
      </c>
      <c r="F249" s="295"/>
      <c r="G249" s="296">
        <v>2021</v>
      </c>
      <c r="H249" s="295"/>
      <c r="I249" s="296">
        <v>2022</v>
      </c>
      <c r="J249" s="295"/>
      <c r="K249" s="296">
        <v>2023</v>
      </c>
      <c r="L249" s="295"/>
      <c r="M249" s="296">
        <v>2024</v>
      </c>
      <c r="N249" s="297"/>
      <c r="O249" s="298"/>
    </row>
    <row r="250" spans="2:16" ht="16.5" thickTop="1" thickBot="1" x14ac:dyDescent="0.3">
      <c r="B250" s="85"/>
      <c r="C250" s="111" t="s">
        <v>69</v>
      </c>
      <c r="D250" s="112" t="str">
        <f>CONCATENATE("var ",RIGHT(2019,2),"/",RIGHT(2018,2))</f>
        <v>var 19/18</v>
      </c>
      <c r="E250" s="113" t="s">
        <v>69</v>
      </c>
      <c r="F250" s="112" t="str">
        <f>CONCATENATE("var ",RIGHT(E249,2),"/",RIGHT(E249-1,2))</f>
        <v>var 20/19</v>
      </c>
      <c r="G250" s="113" t="s">
        <v>69</v>
      </c>
      <c r="H250" s="112" t="str">
        <f>CONCATENATE("var ",RIGHT(G249,2),"/",RIGHT(G249-1,2))</f>
        <v>var 21/20</v>
      </c>
      <c r="I250" s="113" t="s">
        <v>69</v>
      </c>
      <c r="J250" s="112" t="str">
        <f>CONCATENATE("var ",RIGHT(I249,2),"/",RIGHT(I249-1,2))</f>
        <v>var 22/21</v>
      </c>
      <c r="K250" s="113" t="s">
        <v>69</v>
      </c>
      <c r="L250" s="112" t="str">
        <f>CONCATENATE("var ",RIGHT(K249,2),"/",RIGHT(K249-1,2))</f>
        <v>var 23/22</v>
      </c>
      <c r="M250" s="113" t="s">
        <v>69</v>
      </c>
      <c r="N250" s="112" t="str">
        <f>CONCATENATE("var ",RIGHT(M249,2),"/",RIGHT(M249-1,2))</f>
        <v>var 24/23</v>
      </c>
      <c r="O250" s="112" t="str">
        <f>CONCATENATE("var ",RIGHT(M249,2),"/",RIGHT(2019,2))</f>
        <v>var 24/19</v>
      </c>
    </row>
    <row r="251" spans="2:16" x14ac:dyDescent="0.25">
      <c r="B251" s="114" t="s">
        <v>71</v>
      </c>
      <c r="C251" s="115">
        <v>292</v>
      </c>
      <c r="D251" s="116">
        <v>1.2290076335877864</v>
      </c>
      <c r="E251" s="115">
        <v>276</v>
      </c>
      <c r="F251" s="116">
        <f t="shared" ref="F251:L263" si="32">IFERROR(E251/C251-1,"-")</f>
        <v>-5.4794520547945202E-2</v>
      </c>
      <c r="G251" s="115">
        <v>0</v>
      </c>
      <c r="H251" s="116">
        <f t="shared" si="32"/>
        <v>-1</v>
      </c>
      <c r="I251" s="115">
        <v>480</v>
      </c>
      <c r="J251" s="116" t="str">
        <f t="shared" si="32"/>
        <v>-</v>
      </c>
      <c r="K251" s="115">
        <v>1197</v>
      </c>
      <c r="L251" s="116">
        <f t="shared" si="32"/>
        <v>1.4937499999999999</v>
      </c>
      <c r="M251" s="115">
        <v>268</v>
      </c>
      <c r="N251" s="116">
        <f t="shared" ref="N251:N257" si="33">IFERROR(M251/K251-1,"-")</f>
        <v>-0.77610693400167086</v>
      </c>
      <c r="O251" s="116">
        <f>M251/C251-1</f>
        <v>-8.2191780821917804E-2</v>
      </c>
    </row>
    <row r="252" spans="2:16" x14ac:dyDescent="0.25">
      <c r="B252" s="114" t="s">
        <v>73</v>
      </c>
      <c r="C252" s="115">
        <v>293</v>
      </c>
      <c r="D252" s="116">
        <v>-2.006688963210701E-2</v>
      </c>
      <c r="E252" s="115">
        <v>348</v>
      </c>
      <c r="F252" s="116">
        <f t="shared" si="32"/>
        <v>0.18771331058020468</v>
      </c>
      <c r="G252" s="115">
        <v>0</v>
      </c>
      <c r="H252" s="116">
        <f t="shared" si="32"/>
        <v>-1</v>
      </c>
      <c r="I252" s="115">
        <v>216</v>
      </c>
      <c r="J252" s="116" t="str">
        <f t="shared" si="32"/>
        <v>-</v>
      </c>
      <c r="K252" s="115">
        <v>1156</v>
      </c>
      <c r="L252" s="116">
        <f t="shared" si="32"/>
        <v>4.3518518518518521</v>
      </c>
      <c r="M252" s="115">
        <v>797</v>
      </c>
      <c r="N252" s="116">
        <f t="shared" si="33"/>
        <v>-0.31055363321799312</v>
      </c>
      <c r="O252" s="116">
        <f>IFERROR(M252/C252-1,"-")</f>
        <v>1.7201365187713309</v>
      </c>
    </row>
    <row r="253" spans="2:16" x14ac:dyDescent="0.25">
      <c r="B253" s="114" t="s">
        <v>75</v>
      </c>
      <c r="C253" s="115">
        <v>354</v>
      </c>
      <c r="D253" s="116">
        <v>0.27338129496402885</v>
      </c>
      <c r="E253" s="115">
        <v>40</v>
      </c>
      <c r="F253" s="116">
        <f t="shared" si="32"/>
        <v>-0.88700564971751417</v>
      </c>
      <c r="G253" s="115">
        <v>0</v>
      </c>
      <c r="H253" s="116">
        <f t="shared" si="32"/>
        <v>-1</v>
      </c>
      <c r="I253" s="115">
        <v>206</v>
      </c>
      <c r="J253" s="116" t="str">
        <f t="shared" si="32"/>
        <v>-</v>
      </c>
      <c r="K253" s="115">
        <v>656</v>
      </c>
      <c r="L253" s="116">
        <f t="shared" si="32"/>
        <v>2.1844660194174756</v>
      </c>
      <c r="M253" s="115">
        <v>1053</v>
      </c>
      <c r="N253" s="116">
        <f t="shared" si="33"/>
        <v>0.60518292682926833</v>
      </c>
      <c r="O253" s="116">
        <f t="shared" ref="O253:O257" si="34">IFERROR(M253/C253-1,"-")</f>
        <v>1.9745762711864407</v>
      </c>
    </row>
    <row r="254" spans="2:16" x14ac:dyDescent="0.25">
      <c r="B254" s="114" t="s">
        <v>77</v>
      </c>
      <c r="C254" s="115">
        <v>131</v>
      </c>
      <c r="D254" s="116">
        <v>0</v>
      </c>
      <c r="E254" s="115">
        <v>0</v>
      </c>
      <c r="F254" s="116">
        <f t="shared" si="32"/>
        <v>-1</v>
      </c>
      <c r="G254" s="115">
        <v>1</v>
      </c>
      <c r="H254" s="116" t="str">
        <f t="shared" si="32"/>
        <v>-</v>
      </c>
      <c r="I254" s="115">
        <v>98</v>
      </c>
      <c r="J254" s="116">
        <f t="shared" si="32"/>
        <v>97</v>
      </c>
      <c r="K254" s="115">
        <v>191</v>
      </c>
      <c r="L254" s="116">
        <f t="shared" si="32"/>
        <v>0.94897959183673475</v>
      </c>
      <c r="M254" s="115">
        <v>94</v>
      </c>
      <c r="N254" s="116">
        <f t="shared" si="33"/>
        <v>-0.50785340314136129</v>
      </c>
      <c r="O254" s="116">
        <f t="shared" si="34"/>
        <v>-0.28244274809160308</v>
      </c>
    </row>
    <row r="255" spans="2:16" x14ac:dyDescent="0.25">
      <c r="B255" s="114" t="s">
        <v>79</v>
      </c>
      <c r="C255" s="115">
        <v>18</v>
      </c>
      <c r="D255" s="116">
        <v>0.63636363636363646</v>
      </c>
      <c r="E255" s="115">
        <v>0</v>
      </c>
      <c r="F255" s="116">
        <f t="shared" si="32"/>
        <v>-1</v>
      </c>
      <c r="G255" s="115">
        <v>0</v>
      </c>
      <c r="H255" s="116" t="str">
        <f t="shared" si="32"/>
        <v>-</v>
      </c>
      <c r="I255" s="115">
        <v>2</v>
      </c>
      <c r="J255" s="116" t="str">
        <f t="shared" si="32"/>
        <v>-</v>
      </c>
      <c r="K255" s="115">
        <v>1</v>
      </c>
      <c r="L255" s="116">
        <f t="shared" si="32"/>
        <v>-0.5</v>
      </c>
      <c r="M255" s="115">
        <v>0</v>
      </c>
      <c r="N255" s="116">
        <f t="shared" si="33"/>
        <v>-1</v>
      </c>
      <c r="O255" s="116">
        <f t="shared" si="34"/>
        <v>-1</v>
      </c>
    </row>
    <row r="256" spans="2:16" x14ac:dyDescent="0.25">
      <c r="B256" s="114" t="s">
        <v>81</v>
      </c>
      <c r="C256" s="115">
        <v>18</v>
      </c>
      <c r="D256" s="116" t="s">
        <v>229</v>
      </c>
      <c r="E256" s="115">
        <v>0</v>
      </c>
      <c r="F256" s="116">
        <f t="shared" si="32"/>
        <v>-1</v>
      </c>
      <c r="G256" s="115">
        <v>0</v>
      </c>
      <c r="H256" s="116" t="str">
        <f t="shared" si="32"/>
        <v>-</v>
      </c>
      <c r="I256" s="115">
        <v>39</v>
      </c>
      <c r="J256" s="116" t="str">
        <f t="shared" si="32"/>
        <v>-</v>
      </c>
      <c r="K256" s="115">
        <v>0</v>
      </c>
      <c r="L256" s="116">
        <f t="shared" si="32"/>
        <v>-1</v>
      </c>
      <c r="M256" s="115">
        <v>4</v>
      </c>
      <c r="N256" s="116" t="str">
        <f t="shared" si="33"/>
        <v>-</v>
      </c>
      <c r="O256" s="116">
        <f t="shared" si="34"/>
        <v>-0.77777777777777779</v>
      </c>
    </row>
    <row r="257" spans="2:16" x14ac:dyDescent="0.25">
      <c r="B257" s="114" t="s">
        <v>83</v>
      </c>
      <c r="C257" s="115">
        <v>67</v>
      </c>
      <c r="D257" s="116">
        <v>0.91428571428571437</v>
      </c>
      <c r="E257" s="115">
        <v>0</v>
      </c>
      <c r="F257" s="116">
        <f t="shared" si="32"/>
        <v>-1</v>
      </c>
      <c r="G257" s="115">
        <v>0</v>
      </c>
      <c r="H257" s="116" t="str">
        <f t="shared" si="32"/>
        <v>-</v>
      </c>
      <c r="I257" s="115">
        <v>8</v>
      </c>
      <c r="J257" s="116" t="str">
        <f t="shared" si="32"/>
        <v>-</v>
      </c>
      <c r="K257" s="115">
        <v>29</v>
      </c>
      <c r="L257" s="116">
        <f t="shared" si="32"/>
        <v>2.625</v>
      </c>
      <c r="M257" s="115">
        <v>0</v>
      </c>
      <c r="N257" s="116">
        <f t="shared" si="33"/>
        <v>-1</v>
      </c>
      <c r="O257" s="116">
        <f t="shared" si="34"/>
        <v>-1</v>
      </c>
    </row>
    <row r="258" spans="2:16" x14ac:dyDescent="0.25">
      <c r="B258" s="114" t="s">
        <v>85</v>
      </c>
      <c r="C258" s="115">
        <v>26</v>
      </c>
      <c r="D258" s="116">
        <v>5.5</v>
      </c>
      <c r="E258" s="115">
        <v>0</v>
      </c>
      <c r="F258" s="116">
        <f t="shared" si="32"/>
        <v>-1</v>
      </c>
      <c r="G258" s="115">
        <v>0</v>
      </c>
      <c r="H258" s="116" t="str">
        <f t="shared" si="32"/>
        <v>-</v>
      </c>
      <c r="I258" s="115">
        <v>6</v>
      </c>
      <c r="J258" s="116" t="str">
        <f t="shared" si="32"/>
        <v>-</v>
      </c>
      <c r="K258" s="115">
        <v>5</v>
      </c>
      <c r="L258" s="116">
        <f t="shared" si="32"/>
        <v>-0.16666666666666663</v>
      </c>
      <c r="M258" s="115"/>
      <c r="N258" s="116"/>
      <c r="O258" s="116"/>
    </row>
    <row r="259" spans="2:16" x14ac:dyDescent="0.25">
      <c r="B259" s="114" t="s">
        <v>87</v>
      </c>
      <c r="C259" s="115">
        <v>2</v>
      </c>
      <c r="D259" s="116">
        <v>-0.92307692307692313</v>
      </c>
      <c r="E259" s="115">
        <v>0</v>
      </c>
      <c r="F259" s="116">
        <f t="shared" si="32"/>
        <v>-1</v>
      </c>
      <c r="G259" s="115">
        <v>22</v>
      </c>
      <c r="H259" s="116" t="str">
        <f t="shared" si="32"/>
        <v>-</v>
      </c>
      <c r="I259" s="115">
        <v>9</v>
      </c>
      <c r="J259" s="116">
        <f t="shared" si="32"/>
        <v>-0.59090909090909083</v>
      </c>
      <c r="K259" s="115">
        <v>1</v>
      </c>
      <c r="L259" s="116">
        <f t="shared" si="32"/>
        <v>-0.88888888888888884</v>
      </c>
      <c r="M259" s="115"/>
      <c r="N259" s="116"/>
      <c r="O259" s="116"/>
    </row>
    <row r="260" spans="2:16" x14ac:dyDescent="0.25">
      <c r="B260" s="114" t="s">
        <v>89</v>
      </c>
      <c r="C260" s="115">
        <v>358</v>
      </c>
      <c r="D260" s="116">
        <v>5.2807017543859649</v>
      </c>
      <c r="E260" s="115">
        <v>2</v>
      </c>
      <c r="F260" s="116">
        <f t="shared" si="32"/>
        <v>-0.994413407821229</v>
      </c>
      <c r="G260" s="115">
        <v>106</v>
      </c>
      <c r="H260" s="116">
        <f t="shared" si="32"/>
        <v>52</v>
      </c>
      <c r="I260" s="115">
        <v>350</v>
      </c>
      <c r="J260" s="116">
        <f t="shared" si="32"/>
        <v>2.3018867924528301</v>
      </c>
      <c r="K260" s="115">
        <v>284</v>
      </c>
      <c r="L260" s="116">
        <f t="shared" si="32"/>
        <v>-0.18857142857142861</v>
      </c>
      <c r="M260" s="115"/>
      <c r="N260" s="116"/>
      <c r="O260" s="116"/>
    </row>
    <row r="261" spans="2:16" x14ac:dyDescent="0.25">
      <c r="B261" s="114" t="s">
        <v>91</v>
      </c>
      <c r="C261" s="115">
        <v>298</v>
      </c>
      <c r="D261" s="116">
        <v>0.72254335260115599</v>
      </c>
      <c r="E261" s="115">
        <v>4</v>
      </c>
      <c r="F261" s="116">
        <f t="shared" si="32"/>
        <v>-0.98657718120805371</v>
      </c>
      <c r="G261" s="115">
        <v>1136</v>
      </c>
      <c r="H261" s="116">
        <f t="shared" si="32"/>
        <v>283</v>
      </c>
      <c r="I261" s="115">
        <v>714</v>
      </c>
      <c r="J261" s="116">
        <f t="shared" si="32"/>
        <v>-0.37147887323943662</v>
      </c>
      <c r="K261" s="115">
        <v>139</v>
      </c>
      <c r="L261" s="116">
        <f t="shared" si="32"/>
        <v>-0.80532212885154064</v>
      </c>
      <c r="M261" s="115"/>
      <c r="N261" s="116"/>
      <c r="O261" s="116"/>
    </row>
    <row r="262" spans="2:16" x14ac:dyDescent="0.25">
      <c r="B262" s="114" t="s">
        <v>93</v>
      </c>
      <c r="C262" s="115">
        <v>345</v>
      </c>
      <c r="D262" s="116">
        <v>0.90607734806629825</v>
      </c>
      <c r="E262" s="115">
        <v>13</v>
      </c>
      <c r="F262" s="116">
        <f t="shared" si="32"/>
        <v>-0.96231884057971018</v>
      </c>
      <c r="G262" s="115">
        <v>583</v>
      </c>
      <c r="H262" s="116">
        <f t="shared" si="32"/>
        <v>43.846153846153847</v>
      </c>
      <c r="I262" s="115">
        <v>747</v>
      </c>
      <c r="J262" s="116">
        <f t="shared" si="32"/>
        <v>0.28130360205831906</v>
      </c>
      <c r="K262" s="115">
        <v>127</v>
      </c>
      <c r="L262" s="116">
        <f t="shared" si="32"/>
        <v>-0.82998661311914324</v>
      </c>
      <c r="M262" s="115"/>
      <c r="N262" s="116"/>
      <c r="O262" s="116"/>
    </row>
    <row r="263" spans="2:16" ht="15.75" x14ac:dyDescent="0.25">
      <c r="B263" s="117" t="s">
        <v>30</v>
      </c>
      <c r="C263" s="118">
        <v>2202</v>
      </c>
      <c r="D263" s="119">
        <v>0.66063348416289602</v>
      </c>
      <c r="E263" s="118">
        <v>686</v>
      </c>
      <c r="F263" s="119">
        <f t="shared" si="32"/>
        <v>-0.68846503178928242</v>
      </c>
      <c r="G263" s="118">
        <v>1848</v>
      </c>
      <c r="H263" s="119">
        <f t="shared" si="32"/>
        <v>1.693877551020408</v>
      </c>
      <c r="I263" s="118">
        <v>2875</v>
      </c>
      <c r="J263" s="119">
        <f t="shared" si="32"/>
        <v>0.55573593073593064</v>
      </c>
      <c r="K263" s="118">
        <v>3786</v>
      </c>
      <c r="L263" s="119">
        <f t="shared" si="32"/>
        <v>0.3168695652173914</v>
      </c>
      <c r="M263" s="118">
        <v>2216</v>
      </c>
      <c r="N263" s="119">
        <v>-0.31393188854489162</v>
      </c>
      <c r="O263" s="119">
        <v>0.88917306052855927</v>
      </c>
    </row>
    <row r="264" spans="2:16" ht="6" customHeight="1" x14ac:dyDescent="0.25"/>
    <row r="265" spans="2:16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6" x14ac:dyDescent="0.25">
      <c r="K266" s="120"/>
    </row>
    <row r="268" spans="2:16" ht="48.75" customHeight="1" thickBot="1" x14ac:dyDescent="0.3">
      <c r="B268" s="269" t="s">
        <v>247</v>
      </c>
      <c r="C268" s="269"/>
      <c r="D268" s="269"/>
      <c r="E268" s="269"/>
      <c r="F268" s="269"/>
      <c r="G268" s="269"/>
      <c r="H268" s="269"/>
      <c r="I268" s="269"/>
      <c r="J268" s="269"/>
      <c r="K268" s="269"/>
      <c r="L268" s="269"/>
      <c r="M268" s="269"/>
      <c r="N268" s="269"/>
      <c r="O268" s="269"/>
      <c r="P268" s="1" t="s">
        <v>129</v>
      </c>
    </row>
    <row r="269" spans="2:16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P269" s="1" t="s">
        <v>130</v>
      </c>
    </row>
    <row r="270" spans="2:16" ht="22.5" thickTop="1" thickBot="1" x14ac:dyDescent="0.3">
      <c r="B270" s="121" t="str">
        <f>C270</f>
        <v>Suecia</v>
      </c>
      <c r="C270" s="291" t="s">
        <v>131</v>
      </c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3"/>
    </row>
    <row r="271" spans="2:16" ht="22.5" thickTop="1" thickBot="1" x14ac:dyDescent="0.3">
      <c r="B271" s="109"/>
      <c r="C271" s="294">
        <f>2019</f>
        <v>2019</v>
      </c>
      <c r="D271" s="295"/>
      <c r="E271" s="296">
        <v>2020</v>
      </c>
      <c r="F271" s="295"/>
      <c r="G271" s="296">
        <v>2021</v>
      </c>
      <c r="H271" s="295"/>
      <c r="I271" s="296">
        <v>2022</v>
      </c>
      <c r="J271" s="295"/>
      <c r="K271" s="296">
        <v>2023</v>
      </c>
      <c r="L271" s="295"/>
      <c r="M271" s="296">
        <v>2024</v>
      </c>
      <c r="N271" s="297"/>
      <c r="O271" s="298"/>
    </row>
    <row r="272" spans="2:16" ht="16.5" thickTop="1" thickBot="1" x14ac:dyDescent="0.3">
      <c r="B272" s="85"/>
      <c r="C272" s="111" t="s">
        <v>69</v>
      </c>
      <c r="D272" s="112" t="str">
        <f>CONCATENATE("var ",RIGHT(2019,2),"/",RIGHT(2018,2))</f>
        <v>var 19/18</v>
      </c>
      <c r="E272" s="113" t="s">
        <v>69</v>
      </c>
      <c r="F272" s="112" t="str">
        <f>CONCATENATE("var ",RIGHT(E271,2),"/",RIGHT(E271-1,2))</f>
        <v>var 20/19</v>
      </c>
      <c r="G272" s="113" t="s">
        <v>69</v>
      </c>
      <c r="H272" s="112" t="str">
        <f>CONCATENATE("var ",RIGHT(G271,2),"/",RIGHT(G271-1,2))</f>
        <v>var 21/20</v>
      </c>
      <c r="I272" s="113" t="s">
        <v>69</v>
      </c>
      <c r="J272" s="112" t="str">
        <f>CONCATENATE("var ",RIGHT(I271,2),"/",RIGHT(I271-1,2))</f>
        <v>var 22/21</v>
      </c>
      <c r="K272" s="113" t="s">
        <v>69</v>
      </c>
      <c r="L272" s="112" t="str">
        <f>CONCATENATE("var ",RIGHT(K271,2),"/",RIGHT(K271-1,2))</f>
        <v>var 23/22</v>
      </c>
      <c r="M272" s="113" t="s">
        <v>69</v>
      </c>
      <c r="N272" s="112" t="str">
        <f>CONCATENATE("var ",RIGHT(M271,2),"/",RIGHT(M271-1,2))</f>
        <v>var 24/23</v>
      </c>
      <c r="O272" s="112" t="str">
        <f>CONCATENATE("var ",RIGHT(M271,2),"/",RIGHT(2019,2))</f>
        <v>var 24/19</v>
      </c>
    </row>
    <row r="273" spans="2:15" x14ac:dyDescent="0.25">
      <c r="B273" s="114" t="s">
        <v>71</v>
      </c>
      <c r="C273" s="115">
        <v>287</v>
      </c>
      <c r="D273" s="116">
        <v>-0.18696883852691215</v>
      </c>
      <c r="E273" s="115">
        <v>319</v>
      </c>
      <c r="F273" s="116">
        <f t="shared" ref="F273:L285" si="35">IFERROR(E273/C273-1,"-")</f>
        <v>0.11149825783972123</v>
      </c>
      <c r="G273" s="115">
        <v>0</v>
      </c>
      <c r="H273" s="116">
        <f t="shared" si="35"/>
        <v>-1</v>
      </c>
      <c r="I273" s="115">
        <v>164</v>
      </c>
      <c r="J273" s="116" t="str">
        <f t="shared" si="35"/>
        <v>-</v>
      </c>
      <c r="K273" s="115">
        <v>310</v>
      </c>
      <c r="L273" s="116">
        <f t="shared" si="35"/>
        <v>0.89024390243902429</v>
      </c>
      <c r="M273" s="115">
        <v>502</v>
      </c>
      <c r="N273" s="116">
        <f t="shared" ref="N273:N279" si="36">IFERROR(M273/K273-1,"-")</f>
        <v>0.61935483870967745</v>
      </c>
      <c r="O273" s="116">
        <f>M273/C273-1</f>
        <v>0.74912891986062724</v>
      </c>
    </row>
    <row r="274" spans="2:15" x14ac:dyDescent="0.25">
      <c r="B274" s="114" t="s">
        <v>73</v>
      </c>
      <c r="C274" s="115">
        <v>311</v>
      </c>
      <c r="D274" s="116">
        <v>-0.32974137931034486</v>
      </c>
      <c r="E274" s="115">
        <v>356</v>
      </c>
      <c r="F274" s="116">
        <f t="shared" si="35"/>
        <v>0.14469453376205799</v>
      </c>
      <c r="G274" s="115">
        <v>0</v>
      </c>
      <c r="H274" s="116">
        <f t="shared" si="35"/>
        <v>-1</v>
      </c>
      <c r="I274" s="115">
        <v>149</v>
      </c>
      <c r="J274" s="116" t="str">
        <f t="shared" si="35"/>
        <v>-</v>
      </c>
      <c r="K274" s="115">
        <v>218</v>
      </c>
      <c r="L274" s="116">
        <f t="shared" si="35"/>
        <v>0.46308724832214776</v>
      </c>
      <c r="M274" s="115">
        <v>380</v>
      </c>
      <c r="N274" s="116">
        <f t="shared" si="36"/>
        <v>0.74311926605504586</v>
      </c>
      <c r="O274" s="116">
        <f>IFERROR(M274/C274-1,"-")</f>
        <v>0.22186495176848875</v>
      </c>
    </row>
    <row r="275" spans="2:15" x14ac:dyDescent="0.25">
      <c r="B275" s="114" t="s">
        <v>75</v>
      </c>
      <c r="C275" s="115">
        <v>471</v>
      </c>
      <c r="D275" s="116">
        <v>-0.17223198594024602</v>
      </c>
      <c r="E275" s="115">
        <v>113</v>
      </c>
      <c r="F275" s="116">
        <f t="shared" si="35"/>
        <v>-0.76008492569002128</v>
      </c>
      <c r="G275" s="115">
        <v>0</v>
      </c>
      <c r="H275" s="116">
        <f t="shared" si="35"/>
        <v>-1</v>
      </c>
      <c r="I275" s="115">
        <v>4</v>
      </c>
      <c r="J275" s="116" t="str">
        <f t="shared" si="35"/>
        <v>-</v>
      </c>
      <c r="K275" s="115">
        <v>204</v>
      </c>
      <c r="L275" s="116">
        <f t="shared" si="35"/>
        <v>50</v>
      </c>
      <c r="M275" s="115">
        <v>460</v>
      </c>
      <c r="N275" s="116">
        <f t="shared" si="36"/>
        <v>1.2549019607843137</v>
      </c>
      <c r="O275" s="116">
        <f t="shared" ref="O275:O279" si="37">IFERROR(M275/C275-1,"-")</f>
        <v>-2.3354564755838636E-2</v>
      </c>
    </row>
    <row r="276" spans="2:15" x14ac:dyDescent="0.25">
      <c r="B276" s="114" t="s">
        <v>77</v>
      </c>
      <c r="C276" s="115">
        <v>153</v>
      </c>
      <c r="D276" s="116">
        <v>-0.5831062670299727</v>
      </c>
      <c r="E276" s="115">
        <v>0</v>
      </c>
      <c r="F276" s="116">
        <f t="shared" si="35"/>
        <v>-1</v>
      </c>
      <c r="G276" s="115">
        <v>0</v>
      </c>
      <c r="H276" s="116" t="str">
        <f t="shared" si="35"/>
        <v>-</v>
      </c>
      <c r="I276" s="115">
        <v>1</v>
      </c>
      <c r="J276" s="116" t="str">
        <f t="shared" si="35"/>
        <v>-</v>
      </c>
      <c r="K276" s="115">
        <v>186</v>
      </c>
      <c r="L276" s="116">
        <f t="shared" si="35"/>
        <v>185</v>
      </c>
      <c r="M276" s="115">
        <v>276</v>
      </c>
      <c r="N276" s="116">
        <f t="shared" si="36"/>
        <v>0.4838709677419355</v>
      </c>
      <c r="O276" s="116">
        <f t="shared" si="37"/>
        <v>0.80392156862745101</v>
      </c>
    </row>
    <row r="277" spans="2:15" x14ac:dyDescent="0.25">
      <c r="B277" s="114" t="s">
        <v>79</v>
      </c>
      <c r="C277" s="115">
        <v>21</v>
      </c>
      <c r="D277" s="116">
        <v>-0.58000000000000007</v>
      </c>
      <c r="E277" s="115">
        <v>0</v>
      </c>
      <c r="F277" s="116">
        <f t="shared" si="35"/>
        <v>-1</v>
      </c>
      <c r="G277" s="115">
        <v>0</v>
      </c>
      <c r="H277" s="116" t="str">
        <f t="shared" si="35"/>
        <v>-</v>
      </c>
      <c r="I277" s="115">
        <v>13</v>
      </c>
      <c r="J277" s="116" t="str">
        <f t="shared" si="35"/>
        <v>-</v>
      </c>
      <c r="K277" s="115">
        <v>16</v>
      </c>
      <c r="L277" s="116">
        <f t="shared" si="35"/>
        <v>0.23076923076923084</v>
      </c>
      <c r="M277" s="115">
        <v>22</v>
      </c>
      <c r="N277" s="116">
        <f t="shared" si="36"/>
        <v>0.375</v>
      </c>
      <c r="O277" s="116">
        <f t="shared" si="37"/>
        <v>4.7619047619047672E-2</v>
      </c>
    </row>
    <row r="278" spans="2:15" x14ac:dyDescent="0.25">
      <c r="B278" s="114" t="s">
        <v>81</v>
      </c>
      <c r="C278" s="115">
        <v>31</v>
      </c>
      <c r="D278" s="116">
        <v>1.3846153846153846</v>
      </c>
      <c r="E278" s="115">
        <v>0</v>
      </c>
      <c r="F278" s="116">
        <f t="shared" si="35"/>
        <v>-1</v>
      </c>
      <c r="G278" s="115">
        <v>0</v>
      </c>
      <c r="H278" s="116" t="str">
        <f t="shared" si="35"/>
        <v>-</v>
      </c>
      <c r="I278" s="115">
        <v>87</v>
      </c>
      <c r="J278" s="116" t="str">
        <f t="shared" si="35"/>
        <v>-</v>
      </c>
      <c r="K278" s="115">
        <v>2</v>
      </c>
      <c r="L278" s="116">
        <f t="shared" si="35"/>
        <v>-0.97701149425287359</v>
      </c>
      <c r="M278" s="115">
        <v>1</v>
      </c>
      <c r="N278" s="116">
        <f t="shared" si="36"/>
        <v>-0.5</v>
      </c>
      <c r="O278" s="116">
        <f t="shared" si="37"/>
        <v>-0.967741935483871</v>
      </c>
    </row>
    <row r="279" spans="2:15" x14ac:dyDescent="0.25">
      <c r="B279" s="114" t="s">
        <v>83</v>
      </c>
      <c r="C279" s="115">
        <v>26</v>
      </c>
      <c r="D279" s="116">
        <v>0.44444444444444442</v>
      </c>
      <c r="E279" s="115">
        <v>0</v>
      </c>
      <c r="F279" s="116">
        <f t="shared" si="35"/>
        <v>-1</v>
      </c>
      <c r="G279" s="115">
        <v>0</v>
      </c>
      <c r="H279" s="116" t="str">
        <f t="shared" si="35"/>
        <v>-</v>
      </c>
      <c r="I279" s="115">
        <v>10</v>
      </c>
      <c r="J279" s="116" t="str">
        <f t="shared" si="35"/>
        <v>-</v>
      </c>
      <c r="K279" s="115">
        <v>27</v>
      </c>
      <c r="L279" s="116">
        <f t="shared" si="35"/>
        <v>1.7000000000000002</v>
      </c>
      <c r="M279" s="115">
        <v>0</v>
      </c>
      <c r="N279" s="116">
        <f t="shared" si="36"/>
        <v>-1</v>
      </c>
      <c r="O279" s="116">
        <f t="shared" si="37"/>
        <v>-1</v>
      </c>
    </row>
    <row r="280" spans="2:15" x14ac:dyDescent="0.25">
      <c r="B280" s="114" t="s">
        <v>85</v>
      </c>
      <c r="C280" s="115">
        <v>37</v>
      </c>
      <c r="D280" s="116" t="s">
        <v>229</v>
      </c>
      <c r="E280" s="115">
        <v>0</v>
      </c>
      <c r="F280" s="116">
        <f t="shared" si="35"/>
        <v>-1</v>
      </c>
      <c r="G280" s="115">
        <v>0</v>
      </c>
      <c r="H280" s="116" t="str">
        <f t="shared" si="35"/>
        <v>-</v>
      </c>
      <c r="I280" s="115">
        <v>7</v>
      </c>
      <c r="J280" s="116" t="str">
        <f t="shared" si="35"/>
        <v>-</v>
      </c>
      <c r="K280" s="115">
        <v>9</v>
      </c>
      <c r="L280" s="116">
        <f t="shared" si="35"/>
        <v>0.28571428571428581</v>
      </c>
      <c r="M280" s="115"/>
      <c r="N280" s="116"/>
      <c r="O280" s="116"/>
    </row>
    <row r="281" spans="2:15" x14ac:dyDescent="0.25">
      <c r="B281" s="114" t="s">
        <v>87</v>
      </c>
      <c r="C281" s="115">
        <v>9</v>
      </c>
      <c r="D281" s="116">
        <v>-0.25</v>
      </c>
      <c r="E281" s="115">
        <v>9</v>
      </c>
      <c r="F281" s="116">
        <f t="shared" si="35"/>
        <v>0</v>
      </c>
      <c r="G281" s="115">
        <v>7</v>
      </c>
      <c r="H281" s="116">
        <f t="shared" si="35"/>
        <v>-0.22222222222222221</v>
      </c>
      <c r="I281" s="115">
        <v>9</v>
      </c>
      <c r="J281" s="116">
        <f t="shared" si="35"/>
        <v>0.28571428571428581</v>
      </c>
      <c r="K281" s="115">
        <v>3</v>
      </c>
      <c r="L281" s="116">
        <f t="shared" si="35"/>
        <v>-0.66666666666666674</v>
      </c>
      <c r="M281" s="115"/>
      <c r="N281" s="116"/>
      <c r="O281" s="116"/>
    </row>
    <row r="282" spans="2:15" x14ac:dyDescent="0.25">
      <c r="B282" s="114" t="s">
        <v>89</v>
      </c>
      <c r="C282" s="115">
        <v>290</v>
      </c>
      <c r="D282" s="116">
        <v>1.9591836734693877</v>
      </c>
      <c r="E282" s="115">
        <v>74</v>
      </c>
      <c r="F282" s="116">
        <f t="shared" si="35"/>
        <v>-0.74482758620689649</v>
      </c>
      <c r="G282" s="115">
        <v>52</v>
      </c>
      <c r="H282" s="116">
        <f t="shared" si="35"/>
        <v>-0.29729729729729726</v>
      </c>
      <c r="I282" s="115">
        <v>42</v>
      </c>
      <c r="J282" s="116">
        <f t="shared" si="35"/>
        <v>-0.19230769230769229</v>
      </c>
      <c r="K282" s="115">
        <v>95</v>
      </c>
      <c r="L282" s="116">
        <f t="shared" si="35"/>
        <v>1.2619047619047619</v>
      </c>
      <c r="M282" s="115"/>
      <c r="N282" s="116"/>
      <c r="O282" s="116"/>
    </row>
    <row r="283" spans="2:15" x14ac:dyDescent="0.25">
      <c r="B283" s="114" t="s">
        <v>91</v>
      </c>
      <c r="C283" s="115">
        <v>313</v>
      </c>
      <c r="D283" s="116">
        <v>6.4625850340136015E-2</v>
      </c>
      <c r="E283" s="115">
        <v>25</v>
      </c>
      <c r="F283" s="116">
        <f t="shared" si="35"/>
        <v>-0.92012779552715651</v>
      </c>
      <c r="G283" s="115">
        <v>145</v>
      </c>
      <c r="H283" s="116">
        <f t="shared" si="35"/>
        <v>4.8</v>
      </c>
      <c r="I283" s="115">
        <v>218</v>
      </c>
      <c r="J283" s="116">
        <f t="shared" si="35"/>
        <v>0.50344827586206886</v>
      </c>
      <c r="K283" s="115">
        <v>10</v>
      </c>
      <c r="L283" s="116">
        <f t="shared" si="35"/>
        <v>-0.95412844036697253</v>
      </c>
      <c r="M283" s="115"/>
      <c r="N283" s="116"/>
      <c r="O283" s="116"/>
    </row>
    <row r="284" spans="2:15" x14ac:dyDescent="0.25">
      <c r="B284" s="114" t="s">
        <v>93</v>
      </c>
      <c r="C284" s="115">
        <v>353</v>
      </c>
      <c r="D284" s="116">
        <v>-1.6713091922005541E-2</v>
      </c>
      <c r="E284" s="115">
        <v>29</v>
      </c>
      <c r="F284" s="116">
        <f t="shared" si="35"/>
        <v>-0.9178470254957507</v>
      </c>
      <c r="G284" s="115">
        <v>159</v>
      </c>
      <c r="H284" s="116">
        <f t="shared" si="35"/>
        <v>4.4827586206896548</v>
      </c>
      <c r="I284" s="115">
        <v>263</v>
      </c>
      <c r="J284" s="116">
        <f t="shared" si="35"/>
        <v>0.65408805031446549</v>
      </c>
      <c r="K284" s="115">
        <v>48</v>
      </c>
      <c r="L284" s="116">
        <f t="shared" si="35"/>
        <v>-0.81749049429657794</v>
      </c>
      <c r="M284" s="115"/>
      <c r="N284" s="116"/>
      <c r="O284" s="116"/>
    </row>
    <row r="285" spans="2:15" ht="15.75" x14ac:dyDescent="0.25">
      <c r="B285" s="117" t="s">
        <v>30</v>
      </c>
      <c r="C285" s="118">
        <v>2302</v>
      </c>
      <c r="D285" s="119">
        <v>-0.11359260685406236</v>
      </c>
      <c r="E285" s="118">
        <v>932</v>
      </c>
      <c r="F285" s="119">
        <f t="shared" si="35"/>
        <v>-0.59513466550825367</v>
      </c>
      <c r="G285" s="118">
        <v>363</v>
      </c>
      <c r="H285" s="119">
        <f t="shared" si="35"/>
        <v>-0.61051502145922742</v>
      </c>
      <c r="I285" s="118">
        <v>967</v>
      </c>
      <c r="J285" s="119">
        <f t="shared" si="35"/>
        <v>1.6639118457300275</v>
      </c>
      <c r="K285" s="118">
        <v>1128</v>
      </c>
      <c r="L285" s="119">
        <f t="shared" si="35"/>
        <v>0.16649431230610134</v>
      </c>
      <c r="M285" s="118">
        <v>1641</v>
      </c>
      <c r="N285" s="119">
        <v>0.7040498442367602</v>
      </c>
      <c r="O285" s="119">
        <v>0.26230769230769235</v>
      </c>
    </row>
    <row r="286" spans="2:15" ht="6" customHeight="1" x14ac:dyDescent="0.25"/>
    <row r="287" spans="2:15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O4"/>
    <mergeCell ref="C6:O6"/>
    <mergeCell ref="C7:D7"/>
    <mergeCell ref="E7:F7"/>
    <mergeCell ref="G7:H7"/>
    <mergeCell ref="I7:J7"/>
    <mergeCell ref="K7:L7"/>
    <mergeCell ref="M7:O7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0DF53-037A-44F4-A7CF-3CF07F322751}">
  <sheetPr>
    <tabColor theme="7" tint="0.79998168889431442"/>
  </sheetPr>
  <dimension ref="A4:T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8" max="18" width="13.5703125" bestFit="1" customWidth="1"/>
    <col min="19" max="19" width="11.140625" customWidth="1"/>
  </cols>
  <sheetData>
    <row r="4" spans="1:20" ht="48.75" customHeight="1" thickBot="1" x14ac:dyDescent="0.3">
      <c r="B4" s="269" t="s">
        <v>236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1" t="s">
        <v>66</v>
      </c>
    </row>
    <row r="5" spans="1:20" ht="10.5" customHeight="1" thickBot="1" x14ac:dyDescent="0.3">
      <c r="B5" s="106"/>
      <c r="C5" s="106"/>
      <c r="D5" s="106"/>
      <c r="E5" s="106"/>
      <c r="F5" s="106"/>
      <c r="G5" s="106"/>
      <c r="H5" s="106"/>
      <c r="I5" s="106"/>
      <c r="J5" s="107"/>
      <c r="K5" s="106"/>
      <c r="L5" s="106"/>
      <c r="M5" s="106"/>
      <c r="N5" s="106"/>
      <c r="O5" s="106"/>
      <c r="P5" s="109"/>
      <c r="Q5" s="4"/>
      <c r="R5" s="4"/>
      <c r="T5" s="1" t="s">
        <v>67</v>
      </c>
    </row>
    <row r="6" spans="1:20" ht="22.5" thickTop="1" thickBot="1" x14ac:dyDescent="0.3">
      <c r="B6" s="108" t="s">
        <v>30</v>
      </c>
      <c r="C6" s="291" t="s">
        <v>132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3"/>
    </row>
    <row r="7" spans="1:20" ht="22.5" thickTop="1" thickBot="1" x14ac:dyDescent="0.3">
      <c r="B7" s="109"/>
      <c r="C7" s="110">
        <v>2017</v>
      </c>
      <c r="D7" s="294">
        <v>2018</v>
      </c>
      <c r="E7" s="295"/>
      <c r="F7" s="294">
        <v>2019</v>
      </c>
      <c r="G7" s="295"/>
      <c r="H7" s="294">
        <v>2020</v>
      </c>
      <c r="I7" s="295"/>
      <c r="J7" s="294">
        <v>2021</v>
      </c>
      <c r="K7" s="295"/>
      <c r="L7" s="296">
        <v>2022</v>
      </c>
      <c r="M7" s="295"/>
      <c r="N7" s="296">
        <v>2023</v>
      </c>
      <c r="O7" s="297"/>
      <c r="P7" s="295"/>
      <c r="Q7" s="296">
        <v>2024</v>
      </c>
      <c r="R7" s="297"/>
      <c r="S7" s="298"/>
    </row>
    <row r="8" spans="1:20" ht="16.5" thickTop="1" thickBot="1" x14ac:dyDescent="0.3">
      <c r="B8" s="85"/>
      <c r="C8" s="111" t="s">
        <v>69</v>
      </c>
      <c r="D8" s="111" t="s">
        <v>69</v>
      </c>
      <c r="E8" s="112" t="s">
        <v>133</v>
      </c>
      <c r="F8" s="111" t="s">
        <v>69</v>
      </c>
      <c r="G8" s="112" t="s">
        <v>134</v>
      </c>
      <c r="H8" s="111" t="s">
        <v>69</v>
      </c>
      <c r="I8" s="112" t="s">
        <v>135</v>
      </c>
      <c r="J8" s="111" t="s">
        <v>69</v>
      </c>
      <c r="K8" s="112" t="s">
        <v>248</v>
      </c>
      <c r="L8" s="113" t="s">
        <v>69</v>
      </c>
      <c r="M8" s="112" t="s">
        <v>136</v>
      </c>
      <c r="N8" s="113" t="s">
        <v>69</v>
      </c>
      <c r="O8" s="112" t="s">
        <v>249</v>
      </c>
      <c r="P8" s="112" t="str">
        <f>CONCATENATE("var ",RIGHT(N7,2),"/",RIGHT(F7,2))</f>
        <v>var 23/19</v>
      </c>
      <c r="Q8" s="113" t="s">
        <v>69</v>
      </c>
      <c r="R8" s="112" t="s">
        <v>136</v>
      </c>
      <c r="S8" s="112" t="str">
        <f>CONCATENATE("var ",RIGHT(Q7,2),"/",RIGHT(F7,2))</f>
        <v>var 24/19</v>
      </c>
    </row>
    <row r="9" spans="1:20" x14ac:dyDescent="0.25">
      <c r="A9" s="1" t="s">
        <v>70</v>
      </c>
      <c r="B9" s="114" t="s">
        <v>71</v>
      </c>
      <c r="C9" s="115">
        <v>9648</v>
      </c>
      <c r="D9" s="115">
        <v>9255</v>
      </c>
      <c r="E9" s="116">
        <f t="shared" ref="E9:E21" si="0">D9/C9-1</f>
        <v>-4.0733830845771091E-2</v>
      </c>
      <c r="F9" s="115">
        <v>9792</v>
      </c>
      <c r="G9" s="116">
        <f>F9/D9-1</f>
        <v>5.8022690437601332E-2</v>
      </c>
      <c r="H9" s="115">
        <v>9813</v>
      </c>
      <c r="I9" s="116">
        <f>H9/F9-1</f>
        <v>2.1446078431373028E-3</v>
      </c>
      <c r="J9" s="115">
        <v>1197</v>
      </c>
      <c r="K9" s="116">
        <v>-0.87801895444818101</v>
      </c>
      <c r="L9" s="115">
        <v>9896</v>
      </c>
      <c r="M9" s="116">
        <f t="shared" ref="M9:M21" si="1">IFERROR(L9/J9-1,"-")</f>
        <v>7.2673350041771094</v>
      </c>
      <c r="N9" s="115">
        <v>17947</v>
      </c>
      <c r="O9" s="116">
        <f>IFERROR(N9/L9-1,"-")</f>
        <v>0.81356103476151986</v>
      </c>
      <c r="P9" s="98">
        <f>N9/F9-1</f>
        <v>0.83282271241830075</v>
      </c>
      <c r="Q9" s="115">
        <v>15841</v>
      </c>
      <c r="R9" s="116">
        <f>IFERROR(Q9/N9-1,"-")</f>
        <v>-0.11734551735666132</v>
      </c>
      <c r="S9" s="116">
        <f>IFERROR(Q9/F9-1,"-")</f>
        <v>0.61774918300653603</v>
      </c>
    </row>
    <row r="10" spans="1:20" x14ac:dyDescent="0.25">
      <c r="A10" s="1" t="s">
        <v>72</v>
      </c>
      <c r="B10" s="114" t="s">
        <v>73</v>
      </c>
      <c r="C10" s="115">
        <v>11483</v>
      </c>
      <c r="D10" s="115">
        <v>10215</v>
      </c>
      <c r="E10" s="116">
        <f t="shared" si="0"/>
        <v>-0.11042410519898982</v>
      </c>
      <c r="F10" s="115">
        <v>10626</v>
      </c>
      <c r="G10" s="116">
        <f t="shared" ref="G10:I21" si="2">F10/D10-1</f>
        <v>4.023494860499266E-2</v>
      </c>
      <c r="H10" s="115">
        <v>11683</v>
      </c>
      <c r="I10" s="116">
        <f t="shared" si="2"/>
        <v>9.9472990777338621E-2</v>
      </c>
      <c r="J10" s="115">
        <v>1554</v>
      </c>
      <c r="K10" s="116">
        <v>-0.8669862192929898</v>
      </c>
      <c r="L10" s="115">
        <v>10397</v>
      </c>
      <c r="M10" s="116">
        <f t="shared" si="1"/>
        <v>5.6904761904761907</v>
      </c>
      <c r="N10" s="115">
        <v>18389</v>
      </c>
      <c r="O10" s="116">
        <f t="shared" ref="O10:O21" si="3">IFERROR(N10/L10-1,"-")</f>
        <v>0.76868327402135228</v>
      </c>
      <c r="P10" s="98">
        <f t="shared" ref="P10:P21" si="4">N10/F10-1</f>
        <v>0.73056653491436108</v>
      </c>
      <c r="Q10" s="115">
        <v>24407</v>
      </c>
      <c r="R10" s="116">
        <f t="shared" ref="R10:R19" si="5">IFERROR(Q10/N10-1,"-")</f>
        <v>0.32726086247213004</v>
      </c>
      <c r="S10" s="116">
        <f t="shared" ref="S10:S20" si="6">IFERROR(Q10/F10-1,"-")</f>
        <v>1.2969132316958403</v>
      </c>
    </row>
    <row r="11" spans="1:20" x14ac:dyDescent="0.25">
      <c r="A11" s="1" t="s">
        <v>74</v>
      </c>
      <c r="B11" s="114" t="s">
        <v>75</v>
      </c>
      <c r="C11" s="115">
        <v>12360</v>
      </c>
      <c r="D11" s="115">
        <v>13286</v>
      </c>
      <c r="E11" s="116">
        <f t="shared" si="0"/>
        <v>7.4919093851132601E-2</v>
      </c>
      <c r="F11" s="115">
        <v>10617</v>
      </c>
      <c r="G11" s="116">
        <f t="shared" si="2"/>
        <v>-0.20088815294294748</v>
      </c>
      <c r="H11" s="115">
        <v>2577</v>
      </c>
      <c r="I11" s="116">
        <f t="shared" si="2"/>
        <v>-0.7572760666855044</v>
      </c>
      <c r="J11" s="115">
        <v>2990</v>
      </c>
      <c r="K11" s="116">
        <v>0.16026387272021725</v>
      </c>
      <c r="L11" s="115">
        <v>10842</v>
      </c>
      <c r="M11" s="116">
        <f t="shared" si="1"/>
        <v>2.6260869565217391</v>
      </c>
      <c r="N11" s="115">
        <v>16137</v>
      </c>
      <c r="O11" s="116">
        <f t="shared" si="3"/>
        <v>0.48837852794687331</v>
      </c>
      <c r="P11" s="98">
        <f t="shared" si="4"/>
        <v>0.51992088160497318</v>
      </c>
      <c r="Q11" s="115">
        <v>20474</v>
      </c>
      <c r="R11" s="116">
        <f t="shared" si="5"/>
        <v>0.2687612319514161</v>
      </c>
      <c r="S11" s="116">
        <f t="shared" si="6"/>
        <v>0.92841669021380802</v>
      </c>
    </row>
    <row r="12" spans="1:20" x14ac:dyDescent="0.25">
      <c r="A12" s="1" t="s">
        <v>76</v>
      </c>
      <c r="B12" s="114" t="s">
        <v>77</v>
      </c>
      <c r="C12" s="115">
        <v>11963</v>
      </c>
      <c r="D12" s="115">
        <v>12681</v>
      </c>
      <c r="E12" s="116">
        <f t="shared" si="0"/>
        <v>6.0018390035944114E-2</v>
      </c>
      <c r="F12" s="115">
        <v>11067</v>
      </c>
      <c r="G12" s="116">
        <f t="shared" si="2"/>
        <v>-0.12727702862550272</v>
      </c>
      <c r="H12" s="115">
        <v>0</v>
      </c>
      <c r="I12" s="116">
        <f t="shared" si="2"/>
        <v>-1</v>
      </c>
      <c r="J12" s="115">
        <v>3629</v>
      </c>
      <c r="K12" s="116" t="s">
        <v>229</v>
      </c>
      <c r="L12" s="115">
        <v>13123</v>
      </c>
      <c r="M12" s="116">
        <f t="shared" si="1"/>
        <v>2.6161476990906585</v>
      </c>
      <c r="N12" s="115">
        <v>11699</v>
      </c>
      <c r="O12" s="116">
        <f t="shared" si="3"/>
        <v>-0.10851177322258632</v>
      </c>
      <c r="P12" s="116">
        <f>N12/F12-1</f>
        <v>5.71067136532033E-2</v>
      </c>
      <c r="Q12" s="115">
        <v>17811</v>
      </c>
      <c r="R12" s="116">
        <f t="shared" si="5"/>
        <v>0.52243781519788013</v>
      </c>
      <c r="S12" s="116">
        <f t="shared" si="6"/>
        <v>0.60937923556519391</v>
      </c>
    </row>
    <row r="13" spans="1:20" x14ac:dyDescent="0.25">
      <c r="A13" s="1" t="s">
        <v>78</v>
      </c>
      <c r="B13" s="114" t="s">
        <v>79</v>
      </c>
      <c r="C13" s="115">
        <v>10529</v>
      </c>
      <c r="D13" s="115">
        <v>11478</v>
      </c>
      <c r="E13" s="116">
        <f t="shared" si="0"/>
        <v>9.0132016335834342E-2</v>
      </c>
      <c r="F13" s="115">
        <v>10686</v>
      </c>
      <c r="G13" s="116">
        <f t="shared" si="2"/>
        <v>-6.9001568217459508E-2</v>
      </c>
      <c r="H13" s="115">
        <v>0</v>
      </c>
      <c r="I13" s="116">
        <f t="shared" si="2"/>
        <v>-1</v>
      </c>
      <c r="J13" s="115">
        <v>4327</v>
      </c>
      <c r="K13" s="116" t="s">
        <v>229</v>
      </c>
      <c r="L13" s="115">
        <v>12688</v>
      </c>
      <c r="M13" s="116">
        <f t="shared" si="1"/>
        <v>1.9322856482551423</v>
      </c>
      <c r="N13" s="115">
        <v>7550</v>
      </c>
      <c r="O13" s="116">
        <f t="shared" si="3"/>
        <v>-0.40494955863808324</v>
      </c>
      <c r="P13" s="116">
        <f t="shared" si="4"/>
        <v>-0.29346808908852706</v>
      </c>
      <c r="Q13" s="115">
        <v>22267</v>
      </c>
      <c r="R13" s="116">
        <f t="shared" si="5"/>
        <v>1.9492715231788078</v>
      </c>
      <c r="S13" s="116">
        <f t="shared" si="6"/>
        <v>1.0837544450683136</v>
      </c>
    </row>
    <row r="14" spans="1:20" x14ac:dyDescent="0.25">
      <c r="A14" s="1" t="s">
        <v>80</v>
      </c>
      <c r="B14" s="114" t="s">
        <v>81</v>
      </c>
      <c r="C14" s="115">
        <v>11379</v>
      </c>
      <c r="D14" s="115">
        <v>11369</v>
      </c>
      <c r="E14" s="116">
        <f t="shared" si="0"/>
        <v>-8.7881184638372023E-4</v>
      </c>
      <c r="F14" s="115">
        <v>11404</v>
      </c>
      <c r="G14" s="116">
        <f t="shared" si="2"/>
        <v>3.0785469258509668E-3</v>
      </c>
      <c r="H14" s="115">
        <v>0</v>
      </c>
      <c r="I14" s="116">
        <f t="shared" si="2"/>
        <v>-1</v>
      </c>
      <c r="J14" s="115">
        <v>3302</v>
      </c>
      <c r="K14" s="116" t="s">
        <v>229</v>
      </c>
      <c r="L14" s="115">
        <v>10420</v>
      </c>
      <c r="M14" s="116">
        <f t="shared" si="1"/>
        <v>2.1556632344033919</v>
      </c>
      <c r="N14" s="115">
        <v>14934</v>
      </c>
      <c r="O14" s="116">
        <f t="shared" si="3"/>
        <v>0.43320537428023043</v>
      </c>
      <c r="P14" s="116">
        <f t="shared" si="4"/>
        <v>0.3095405121010173</v>
      </c>
      <c r="Q14" s="115">
        <v>16055</v>
      </c>
      <c r="R14" s="116">
        <f t="shared" si="5"/>
        <v>7.5063613231552084E-2</v>
      </c>
      <c r="S14" s="116">
        <f t="shared" si="6"/>
        <v>0.4078393546124166</v>
      </c>
    </row>
    <row r="15" spans="1:20" x14ac:dyDescent="0.25">
      <c r="A15" s="1" t="s">
        <v>82</v>
      </c>
      <c r="B15" s="114" t="s">
        <v>83</v>
      </c>
      <c r="C15" s="115">
        <v>13502</v>
      </c>
      <c r="D15" s="115">
        <v>11824</v>
      </c>
      <c r="E15" s="116">
        <f t="shared" si="0"/>
        <v>-0.12427788475781365</v>
      </c>
      <c r="F15" s="115">
        <v>13016</v>
      </c>
      <c r="G15" s="116">
        <f t="shared" si="2"/>
        <v>0.10081190798376194</v>
      </c>
      <c r="H15" s="115">
        <v>0</v>
      </c>
      <c r="I15" s="116">
        <f t="shared" si="2"/>
        <v>-1</v>
      </c>
      <c r="J15" s="115">
        <v>2379</v>
      </c>
      <c r="K15" s="116" t="s">
        <v>229</v>
      </c>
      <c r="L15" s="115">
        <v>24503</v>
      </c>
      <c r="M15" s="116">
        <f t="shared" si="1"/>
        <v>9.299705758722153</v>
      </c>
      <c r="N15" s="115">
        <v>23244</v>
      </c>
      <c r="O15" s="116">
        <f t="shared" si="3"/>
        <v>-5.1381463494265978E-2</v>
      </c>
      <c r="P15" s="116">
        <f t="shared" si="4"/>
        <v>0.78580208973570986</v>
      </c>
      <c r="Q15" s="115">
        <v>16852</v>
      </c>
      <c r="R15" s="116">
        <f t="shared" si="5"/>
        <v>-0.27499569781448974</v>
      </c>
      <c r="S15" s="116">
        <f t="shared" si="6"/>
        <v>0.29471419791026432</v>
      </c>
    </row>
    <row r="16" spans="1:20" x14ac:dyDescent="0.25">
      <c r="A16" s="1" t="s">
        <v>84</v>
      </c>
      <c r="B16" s="114" t="s">
        <v>85</v>
      </c>
      <c r="C16" s="115">
        <v>13250</v>
      </c>
      <c r="D16" s="115">
        <v>12953</v>
      </c>
      <c r="E16" s="116">
        <f t="shared" si="0"/>
        <v>-2.2415094339622632E-2</v>
      </c>
      <c r="F16" s="115">
        <v>14488</v>
      </c>
      <c r="G16" s="116">
        <f t="shared" si="2"/>
        <v>0.11850536555238178</v>
      </c>
      <c r="H16" s="115">
        <v>6635</v>
      </c>
      <c r="I16" s="116">
        <f t="shared" si="2"/>
        <v>-0.54203478741027056</v>
      </c>
      <c r="J16" s="115">
        <v>6446</v>
      </c>
      <c r="K16" s="116">
        <v>-2.8485305199698607E-2</v>
      </c>
      <c r="L16" s="115">
        <v>14928</v>
      </c>
      <c r="M16" s="116">
        <f t="shared" si="1"/>
        <v>1.3158547936704932</v>
      </c>
      <c r="N16" s="115">
        <v>11309</v>
      </c>
      <c r="O16" s="116">
        <f t="shared" si="3"/>
        <v>-0.242430332261522</v>
      </c>
      <c r="P16" s="98">
        <f t="shared" si="4"/>
        <v>-0.21942297073440087</v>
      </c>
      <c r="Q16" s="115" t="s">
        <v>229</v>
      </c>
      <c r="R16" s="116" t="str">
        <f t="shared" si="5"/>
        <v>-</v>
      </c>
      <c r="S16" s="116" t="str">
        <f t="shared" si="6"/>
        <v>-</v>
      </c>
    </row>
    <row r="17" spans="1:19" x14ac:dyDescent="0.25">
      <c r="A17" s="1" t="s">
        <v>86</v>
      </c>
      <c r="B17" s="114" t="s">
        <v>87</v>
      </c>
      <c r="C17" s="115">
        <v>9987</v>
      </c>
      <c r="D17" s="115">
        <v>10939</v>
      </c>
      <c r="E17" s="116">
        <f t="shared" si="0"/>
        <v>9.53239210974266E-2</v>
      </c>
      <c r="F17" s="115">
        <v>11945</v>
      </c>
      <c r="G17" s="116">
        <f t="shared" si="2"/>
        <v>9.1964530578663606E-2</v>
      </c>
      <c r="H17" s="115">
        <v>6236</v>
      </c>
      <c r="I17" s="116">
        <f t="shared" si="2"/>
        <v>-0.47794056090414394</v>
      </c>
      <c r="J17" s="115">
        <v>8360</v>
      </c>
      <c r="K17" s="116">
        <v>0.34060295060936507</v>
      </c>
      <c r="L17" s="115">
        <v>10763</v>
      </c>
      <c r="M17" s="116">
        <f t="shared" si="1"/>
        <v>0.28744019138755972</v>
      </c>
      <c r="N17" s="115">
        <v>16386</v>
      </c>
      <c r="O17" s="116">
        <f t="shared" si="3"/>
        <v>0.52243798197528579</v>
      </c>
      <c r="P17" s="98">
        <f t="shared" si="4"/>
        <v>0.37178735872750113</v>
      </c>
      <c r="Q17" s="115" t="s">
        <v>229</v>
      </c>
      <c r="R17" s="116" t="str">
        <f t="shared" si="5"/>
        <v>-</v>
      </c>
      <c r="S17" s="116" t="str">
        <f t="shared" si="6"/>
        <v>-</v>
      </c>
    </row>
    <row r="18" spans="1:19" x14ac:dyDescent="0.25">
      <c r="A18" s="1" t="s">
        <v>88</v>
      </c>
      <c r="B18" s="114" t="s">
        <v>89</v>
      </c>
      <c r="C18" s="115">
        <v>13322</v>
      </c>
      <c r="D18" s="115">
        <v>11505</v>
      </c>
      <c r="E18" s="116">
        <f t="shared" si="0"/>
        <v>-0.13639093229244859</v>
      </c>
      <c r="F18" s="115">
        <v>13119</v>
      </c>
      <c r="G18" s="116">
        <f t="shared" si="2"/>
        <v>0.14028683181225543</v>
      </c>
      <c r="H18" s="115">
        <v>4583</v>
      </c>
      <c r="I18" s="116">
        <f t="shared" si="2"/>
        <v>-0.65065934903574973</v>
      </c>
      <c r="J18" s="115">
        <v>13659</v>
      </c>
      <c r="K18" s="116">
        <v>1.9803622081605936</v>
      </c>
      <c r="L18" s="115">
        <v>14777</v>
      </c>
      <c r="M18" s="116">
        <f t="shared" si="1"/>
        <v>8.1850794348048872E-2</v>
      </c>
      <c r="N18" s="115">
        <v>17351</v>
      </c>
      <c r="O18" s="116">
        <f t="shared" si="3"/>
        <v>0.17418961900250385</v>
      </c>
      <c r="P18" s="98">
        <f t="shared" si="4"/>
        <v>0.32258556292400331</v>
      </c>
      <c r="Q18" s="115" t="s">
        <v>229</v>
      </c>
      <c r="R18" s="116" t="str">
        <f t="shared" si="5"/>
        <v>-</v>
      </c>
      <c r="S18" s="116" t="str">
        <f t="shared" si="6"/>
        <v>-</v>
      </c>
    </row>
    <row r="19" spans="1:19" x14ac:dyDescent="0.25">
      <c r="A19" s="1" t="s">
        <v>90</v>
      </c>
      <c r="B19" s="114" t="s">
        <v>91</v>
      </c>
      <c r="C19" s="115">
        <v>10501</v>
      </c>
      <c r="D19" s="115">
        <v>10744</v>
      </c>
      <c r="E19" s="116">
        <f t="shared" si="0"/>
        <v>2.314065327111714E-2</v>
      </c>
      <c r="F19" s="115">
        <v>9620</v>
      </c>
      <c r="G19" s="116">
        <f t="shared" si="2"/>
        <v>-0.10461653015636629</v>
      </c>
      <c r="H19" s="115">
        <v>2952</v>
      </c>
      <c r="I19" s="116">
        <f t="shared" si="2"/>
        <v>-0.69313929313929312</v>
      </c>
      <c r="J19" s="115">
        <v>12968</v>
      </c>
      <c r="K19" s="116">
        <v>3.3929539295392956</v>
      </c>
      <c r="L19" s="115">
        <v>14622</v>
      </c>
      <c r="M19" s="116">
        <f t="shared" si="1"/>
        <v>0.12754472547809992</v>
      </c>
      <c r="N19" s="115">
        <v>12399</v>
      </c>
      <c r="O19" s="116">
        <f t="shared" si="3"/>
        <v>-0.15203118588428399</v>
      </c>
      <c r="P19" s="98">
        <f t="shared" si="4"/>
        <v>0.28887733887733891</v>
      </c>
      <c r="Q19" s="115" t="s">
        <v>229</v>
      </c>
      <c r="R19" s="116" t="str">
        <f t="shared" si="5"/>
        <v>-</v>
      </c>
      <c r="S19" s="116" t="str">
        <f t="shared" si="6"/>
        <v>-</v>
      </c>
    </row>
    <row r="20" spans="1:19" x14ac:dyDescent="0.25">
      <c r="A20" s="1" t="s">
        <v>92</v>
      </c>
      <c r="B20" s="114" t="s">
        <v>93</v>
      </c>
      <c r="C20" s="115">
        <v>10574</v>
      </c>
      <c r="D20" s="115">
        <v>10632</v>
      </c>
      <c r="E20" s="116">
        <f t="shared" si="0"/>
        <v>5.4851522602610281E-3</v>
      </c>
      <c r="F20" s="115">
        <v>10746</v>
      </c>
      <c r="G20" s="116">
        <f t="shared" si="2"/>
        <v>1.0722347629796847E-2</v>
      </c>
      <c r="H20" s="115">
        <v>8154</v>
      </c>
      <c r="I20" s="116">
        <f t="shared" si="2"/>
        <v>-0.24120603015075381</v>
      </c>
      <c r="J20" s="115">
        <v>9493</v>
      </c>
      <c r="K20" s="116">
        <v>0.16421388275692905</v>
      </c>
      <c r="L20" s="115">
        <v>14121</v>
      </c>
      <c r="M20" s="116">
        <f t="shared" si="1"/>
        <v>0.48751711787633001</v>
      </c>
      <c r="N20" s="115">
        <v>12492</v>
      </c>
      <c r="O20" s="116">
        <f t="shared" si="3"/>
        <v>-0.11536010197578073</v>
      </c>
      <c r="P20" s="98">
        <f t="shared" si="4"/>
        <v>0.16247906197654949</v>
      </c>
      <c r="Q20" s="115" t="s">
        <v>229</v>
      </c>
      <c r="R20" s="116" t="str">
        <f>IFERROR(Q20/N20-1,"-")</f>
        <v>-</v>
      </c>
      <c r="S20" s="116" t="str">
        <f t="shared" si="6"/>
        <v>-</v>
      </c>
    </row>
    <row r="21" spans="1:19" ht="15.75" x14ac:dyDescent="0.25">
      <c r="A21" s="1" t="s">
        <v>0</v>
      </c>
      <c r="B21" s="117" t="s">
        <v>30</v>
      </c>
      <c r="C21" s="118">
        <v>138498</v>
      </c>
      <c r="D21" s="118">
        <v>136881</v>
      </c>
      <c r="E21" s="119">
        <f t="shared" si="0"/>
        <v>-1.1675258848503178E-2</v>
      </c>
      <c r="F21" s="118">
        <v>137126</v>
      </c>
      <c r="G21" s="119">
        <f>F21/D21-1</f>
        <v>1.7898758775871659E-3</v>
      </c>
      <c r="H21" s="118">
        <v>55313</v>
      </c>
      <c r="I21" s="119">
        <f t="shared" si="2"/>
        <v>-0.59662646033574962</v>
      </c>
      <c r="J21" s="118">
        <v>70304</v>
      </c>
      <c r="K21" s="119">
        <v>0.27102127890369343</v>
      </c>
      <c r="L21" s="118">
        <v>161080</v>
      </c>
      <c r="M21" s="119">
        <f t="shared" si="1"/>
        <v>1.2911925352753757</v>
      </c>
      <c r="N21" s="118">
        <v>179837</v>
      </c>
      <c r="O21" s="119">
        <f t="shared" si="3"/>
        <v>0.116445244598957</v>
      </c>
      <c r="P21" s="119">
        <f t="shared" si="4"/>
        <v>0.31147266018114728</v>
      </c>
      <c r="Q21" s="118">
        <v>133707</v>
      </c>
      <c r="R21" s="119">
        <v>0.21662420382165615</v>
      </c>
      <c r="S21" s="119">
        <v>0.73177649984457571</v>
      </c>
    </row>
    <row r="22" spans="1:19" ht="6" customHeight="1" x14ac:dyDescent="0.25"/>
    <row r="23" spans="1:19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25"/>
      <c r="Q23" s="115"/>
      <c r="R23" s="105"/>
      <c r="S23" s="105"/>
    </row>
  </sheetData>
  <mergeCells count="9">
    <mergeCell ref="B4:S4"/>
    <mergeCell ref="C6:S6"/>
    <mergeCell ref="D7:E7"/>
    <mergeCell ref="F7:G7"/>
    <mergeCell ref="H7:I7"/>
    <mergeCell ref="J7:K7"/>
    <mergeCell ref="L7:M7"/>
    <mergeCell ref="N7:P7"/>
    <mergeCell ref="Q7:S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D2024-ED1C-4869-8F41-4B55953A309B}">
  <sheetPr>
    <tabColor theme="7" tint="0.79998168889431442"/>
  </sheetPr>
  <dimension ref="A4:P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69" t="s">
        <v>250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1" t="s">
        <v>132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3"/>
    </row>
    <row r="7" spans="1:16" ht="22.5" thickTop="1" thickBot="1" x14ac:dyDescent="0.3">
      <c r="B7" s="109"/>
      <c r="C7" s="294">
        <f>2019</f>
        <v>2019</v>
      </c>
      <c r="D7" s="295"/>
      <c r="E7" s="296">
        <v>2020</v>
      </c>
      <c r="F7" s="295"/>
      <c r="G7" s="296">
        <v>2021</v>
      </c>
      <c r="H7" s="295"/>
      <c r="I7" s="296">
        <v>2022</v>
      </c>
      <c r="J7" s="295"/>
      <c r="K7" s="296">
        <v>2023</v>
      </c>
      <c r="L7" s="295"/>
      <c r="M7" s="296">
        <v>2024</v>
      </c>
      <c r="N7" s="297"/>
      <c r="O7" s="298"/>
    </row>
    <row r="8" spans="1:16" ht="16.5" thickTop="1" thickBot="1" x14ac:dyDescent="0.3">
      <c r="B8" s="85"/>
      <c r="C8" s="111" t="s">
        <v>69</v>
      </c>
      <c r="D8" s="112" t="str">
        <f>CONCATENATE("var ",RIGHT(2019,2),"/",RIGHT(2018,2))</f>
        <v>var 19/18</v>
      </c>
      <c r="E8" s="113" t="s">
        <v>69</v>
      </c>
      <c r="F8" s="112" t="str">
        <f>CONCATENATE("var ",RIGHT(E7,2),"/",RIGHT(E7-1,2))</f>
        <v>var 20/19</v>
      </c>
      <c r="G8" s="113" t="s">
        <v>69</v>
      </c>
      <c r="H8" s="112" t="str">
        <f>CONCATENATE("var ",RIGHT(G7,2),"/",RIGHT(G7-1,2))</f>
        <v>var 21/20</v>
      </c>
      <c r="I8" s="113" t="s">
        <v>69</v>
      </c>
      <c r="J8" s="112" t="str">
        <f>CONCATENATE("var ",RIGHT(I7,2),"/",RIGHT(I7-1,2))</f>
        <v>var 22/21</v>
      </c>
      <c r="K8" s="113" t="s">
        <v>69</v>
      </c>
      <c r="L8" s="112" t="str">
        <f>CONCATENATE("var ",RIGHT(K7,2),"/",RIGHT(K7-1,2))</f>
        <v>var 23/22</v>
      </c>
      <c r="M8" s="113" t="s">
        <v>69</v>
      </c>
      <c r="N8" s="112" t="str">
        <f>CONCATENATE("var ",RIGHT(M7,2),"/",RIGHT(M7-1,2))</f>
        <v>var 24/23</v>
      </c>
      <c r="O8" s="112" t="str">
        <f>CONCATENATE("var ",RIGHT(M7,2),"/",RIGHT(2019,2))</f>
        <v>var 24/19</v>
      </c>
    </row>
    <row r="9" spans="1:16" x14ac:dyDescent="0.25">
      <c r="A9" s="1" t="s">
        <v>70</v>
      </c>
      <c r="B9" s="114" t="s">
        <v>71</v>
      </c>
      <c r="C9" s="115">
        <v>9792</v>
      </c>
      <c r="D9" s="116">
        <v>5.8022690437601332E-2</v>
      </c>
      <c r="E9" s="115">
        <v>9813</v>
      </c>
      <c r="F9" s="116">
        <f t="shared" ref="F9:L21" si="0">IFERROR(E9/C9-1,"-")</f>
        <v>2.1446078431373028E-3</v>
      </c>
      <c r="G9" s="115">
        <v>1197</v>
      </c>
      <c r="H9" s="116">
        <f t="shared" si="0"/>
        <v>-0.87801895444818101</v>
      </c>
      <c r="I9" s="115">
        <v>9896</v>
      </c>
      <c r="J9" s="116">
        <f t="shared" si="0"/>
        <v>7.2673350041771094</v>
      </c>
      <c r="K9" s="115">
        <v>17947</v>
      </c>
      <c r="L9" s="116">
        <f t="shared" si="0"/>
        <v>0.81356103476151986</v>
      </c>
      <c r="M9" s="115">
        <v>15841</v>
      </c>
      <c r="N9" s="116">
        <f t="shared" ref="N9:N17" si="1">IFERROR(M9/K9-1,"-")</f>
        <v>-0.11734551735666132</v>
      </c>
      <c r="O9" s="116">
        <f>M9/C9-1</f>
        <v>0.61774918300653603</v>
      </c>
    </row>
    <row r="10" spans="1:16" x14ac:dyDescent="0.25">
      <c r="A10" s="1" t="s">
        <v>72</v>
      </c>
      <c r="B10" s="114" t="s">
        <v>73</v>
      </c>
      <c r="C10" s="115">
        <v>10626</v>
      </c>
      <c r="D10" s="116">
        <v>4.023494860499266E-2</v>
      </c>
      <c r="E10" s="115">
        <v>11683</v>
      </c>
      <c r="F10" s="116">
        <f t="shared" si="0"/>
        <v>9.9472990777338621E-2</v>
      </c>
      <c r="G10" s="115">
        <v>1554</v>
      </c>
      <c r="H10" s="116">
        <f t="shared" si="0"/>
        <v>-0.8669862192929898</v>
      </c>
      <c r="I10" s="115">
        <v>10397</v>
      </c>
      <c r="J10" s="116">
        <f t="shared" si="0"/>
        <v>5.6904761904761907</v>
      </c>
      <c r="K10" s="115">
        <v>18389</v>
      </c>
      <c r="L10" s="116">
        <f t="shared" si="0"/>
        <v>0.76868327402135228</v>
      </c>
      <c r="M10" s="115">
        <v>24407</v>
      </c>
      <c r="N10" s="116">
        <f>IFERROR(M10/K10-1,"-")</f>
        <v>0.32726086247213004</v>
      </c>
      <c r="O10" s="116">
        <f>IFERROR(M10/C10-1,"-")</f>
        <v>1.2969132316958403</v>
      </c>
    </row>
    <row r="11" spans="1:16" x14ac:dyDescent="0.25">
      <c r="A11" s="1" t="s">
        <v>74</v>
      </c>
      <c r="B11" s="114" t="s">
        <v>75</v>
      </c>
      <c r="C11" s="115">
        <v>10617</v>
      </c>
      <c r="D11" s="116">
        <v>-0.20088815294294748</v>
      </c>
      <c r="E11" s="115">
        <v>2577</v>
      </c>
      <c r="F11" s="116">
        <f t="shared" si="0"/>
        <v>-0.7572760666855044</v>
      </c>
      <c r="G11" s="115">
        <v>2990</v>
      </c>
      <c r="H11" s="116">
        <f t="shared" si="0"/>
        <v>0.16026387272021725</v>
      </c>
      <c r="I11" s="115">
        <v>10842</v>
      </c>
      <c r="J11" s="116">
        <f t="shared" si="0"/>
        <v>2.6260869565217391</v>
      </c>
      <c r="K11" s="115">
        <v>16137</v>
      </c>
      <c r="L11" s="116">
        <f t="shared" si="0"/>
        <v>0.48837852794687331</v>
      </c>
      <c r="M11" s="115">
        <v>20474</v>
      </c>
      <c r="N11" s="116">
        <f t="shared" si="1"/>
        <v>0.2687612319514161</v>
      </c>
      <c r="O11" s="116">
        <f t="shared" ref="O11:O20" si="2">IFERROR(M11/C11-1,"-")</f>
        <v>0.92841669021380802</v>
      </c>
    </row>
    <row r="12" spans="1:16" x14ac:dyDescent="0.25">
      <c r="A12" s="1" t="s">
        <v>76</v>
      </c>
      <c r="B12" s="114" t="s">
        <v>77</v>
      </c>
      <c r="C12" s="115">
        <v>11067</v>
      </c>
      <c r="D12" s="116">
        <v>-0.12727702862550272</v>
      </c>
      <c r="E12" s="115">
        <v>0</v>
      </c>
      <c r="F12" s="116">
        <f t="shared" si="0"/>
        <v>-1</v>
      </c>
      <c r="G12" s="115">
        <v>3629</v>
      </c>
      <c r="H12" s="116" t="str">
        <f t="shared" si="0"/>
        <v>-</v>
      </c>
      <c r="I12" s="115">
        <v>13123</v>
      </c>
      <c r="J12" s="116">
        <f t="shared" si="0"/>
        <v>2.6161476990906585</v>
      </c>
      <c r="K12" s="115">
        <v>11699</v>
      </c>
      <c r="L12" s="116">
        <f t="shared" si="0"/>
        <v>-0.10851177322258632</v>
      </c>
      <c r="M12" s="115">
        <v>17811</v>
      </c>
      <c r="N12" s="116">
        <f t="shared" si="1"/>
        <v>0.52243781519788013</v>
      </c>
      <c r="O12" s="116">
        <f t="shared" si="2"/>
        <v>0.60937923556519391</v>
      </c>
    </row>
    <row r="13" spans="1:16" x14ac:dyDescent="0.25">
      <c r="A13" s="1" t="s">
        <v>78</v>
      </c>
      <c r="B13" s="114" t="s">
        <v>79</v>
      </c>
      <c r="C13" s="115">
        <v>10686</v>
      </c>
      <c r="D13" s="116">
        <v>-6.9001568217459508E-2</v>
      </c>
      <c r="E13" s="115">
        <v>0</v>
      </c>
      <c r="F13" s="116">
        <f t="shared" si="0"/>
        <v>-1</v>
      </c>
      <c r="G13" s="115">
        <v>4327</v>
      </c>
      <c r="H13" s="116" t="str">
        <f t="shared" si="0"/>
        <v>-</v>
      </c>
      <c r="I13" s="115">
        <v>12688</v>
      </c>
      <c r="J13" s="116">
        <f t="shared" si="0"/>
        <v>1.9322856482551423</v>
      </c>
      <c r="K13" s="115">
        <v>7550</v>
      </c>
      <c r="L13" s="116">
        <f t="shared" si="0"/>
        <v>-0.40494955863808324</v>
      </c>
      <c r="M13" s="115">
        <v>22267</v>
      </c>
      <c r="N13" s="116">
        <f t="shared" si="1"/>
        <v>1.9492715231788078</v>
      </c>
      <c r="O13" s="116">
        <f t="shared" si="2"/>
        <v>1.0837544450683136</v>
      </c>
    </row>
    <row r="14" spans="1:16" x14ac:dyDescent="0.25">
      <c r="A14" s="1" t="s">
        <v>80</v>
      </c>
      <c r="B14" s="114" t="s">
        <v>81</v>
      </c>
      <c r="C14" s="115">
        <v>11404</v>
      </c>
      <c r="D14" s="116">
        <v>3.0785469258509668E-3</v>
      </c>
      <c r="E14" s="115">
        <v>0</v>
      </c>
      <c r="F14" s="116">
        <f t="shared" si="0"/>
        <v>-1</v>
      </c>
      <c r="G14" s="115">
        <v>3302</v>
      </c>
      <c r="H14" s="116" t="str">
        <f t="shared" si="0"/>
        <v>-</v>
      </c>
      <c r="I14" s="115">
        <v>10420</v>
      </c>
      <c r="J14" s="116">
        <f t="shared" si="0"/>
        <v>2.1556632344033919</v>
      </c>
      <c r="K14" s="115">
        <v>14934</v>
      </c>
      <c r="L14" s="116">
        <f t="shared" si="0"/>
        <v>0.43320537428023043</v>
      </c>
      <c r="M14" s="115">
        <v>16055</v>
      </c>
      <c r="N14" s="116">
        <f t="shared" si="1"/>
        <v>7.5063613231552084E-2</v>
      </c>
      <c r="O14" s="116">
        <f t="shared" si="2"/>
        <v>0.4078393546124166</v>
      </c>
    </row>
    <row r="15" spans="1:16" x14ac:dyDescent="0.25">
      <c r="A15" s="1" t="s">
        <v>82</v>
      </c>
      <c r="B15" s="114" t="s">
        <v>83</v>
      </c>
      <c r="C15" s="115">
        <v>13016</v>
      </c>
      <c r="D15" s="116">
        <v>0.10081190798376194</v>
      </c>
      <c r="E15" s="115">
        <v>0</v>
      </c>
      <c r="F15" s="116">
        <f t="shared" si="0"/>
        <v>-1</v>
      </c>
      <c r="G15" s="115">
        <v>2379</v>
      </c>
      <c r="H15" s="116" t="str">
        <f t="shared" si="0"/>
        <v>-</v>
      </c>
      <c r="I15" s="115">
        <v>24503</v>
      </c>
      <c r="J15" s="116">
        <f t="shared" si="0"/>
        <v>9.299705758722153</v>
      </c>
      <c r="K15" s="115">
        <v>23244</v>
      </c>
      <c r="L15" s="116">
        <f t="shared" si="0"/>
        <v>-5.1381463494265978E-2</v>
      </c>
      <c r="M15" s="115">
        <v>16852</v>
      </c>
      <c r="N15" s="116">
        <f t="shared" si="1"/>
        <v>-0.27499569781448974</v>
      </c>
      <c r="O15" s="116">
        <f t="shared" si="2"/>
        <v>0.29471419791026432</v>
      </c>
    </row>
    <row r="16" spans="1:16" x14ac:dyDescent="0.25">
      <c r="A16" s="1" t="s">
        <v>84</v>
      </c>
      <c r="B16" s="114" t="s">
        <v>85</v>
      </c>
      <c r="C16" s="115">
        <v>14488</v>
      </c>
      <c r="D16" s="116">
        <v>0.11850536555238178</v>
      </c>
      <c r="E16" s="115">
        <v>6635</v>
      </c>
      <c r="F16" s="116">
        <f t="shared" si="0"/>
        <v>-0.54203478741027056</v>
      </c>
      <c r="G16" s="115">
        <v>6446</v>
      </c>
      <c r="H16" s="116">
        <f t="shared" si="0"/>
        <v>-2.8485305199698607E-2</v>
      </c>
      <c r="I16" s="115">
        <v>14928</v>
      </c>
      <c r="J16" s="116">
        <f t="shared" si="0"/>
        <v>1.3158547936704932</v>
      </c>
      <c r="K16" s="115">
        <v>11309</v>
      </c>
      <c r="L16" s="116">
        <f t="shared" si="0"/>
        <v>-0.242430332261522</v>
      </c>
      <c r="M16" s="115"/>
      <c r="N16" s="116"/>
      <c r="O16" s="116"/>
    </row>
    <row r="17" spans="1:16" x14ac:dyDescent="0.25">
      <c r="A17" s="1" t="s">
        <v>86</v>
      </c>
      <c r="B17" s="114" t="s">
        <v>87</v>
      </c>
      <c r="C17" s="115">
        <v>11945</v>
      </c>
      <c r="D17" s="116">
        <v>9.1964530578663606E-2</v>
      </c>
      <c r="E17" s="115">
        <v>6236</v>
      </c>
      <c r="F17" s="116">
        <f t="shared" si="0"/>
        <v>-0.47794056090414394</v>
      </c>
      <c r="G17" s="115">
        <v>8360</v>
      </c>
      <c r="H17" s="116">
        <f t="shared" si="0"/>
        <v>0.34060295060936507</v>
      </c>
      <c r="I17" s="115">
        <v>10763</v>
      </c>
      <c r="J17" s="116">
        <f t="shared" si="0"/>
        <v>0.28744019138755972</v>
      </c>
      <c r="K17" s="115">
        <v>16386</v>
      </c>
      <c r="L17" s="116">
        <f t="shared" si="0"/>
        <v>0.52243798197528579</v>
      </c>
      <c r="M17" s="115"/>
      <c r="N17" s="116"/>
      <c r="O17" s="116"/>
    </row>
    <row r="18" spans="1:16" x14ac:dyDescent="0.25">
      <c r="A18" s="1" t="s">
        <v>88</v>
      </c>
      <c r="B18" s="114" t="s">
        <v>89</v>
      </c>
      <c r="C18" s="115">
        <v>13119</v>
      </c>
      <c r="D18" s="116">
        <v>0.14028683181225543</v>
      </c>
      <c r="E18" s="115">
        <v>4583</v>
      </c>
      <c r="F18" s="116">
        <f t="shared" si="0"/>
        <v>-0.65065934903574973</v>
      </c>
      <c r="G18" s="115">
        <v>13659</v>
      </c>
      <c r="H18" s="116">
        <f t="shared" si="0"/>
        <v>1.9803622081605936</v>
      </c>
      <c r="I18" s="115">
        <v>14777</v>
      </c>
      <c r="J18" s="116">
        <f t="shared" si="0"/>
        <v>8.1850794348048872E-2</v>
      </c>
      <c r="K18" s="115">
        <v>17351</v>
      </c>
      <c r="L18" s="116">
        <f t="shared" si="0"/>
        <v>0.17418961900250385</v>
      </c>
      <c r="M18" s="115"/>
      <c r="N18" s="116"/>
      <c r="O18" s="116"/>
    </row>
    <row r="19" spans="1:16" x14ac:dyDescent="0.25">
      <c r="A19" s="1" t="s">
        <v>90</v>
      </c>
      <c r="B19" s="114" t="s">
        <v>91</v>
      </c>
      <c r="C19" s="115">
        <v>9620</v>
      </c>
      <c r="D19" s="116">
        <v>-0.10461653015636629</v>
      </c>
      <c r="E19" s="115">
        <v>2952</v>
      </c>
      <c r="F19" s="116">
        <f t="shared" si="0"/>
        <v>-0.69313929313929312</v>
      </c>
      <c r="G19" s="115">
        <v>12968</v>
      </c>
      <c r="H19" s="116">
        <f t="shared" si="0"/>
        <v>3.3929539295392956</v>
      </c>
      <c r="I19" s="115">
        <v>14622</v>
      </c>
      <c r="J19" s="116">
        <f t="shared" si="0"/>
        <v>0.12754472547809992</v>
      </c>
      <c r="K19" s="115">
        <v>12399</v>
      </c>
      <c r="L19" s="116">
        <f t="shared" si="0"/>
        <v>-0.15203118588428399</v>
      </c>
      <c r="M19" s="115"/>
      <c r="N19" s="116"/>
      <c r="O19" s="116"/>
    </row>
    <row r="20" spans="1:16" x14ac:dyDescent="0.25">
      <c r="A20" s="1" t="s">
        <v>92</v>
      </c>
      <c r="B20" s="114" t="s">
        <v>93</v>
      </c>
      <c r="C20" s="115">
        <v>10746</v>
      </c>
      <c r="D20" s="116">
        <v>1.0722347629796847E-2</v>
      </c>
      <c r="E20" s="115">
        <v>8154</v>
      </c>
      <c r="F20" s="116">
        <f t="shared" si="0"/>
        <v>-0.24120603015075381</v>
      </c>
      <c r="G20" s="115">
        <v>9493</v>
      </c>
      <c r="H20" s="116">
        <f t="shared" si="0"/>
        <v>0.16421388275692905</v>
      </c>
      <c r="I20" s="115">
        <v>14121</v>
      </c>
      <c r="J20" s="116">
        <f t="shared" si="0"/>
        <v>0.48751711787633001</v>
      </c>
      <c r="K20" s="115">
        <v>12492</v>
      </c>
      <c r="L20" s="116">
        <f t="shared" si="0"/>
        <v>-0.11536010197578073</v>
      </c>
      <c r="M20" s="115"/>
      <c r="N20" s="116"/>
      <c r="O20" s="116"/>
    </row>
    <row r="21" spans="1:16" ht="15.75" x14ac:dyDescent="0.25">
      <c r="A21" s="1" t="s">
        <v>0</v>
      </c>
      <c r="B21" s="117" t="s">
        <v>30</v>
      </c>
      <c r="C21" s="118">
        <v>137126</v>
      </c>
      <c r="D21" s="119">
        <v>1.7898758775871659E-3</v>
      </c>
      <c r="E21" s="118">
        <v>55313</v>
      </c>
      <c r="F21" s="119">
        <f t="shared" si="0"/>
        <v>-0.59662646033574962</v>
      </c>
      <c r="G21" s="118">
        <v>70304</v>
      </c>
      <c r="H21" s="119">
        <f t="shared" si="0"/>
        <v>0.27102127890369343</v>
      </c>
      <c r="I21" s="118">
        <v>161080</v>
      </c>
      <c r="J21" s="119">
        <f t="shared" si="0"/>
        <v>1.2911925352753757</v>
      </c>
      <c r="K21" s="118">
        <v>179837</v>
      </c>
      <c r="L21" s="119">
        <f t="shared" si="0"/>
        <v>0.116445244598957</v>
      </c>
      <c r="M21" s="118">
        <v>133707</v>
      </c>
      <c r="N21" s="119">
        <v>0.21662420382165615</v>
      </c>
      <c r="O21" s="119">
        <v>0.73177649984457571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15"/>
      <c r="N23" s="105"/>
      <c r="O23" s="105"/>
    </row>
    <row r="24" spans="1:16" x14ac:dyDescent="0.25">
      <c r="K24" s="120"/>
      <c r="N24" s="79"/>
    </row>
    <row r="26" spans="1:16" ht="48.75" customHeight="1" thickBot="1" x14ac:dyDescent="0.3">
      <c r="B26" s="269" t="s">
        <v>251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1" t="s">
        <v>137</v>
      </c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3"/>
    </row>
    <row r="29" spans="1:16" ht="22.5" thickTop="1" thickBot="1" x14ac:dyDescent="0.3">
      <c r="B29" s="109"/>
      <c r="C29" s="294">
        <f>2019</f>
        <v>2019</v>
      </c>
      <c r="D29" s="295"/>
      <c r="E29" s="296">
        <v>2020</v>
      </c>
      <c r="F29" s="295"/>
      <c r="G29" s="296">
        <v>2021</v>
      </c>
      <c r="H29" s="295"/>
      <c r="I29" s="296">
        <v>2022</v>
      </c>
      <c r="J29" s="295"/>
      <c r="K29" s="296">
        <v>2023</v>
      </c>
      <c r="L29" s="295"/>
      <c r="M29" s="296">
        <v>2024</v>
      </c>
      <c r="N29" s="297"/>
      <c r="O29" s="298"/>
    </row>
    <row r="30" spans="1:16" ht="16.5" thickTop="1" thickBot="1" x14ac:dyDescent="0.3">
      <c r="B30" s="85"/>
      <c r="C30" s="111" t="s">
        <v>69</v>
      </c>
      <c r="D30" s="112" t="str">
        <f>CONCATENATE("var ",RIGHT(2019,2),"/",RIGHT(2018,2))</f>
        <v>var 19/18</v>
      </c>
      <c r="E30" s="113" t="s">
        <v>69</v>
      </c>
      <c r="F30" s="112" t="str">
        <f>CONCATENATE("var ",RIGHT(E29,2),"/",RIGHT(E29-1,2))</f>
        <v>var 20/19</v>
      </c>
      <c r="G30" s="113" t="s">
        <v>69</v>
      </c>
      <c r="H30" s="112" t="str">
        <f>CONCATENATE("var ",RIGHT(G29,2),"/",RIGHT(G29-1,2))</f>
        <v>var 21/20</v>
      </c>
      <c r="I30" s="113" t="s">
        <v>69</v>
      </c>
      <c r="J30" s="112" t="str">
        <f>CONCATENATE("var ",RIGHT(I29,2),"/",RIGHT(I29-1,2))</f>
        <v>var 22/21</v>
      </c>
      <c r="K30" s="113" t="s">
        <v>69</v>
      </c>
      <c r="L30" s="112" t="str">
        <f>CONCATENATE("var ",RIGHT(K29,2),"/",RIGHT(K29-1,2))</f>
        <v>var 23/22</v>
      </c>
      <c r="M30" s="113" t="s">
        <v>69</v>
      </c>
      <c r="N30" s="112" t="str">
        <f>CONCATENATE("var ",RIGHT(M29,2),"/",RIGHT(M29-1,2))</f>
        <v>var 24/23</v>
      </c>
      <c r="O30" s="112" t="str">
        <f>CONCATENATE("var ",RIGHT(M29,2),"/",RIGHT(2019,2))</f>
        <v>var 24/19</v>
      </c>
    </row>
    <row r="31" spans="1:16" x14ac:dyDescent="0.25">
      <c r="B31" s="114" t="s">
        <v>71</v>
      </c>
      <c r="C31" s="115">
        <v>9682</v>
      </c>
      <c r="D31" s="116">
        <v>5.8604854581237653E-2</v>
      </c>
      <c r="E31" s="115">
        <v>9499</v>
      </c>
      <c r="F31" s="116">
        <f t="shared" ref="F31:L43" si="3">IFERROR(E31/C31-1,"-")</f>
        <v>-1.8901053501342746E-2</v>
      </c>
      <c r="G31" s="115">
        <v>1150</v>
      </c>
      <c r="H31" s="116">
        <f t="shared" si="3"/>
        <v>-0.87893462469733652</v>
      </c>
      <c r="I31" s="115">
        <v>7546</v>
      </c>
      <c r="J31" s="116">
        <f t="shared" si="3"/>
        <v>5.5617391304347823</v>
      </c>
      <c r="K31" s="115">
        <v>17462</v>
      </c>
      <c r="L31" s="116">
        <f t="shared" si="3"/>
        <v>1.31407368142062</v>
      </c>
      <c r="M31" s="115">
        <v>12086</v>
      </c>
      <c r="N31" s="116">
        <f t="shared" ref="N31:N39" si="4">IFERROR(M31/K31-1,"-")</f>
        <v>-0.30786851448860386</v>
      </c>
      <c r="O31" s="116">
        <f>M31/C31-1</f>
        <v>0.24829580665151818</v>
      </c>
    </row>
    <row r="32" spans="1:16" x14ac:dyDescent="0.25">
      <c r="B32" s="114" t="s">
        <v>73</v>
      </c>
      <c r="C32" s="115">
        <v>10532</v>
      </c>
      <c r="D32" s="116">
        <v>4.1534810126582222E-2</v>
      </c>
      <c r="E32" s="115">
        <v>11353</v>
      </c>
      <c r="F32" s="116">
        <f t="shared" si="3"/>
        <v>7.7952905431067254E-2</v>
      </c>
      <c r="G32" s="115">
        <v>1496</v>
      </c>
      <c r="H32" s="116">
        <f t="shared" si="3"/>
        <v>-0.86822866202765792</v>
      </c>
      <c r="I32" s="115">
        <v>9937</v>
      </c>
      <c r="J32" s="116">
        <f t="shared" si="3"/>
        <v>5.6423796791443852</v>
      </c>
      <c r="K32" s="115">
        <v>17660</v>
      </c>
      <c r="L32" s="116">
        <f t="shared" si="3"/>
        <v>0.77719633692261247</v>
      </c>
      <c r="M32" s="115">
        <v>20778</v>
      </c>
      <c r="N32" s="116">
        <f t="shared" si="4"/>
        <v>0.17655719139297843</v>
      </c>
      <c r="O32" s="116">
        <f>IFERROR(M32/C32-1,"-")</f>
        <v>0.97284466388150403</v>
      </c>
    </row>
    <row r="33" spans="2:16" x14ac:dyDescent="0.25">
      <c r="B33" s="114" t="s">
        <v>75</v>
      </c>
      <c r="C33" s="115">
        <v>10496</v>
      </c>
      <c r="D33" s="116">
        <v>-0.19926762282575528</v>
      </c>
      <c r="E33" s="115">
        <v>2483</v>
      </c>
      <c r="F33" s="116">
        <f t="shared" si="3"/>
        <v>-0.76343368902439024</v>
      </c>
      <c r="G33" s="115">
        <v>2921</v>
      </c>
      <c r="H33" s="116">
        <f t="shared" si="3"/>
        <v>0.17639951671365295</v>
      </c>
      <c r="I33" s="115">
        <v>10258</v>
      </c>
      <c r="J33" s="116">
        <f t="shared" si="3"/>
        <v>2.5118110236220472</v>
      </c>
      <c r="K33" s="115">
        <v>15316</v>
      </c>
      <c r="L33" s="116">
        <f t="shared" si="3"/>
        <v>0.49307857282121281</v>
      </c>
      <c r="M33" s="115">
        <v>16717</v>
      </c>
      <c r="N33" s="116">
        <f t="shared" si="4"/>
        <v>9.1472969443719077E-2</v>
      </c>
      <c r="O33" s="116">
        <f t="shared" ref="O33:O42" si="5">IFERROR(M33/C33-1,"-")</f>
        <v>0.59270198170731714</v>
      </c>
    </row>
    <row r="34" spans="2:16" x14ac:dyDescent="0.25">
      <c r="B34" s="114" t="s">
        <v>77</v>
      </c>
      <c r="C34" s="115">
        <v>11020</v>
      </c>
      <c r="D34" s="116">
        <v>-0.12636752814333285</v>
      </c>
      <c r="E34" s="115">
        <v>0</v>
      </c>
      <c r="F34" s="116">
        <f t="shared" si="3"/>
        <v>-1</v>
      </c>
      <c r="G34" s="115">
        <v>3549</v>
      </c>
      <c r="H34" s="116" t="str">
        <f t="shared" si="3"/>
        <v>-</v>
      </c>
      <c r="I34" s="115">
        <v>12235</v>
      </c>
      <c r="J34" s="116">
        <f t="shared" si="3"/>
        <v>2.4474499859115242</v>
      </c>
      <c r="K34" s="115">
        <v>10715</v>
      </c>
      <c r="L34" s="116">
        <f t="shared" si="3"/>
        <v>-0.12423375561912542</v>
      </c>
      <c r="M34" s="115">
        <v>15251</v>
      </c>
      <c r="N34" s="116">
        <f t="shared" si="4"/>
        <v>0.42333177788147447</v>
      </c>
      <c r="O34" s="116">
        <f t="shared" si="5"/>
        <v>0.3839382940108893</v>
      </c>
    </row>
    <row r="35" spans="2:16" x14ac:dyDescent="0.25">
      <c r="B35" s="114" t="s">
        <v>79</v>
      </c>
      <c r="C35" s="115">
        <v>10616</v>
      </c>
      <c r="D35" s="116">
        <v>-4.6524160229926337E-2</v>
      </c>
      <c r="E35" s="115">
        <v>0</v>
      </c>
      <c r="F35" s="116">
        <f t="shared" si="3"/>
        <v>-1</v>
      </c>
      <c r="G35" s="115">
        <v>4248</v>
      </c>
      <c r="H35" s="116" t="str">
        <f t="shared" si="3"/>
        <v>-</v>
      </c>
      <c r="I35" s="115">
        <v>12175</v>
      </c>
      <c r="J35" s="116">
        <f t="shared" si="3"/>
        <v>1.8660546139359697</v>
      </c>
      <c r="K35" s="115">
        <v>6778</v>
      </c>
      <c r="L35" s="116">
        <f t="shared" si="3"/>
        <v>-0.44328542094455847</v>
      </c>
      <c r="M35" s="115">
        <v>19282</v>
      </c>
      <c r="N35" s="116">
        <f t="shared" si="4"/>
        <v>1.844791974033638</v>
      </c>
      <c r="O35" s="116">
        <f t="shared" si="5"/>
        <v>0.81631499623210257</v>
      </c>
    </row>
    <row r="36" spans="2:16" x14ac:dyDescent="0.25">
      <c r="B36" s="114" t="s">
        <v>81</v>
      </c>
      <c r="C36" s="115">
        <v>11273</v>
      </c>
      <c r="D36" s="116">
        <v>9.0404582885785789E-3</v>
      </c>
      <c r="E36" s="115">
        <v>0</v>
      </c>
      <c r="F36" s="116">
        <f t="shared" si="3"/>
        <v>-1</v>
      </c>
      <c r="G36" s="115">
        <v>3239</v>
      </c>
      <c r="H36" s="116" t="str">
        <f t="shared" si="3"/>
        <v>-</v>
      </c>
      <c r="I36" s="115">
        <v>10004</v>
      </c>
      <c r="J36" s="116">
        <f t="shared" si="3"/>
        <v>2.0886075949367089</v>
      </c>
      <c r="K36" s="115">
        <v>14510</v>
      </c>
      <c r="L36" s="116">
        <f t="shared" si="3"/>
        <v>0.45041983206717306</v>
      </c>
      <c r="M36" s="115">
        <v>12747</v>
      </c>
      <c r="N36" s="116">
        <f t="shared" si="4"/>
        <v>-0.12150241212956581</v>
      </c>
      <c r="O36" s="116">
        <f t="shared" si="5"/>
        <v>0.13075490109110266</v>
      </c>
    </row>
    <row r="37" spans="2:16" x14ac:dyDescent="0.25">
      <c r="B37" s="114" t="s">
        <v>83</v>
      </c>
      <c r="C37" s="115">
        <v>12691</v>
      </c>
      <c r="D37" s="116">
        <v>8.7396110016279671E-2</v>
      </c>
      <c r="E37" s="115">
        <v>0</v>
      </c>
      <c r="F37" s="116">
        <f t="shared" si="3"/>
        <v>-1</v>
      </c>
      <c r="G37" s="115">
        <v>2305</v>
      </c>
      <c r="H37" s="116" t="str">
        <f t="shared" si="3"/>
        <v>-</v>
      </c>
      <c r="I37" s="115">
        <v>23736</v>
      </c>
      <c r="J37" s="116">
        <f t="shared" si="3"/>
        <v>9.2976138828633399</v>
      </c>
      <c r="K37" s="115">
        <v>22490</v>
      </c>
      <c r="L37" s="116">
        <f t="shared" si="3"/>
        <v>-5.2494101786316194E-2</v>
      </c>
      <c r="M37" s="115">
        <v>13444</v>
      </c>
      <c r="N37" s="116">
        <f t="shared" si="4"/>
        <v>-0.40222321031569586</v>
      </c>
      <c r="O37" s="116">
        <f t="shared" si="5"/>
        <v>5.9333385863998167E-2</v>
      </c>
    </row>
    <row r="38" spans="2:16" x14ac:dyDescent="0.25">
      <c r="B38" s="114" t="s">
        <v>85</v>
      </c>
      <c r="C38" s="115">
        <v>14311</v>
      </c>
      <c r="D38" s="116">
        <v>0.13041074249605056</v>
      </c>
      <c r="E38" s="115">
        <v>6593</v>
      </c>
      <c r="F38" s="116">
        <f t="shared" si="3"/>
        <v>-0.53930542938997972</v>
      </c>
      <c r="G38" s="115">
        <v>6327</v>
      </c>
      <c r="H38" s="116">
        <f t="shared" si="3"/>
        <v>-4.0345821325648457E-2</v>
      </c>
      <c r="I38" s="115">
        <v>14117</v>
      </c>
      <c r="J38" s="116">
        <f t="shared" si="3"/>
        <v>1.2312312312312312</v>
      </c>
      <c r="K38" s="115">
        <v>10339</v>
      </c>
      <c r="L38" s="116">
        <f t="shared" si="3"/>
        <v>-0.26762059927746684</v>
      </c>
      <c r="M38" s="115"/>
      <c r="N38" s="116"/>
      <c r="O38" s="116"/>
    </row>
    <row r="39" spans="2:16" x14ac:dyDescent="0.25">
      <c r="B39" s="114" t="s">
        <v>87</v>
      </c>
      <c r="C39" s="115">
        <v>11734</v>
      </c>
      <c r="D39" s="116">
        <v>8.3972286374133898E-2</v>
      </c>
      <c r="E39" s="115">
        <v>6206</v>
      </c>
      <c r="F39" s="116">
        <f t="shared" si="3"/>
        <v>-0.47110959604567926</v>
      </c>
      <c r="G39" s="115">
        <v>7499</v>
      </c>
      <c r="H39" s="116">
        <f t="shared" si="3"/>
        <v>0.20834676119883988</v>
      </c>
      <c r="I39" s="115">
        <v>10282</v>
      </c>
      <c r="J39" s="116">
        <f t="shared" si="3"/>
        <v>0.37111614881984267</v>
      </c>
      <c r="K39" s="115">
        <v>15797</v>
      </c>
      <c r="L39" s="116">
        <f t="shared" si="3"/>
        <v>0.53637424625559227</v>
      </c>
      <c r="M39" s="115"/>
      <c r="N39" s="116"/>
      <c r="O39" s="116"/>
    </row>
    <row r="40" spans="2:16" x14ac:dyDescent="0.25">
      <c r="B40" s="114" t="s">
        <v>89</v>
      </c>
      <c r="C40" s="115">
        <v>13046</v>
      </c>
      <c r="D40" s="116">
        <v>0.14398456681866012</v>
      </c>
      <c r="E40" s="115">
        <v>4531</v>
      </c>
      <c r="F40" s="116">
        <f t="shared" si="3"/>
        <v>-0.65269047984056416</v>
      </c>
      <c r="G40" s="115">
        <v>11557</v>
      </c>
      <c r="H40" s="116">
        <f t="shared" si="3"/>
        <v>1.5506510704038843</v>
      </c>
      <c r="I40" s="115">
        <v>13795</v>
      </c>
      <c r="J40" s="116">
        <f t="shared" si="3"/>
        <v>0.19364887081422522</v>
      </c>
      <c r="K40" s="115">
        <v>16481</v>
      </c>
      <c r="L40" s="116">
        <f t="shared" si="3"/>
        <v>0.19470822761870243</v>
      </c>
      <c r="M40" s="115"/>
      <c r="N40" s="116"/>
      <c r="O40" s="116"/>
    </row>
    <row r="41" spans="2:16" x14ac:dyDescent="0.25">
      <c r="B41" s="114" t="s">
        <v>91</v>
      </c>
      <c r="C41" s="115">
        <v>9283</v>
      </c>
      <c r="D41" s="116">
        <v>-0.1091170825335892</v>
      </c>
      <c r="E41" s="115">
        <v>2895</v>
      </c>
      <c r="F41" s="116">
        <f t="shared" si="3"/>
        <v>-0.6881396100398578</v>
      </c>
      <c r="G41" s="115">
        <v>10194</v>
      </c>
      <c r="H41" s="116">
        <f t="shared" si="3"/>
        <v>2.5212435233160622</v>
      </c>
      <c r="I41" s="115">
        <v>14034</v>
      </c>
      <c r="J41" s="116">
        <f t="shared" si="3"/>
        <v>0.37669217186580339</v>
      </c>
      <c r="K41" s="115">
        <v>11754</v>
      </c>
      <c r="L41" s="116">
        <f t="shared" si="3"/>
        <v>-0.16246259085079096</v>
      </c>
      <c r="M41" s="115"/>
      <c r="N41" s="116"/>
      <c r="O41" s="116"/>
    </row>
    <row r="42" spans="2:16" x14ac:dyDescent="0.25">
      <c r="B42" s="114" t="s">
        <v>93</v>
      </c>
      <c r="C42" s="115">
        <v>10668</v>
      </c>
      <c r="D42" s="116">
        <v>1.4357706570314654E-2</v>
      </c>
      <c r="E42" s="115">
        <v>8080</v>
      </c>
      <c r="F42" s="116">
        <f t="shared" si="3"/>
        <v>-0.24259467566554183</v>
      </c>
      <c r="G42" s="115">
        <v>7535</v>
      </c>
      <c r="H42" s="116">
        <f t="shared" si="3"/>
        <v>-6.7450495049504955E-2</v>
      </c>
      <c r="I42" s="115">
        <v>13354</v>
      </c>
      <c r="J42" s="116">
        <f t="shared" si="3"/>
        <v>0.77226277372262775</v>
      </c>
      <c r="K42" s="115">
        <v>11656</v>
      </c>
      <c r="L42" s="116">
        <f t="shared" si="3"/>
        <v>-0.12715291298487341</v>
      </c>
      <c r="M42" s="115"/>
      <c r="N42" s="116"/>
      <c r="O42" s="116"/>
    </row>
    <row r="43" spans="2:16" ht="15.75" x14ac:dyDescent="0.25">
      <c r="B43" s="117" t="s">
        <v>30</v>
      </c>
      <c r="C43" s="118">
        <v>135352</v>
      </c>
      <c r="D43" s="119">
        <v>4.2216006469659728E-3</v>
      </c>
      <c r="E43" s="118">
        <v>54073</v>
      </c>
      <c r="F43" s="119">
        <f t="shared" si="3"/>
        <v>-0.60050091612979495</v>
      </c>
      <c r="G43" s="118">
        <v>62020</v>
      </c>
      <c r="H43" s="119">
        <f t="shared" si="3"/>
        <v>0.14696798772030406</v>
      </c>
      <c r="I43" s="118">
        <v>151473</v>
      </c>
      <c r="J43" s="119">
        <f t="shared" si="3"/>
        <v>1.4423250564334085</v>
      </c>
      <c r="K43" s="118">
        <v>170958</v>
      </c>
      <c r="L43" s="119">
        <f t="shared" si="3"/>
        <v>0.12863678675407497</v>
      </c>
      <c r="M43" s="118">
        <v>110305</v>
      </c>
      <c r="N43" s="119">
        <v>5.1214607694580305E-2</v>
      </c>
      <c r="O43" s="119">
        <v>0.44548551959114135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K46" s="79"/>
    </row>
    <row r="48" spans="2:16" ht="48.75" customHeight="1" thickBot="1" x14ac:dyDescent="0.3">
      <c r="B48" s="269" t="s">
        <v>252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1" t="s">
        <v>61</v>
      </c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3"/>
    </row>
    <row r="51" spans="1:16" ht="22.5" thickTop="1" thickBot="1" x14ac:dyDescent="0.3">
      <c r="B51" s="109"/>
      <c r="C51" s="294">
        <f>2019</f>
        <v>2019</v>
      </c>
      <c r="D51" s="295"/>
      <c r="E51" s="296">
        <v>2020</v>
      </c>
      <c r="F51" s="295"/>
      <c r="G51" s="296">
        <v>2021</v>
      </c>
      <c r="H51" s="295"/>
      <c r="I51" s="296">
        <v>2022</v>
      </c>
      <c r="J51" s="295"/>
      <c r="K51" s="296">
        <v>2023</v>
      </c>
      <c r="L51" s="295"/>
      <c r="M51" s="296">
        <v>2024</v>
      </c>
      <c r="N51" s="297"/>
      <c r="O51" s="298"/>
    </row>
    <row r="52" spans="1:16" ht="16.5" thickTop="1" thickBot="1" x14ac:dyDescent="0.3">
      <c r="B52" s="85"/>
      <c r="C52" s="111" t="s">
        <v>69</v>
      </c>
      <c r="D52" s="112" t="str">
        <f>CONCATENATE("var ",RIGHT(2019,2),"/",RIGHT(2018,2))</f>
        <v>var 19/18</v>
      </c>
      <c r="E52" s="113" t="s">
        <v>69</v>
      </c>
      <c r="F52" s="112" t="str">
        <f>CONCATENATE("var ",RIGHT(E51,2),"/",RIGHT(E51-1,2))</f>
        <v>var 20/19</v>
      </c>
      <c r="G52" s="113" t="s">
        <v>69</v>
      </c>
      <c r="H52" s="112" t="str">
        <f>CONCATENATE("var ",RIGHT(G51,2),"/",RIGHT(G51-1,2))</f>
        <v>var 21/20</v>
      </c>
      <c r="I52" s="113" t="s">
        <v>69</v>
      </c>
      <c r="J52" s="112" t="str">
        <f>CONCATENATE("var ",RIGHT(I51,2),"/",RIGHT(I51-1,2))</f>
        <v>var 22/21</v>
      </c>
      <c r="K52" s="113" t="s">
        <v>69</v>
      </c>
      <c r="L52" s="112" t="str">
        <f>CONCATENATE("var ",RIGHT(K51,2),"/",RIGHT(K51-1,2))</f>
        <v>var 23/22</v>
      </c>
      <c r="M52" s="113" t="s">
        <v>69</v>
      </c>
      <c r="N52" s="112" t="str">
        <f>CONCATENATE("var ",RIGHT(M51,2),"/",RIGHT(M51-1,2))</f>
        <v>var 24/23</v>
      </c>
      <c r="O52" s="112" t="str">
        <f>CONCATENATE("var ",RIGHT(M51,2),"/",RIGHT(2019,2))</f>
        <v>var 24/19</v>
      </c>
    </row>
    <row r="53" spans="1:16" x14ac:dyDescent="0.25">
      <c r="A53" s="1">
        <v>1</v>
      </c>
      <c r="B53" s="114" t="s">
        <v>71</v>
      </c>
      <c r="C53" s="115">
        <v>8730</v>
      </c>
      <c r="D53" s="116">
        <v>9.0977255686078395E-2</v>
      </c>
      <c r="E53" s="115">
        <v>8651</v>
      </c>
      <c r="F53" s="116">
        <f t="shared" ref="F53:L65" si="6">IFERROR(E53/C53-1,"-")</f>
        <v>-9.0492554410079862E-3</v>
      </c>
      <c r="G53" s="115">
        <v>1150</v>
      </c>
      <c r="H53" s="116">
        <f t="shared" si="6"/>
        <v>-0.86706739105305741</v>
      </c>
      <c r="I53" s="115">
        <v>0</v>
      </c>
      <c r="J53" s="116">
        <f t="shared" si="6"/>
        <v>-1</v>
      </c>
      <c r="K53" s="115">
        <v>0</v>
      </c>
      <c r="L53" s="116" t="str">
        <f t="shared" si="6"/>
        <v>-</v>
      </c>
      <c r="M53" s="115">
        <v>0</v>
      </c>
      <c r="N53" s="116" t="str">
        <f t="shared" ref="N53:N64" si="7">IFERROR(M53/K53-1,"-")</f>
        <v>-</v>
      </c>
      <c r="O53" s="116">
        <f>M53/C53-1</f>
        <v>-1</v>
      </c>
    </row>
    <row r="54" spans="1:16" x14ac:dyDescent="0.25">
      <c r="A54" s="1">
        <v>2</v>
      </c>
      <c r="B54" s="114" t="s">
        <v>73</v>
      </c>
      <c r="C54" s="115">
        <v>9521</v>
      </c>
      <c r="D54" s="116">
        <v>6.3323654232745108E-2</v>
      </c>
      <c r="E54" s="115">
        <v>10563</v>
      </c>
      <c r="F54" s="116">
        <f t="shared" si="6"/>
        <v>0.10944228547421497</v>
      </c>
      <c r="G54" s="115">
        <v>1496</v>
      </c>
      <c r="H54" s="116">
        <f t="shared" si="6"/>
        <v>-0.85837356811511878</v>
      </c>
      <c r="I54" s="115">
        <v>0</v>
      </c>
      <c r="J54" s="116">
        <f t="shared" si="6"/>
        <v>-1</v>
      </c>
      <c r="K54" s="115">
        <v>0</v>
      </c>
      <c r="L54" s="116" t="str">
        <f t="shared" si="6"/>
        <v>-</v>
      </c>
      <c r="M54" s="115">
        <v>0</v>
      </c>
      <c r="N54" s="116" t="str">
        <f t="shared" si="7"/>
        <v>-</v>
      </c>
      <c r="O54" s="116">
        <f>IFERROR(M54/C54-1,"-")</f>
        <v>-1</v>
      </c>
    </row>
    <row r="55" spans="1:16" x14ac:dyDescent="0.25">
      <c r="A55" s="1">
        <v>3</v>
      </c>
      <c r="B55" s="114" t="s">
        <v>75</v>
      </c>
      <c r="C55" s="115">
        <v>9304</v>
      </c>
      <c r="D55" s="116">
        <v>-0.20742823068404459</v>
      </c>
      <c r="E55" s="115">
        <v>2181</v>
      </c>
      <c r="F55" s="116">
        <f t="shared" si="6"/>
        <v>-0.76558469475494406</v>
      </c>
      <c r="G55" s="115">
        <v>2921</v>
      </c>
      <c r="H55" s="116">
        <f t="shared" si="6"/>
        <v>0.33929390187987152</v>
      </c>
      <c r="I55" s="115">
        <v>0</v>
      </c>
      <c r="J55" s="116">
        <f t="shared" si="6"/>
        <v>-1</v>
      </c>
      <c r="K55" s="115">
        <v>0</v>
      </c>
      <c r="L55" s="116" t="str">
        <f t="shared" si="6"/>
        <v>-</v>
      </c>
      <c r="M55" s="115">
        <v>0</v>
      </c>
      <c r="N55" s="116" t="str">
        <f t="shared" si="7"/>
        <v>-</v>
      </c>
      <c r="O55" s="116">
        <f t="shared" ref="O55:O64" si="8">IFERROR(M55/C55-1,"-")</f>
        <v>-1</v>
      </c>
    </row>
    <row r="56" spans="1:16" x14ac:dyDescent="0.25">
      <c r="A56" s="1">
        <v>4</v>
      </c>
      <c r="B56" s="114" t="s">
        <v>77</v>
      </c>
      <c r="C56" s="115">
        <v>9801</v>
      </c>
      <c r="D56" s="116">
        <v>-0.13495145631067962</v>
      </c>
      <c r="E56" s="115">
        <v>0</v>
      </c>
      <c r="F56" s="116">
        <f t="shared" si="6"/>
        <v>-1</v>
      </c>
      <c r="G56" s="115">
        <v>3549</v>
      </c>
      <c r="H56" s="116" t="str">
        <f t="shared" si="6"/>
        <v>-</v>
      </c>
      <c r="I56" s="115">
        <v>0</v>
      </c>
      <c r="J56" s="116">
        <f t="shared" si="6"/>
        <v>-1</v>
      </c>
      <c r="K56" s="115">
        <v>0</v>
      </c>
      <c r="L56" s="116" t="str">
        <f t="shared" si="6"/>
        <v>-</v>
      </c>
      <c r="M56" s="115">
        <v>0</v>
      </c>
      <c r="N56" s="116" t="str">
        <f t="shared" si="7"/>
        <v>-</v>
      </c>
      <c r="O56" s="116">
        <f t="shared" si="8"/>
        <v>-1</v>
      </c>
    </row>
    <row r="57" spans="1:16" x14ac:dyDescent="0.25">
      <c r="A57" s="1">
        <v>5</v>
      </c>
      <c r="B57" s="114" t="s">
        <v>79</v>
      </c>
      <c r="C57" s="115">
        <v>9600</v>
      </c>
      <c r="D57" s="116">
        <v>-3.9807961592318475E-2</v>
      </c>
      <c r="E57" s="115">
        <v>0</v>
      </c>
      <c r="F57" s="116">
        <f t="shared" si="6"/>
        <v>-1</v>
      </c>
      <c r="G57" s="115">
        <v>4248</v>
      </c>
      <c r="H57" s="116" t="str">
        <f t="shared" si="6"/>
        <v>-</v>
      </c>
      <c r="I57" s="115">
        <v>0</v>
      </c>
      <c r="J57" s="116">
        <f t="shared" si="6"/>
        <v>-1</v>
      </c>
      <c r="K57" s="115">
        <v>6778</v>
      </c>
      <c r="L57" s="116" t="str">
        <f t="shared" si="6"/>
        <v>-</v>
      </c>
      <c r="M57" s="115">
        <v>0</v>
      </c>
      <c r="N57" s="116">
        <f t="shared" si="7"/>
        <v>-1</v>
      </c>
      <c r="O57" s="116">
        <f t="shared" si="8"/>
        <v>-1</v>
      </c>
    </row>
    <row r="58" spans="1:16" x14ac:dyDescent="0.25">
      <c r="A58" s="1">
        <v>6</v>
      </c>
      <c r="B58" s="114" t="s">
        <v>81</v>
      </c>
      <c r="C58" s="115">
        <v>10049</v>
      </c>
      <c r="D58" s="116">
        <v>1.813576494427549E-2</v>
      </c>
      <c r="E58" s="115">
        <v>0</v>
      </c>
      <c r="F58" s="116">
        <f t="shared" si="6"/>
        <v>-1</v>
      </c>
      <c r="G58" s="115">
        <v>3239</v>
      </c>
      <c r="H58" s="116" t="str">
        <f t="shared" si="6"/>
        <v>-</v>
      </c>
      <c r="I58" s="115">
        <v>0</v>
      </c>
      <c r="J58" s="116">
        <f t="shared" si="6"/>
        <v>-1</v>
      </c>
      <c r="K58" s="115">
        <v>14510</v>
      </c>
      <c r="L58" s="116" t="str">
        <f t="shared" si="6"/>
        <v>-</v>
      </c>
      <c r="M58" s="115">
        <v>0</v>
      </c>
      <c r="N58" s="116">
        <f t="shared" si="7"/>
        <v>-1</v>
      </c>
      <c r="O58" s="116">
        <f t="shared" si="8"/>
        <v>-1</v>
      </c>
    </row>
    <row r="59" spans="1:16" x14ac:dyDescent="0.25">
      <c r="A59" s="1">
        <v>7</v>
      </c>
      <c r="B59" s="114" t="s">
        <v>83</v>
      </c>
      <c r="C59" s="115">
        <v>11666</v>
      </c>
      <c r="D59" s="116">
        <v>0.13031682976455761</v>
      </c>
      <c r="E59" s="115">
        <v>0</v>
      </c>
      <c r="F59" s="116">
        <f t="shared" si="6"/>
        <v>-1</v>
      </c>
      <c r="G59" s="115">
        <v>2305</v>
      </c>
      <c r="H59" s="116" t="str">
        <f t="shared" si="6"/>
        <v>-</v>
      </c>
      <c r="I59" s="115">
        <v>0</v>
      </c>
      <c r="J59" s="116">
        <f t="shared" si="6"/>
        <v>-1</v>
      </c>
      <c r="K59" s="115">
        <v>22490</v>
      </c>
      <c r="L59" s="116" t="str">
        <f t="shared" si="6"/>
        <v>-</v>
      </c>
      <c r="M59" s="115">
        <v>0</v>
      </c>
      <c r="N59" s="116">
        <f t="shared" si="7"/>
        <v>-1</v>
      </c>
      <c r="O59" s="116">
        <f t="shared" si="8"/>
        <v>-1</v>
      </c>
    </row>
    <row r="60" spans="1:16" x14ac:dyDescent="0.25">
      <c r="A60" s="1">
        <v>8</v>
      </c>
      <c r="B60" s="114" t="s">
        <v>85</v>
      </c>
      <c r="C60" s="115">
        <v>13085</v>
      </c>
      <c r="D60" s="116">
        <v>0.14299440950384357</v>
      </c>
      <c r="E60" s="115">
        <v>6593</v>
      </c>
      <c r="F60" s="116">
        <f t="shared" si="6"/>
        <v>-0.49614061902942297</v>
      </c>
      <c r="G60" s="115">
        <v>6327</v>
      </c>
      <c r="H60" s="116">
        <f t="shared" si="6"/>
        <v>-4.0345821325648457E-2</v>
      </c>
      <c r="I60" s="115">
        <v>0</v>
      </c>
      <c r="J60" s="116">
        <f t="shared" si="6"/>
        <v>-1</v>
      </c>
      <c r="K60" s="115">
        <v>10339</v>
      </c>
      <c r="L60" s="116" t="str">
        <f t="shared" si="6"/>
        <v>-</v>
      </c>
      <c r="M60" s="115"/>
      <c r="N60" s="116"/>
      <c r="O60" s="116"/>
    </row>
    <row r="61" spans="1:16" x14ac:dyDescent="0.25">
      <c r="A61" s="1">
        <v>9</v>
      </c>
      <c r="B61" s="114" t="s">
        <v>87</v>
      </c>
      <c r="C61" s="115">
        <v>10701</v>
      </c>
      <c r="D61" s="116">
        <v>9.8439745432149506E-2</v>
      </c>
      <c r="E61" s="115">
        <v>0</v>
      </c>
      <c r="F61" s="116">
        <f t="shared" si="6"/>
        <v>-1</v>
      </c>
      <c r="G61" s="115">
        <v>7499</v>
      </c>
      <c r="H61" s="116" t="str">
        <f t="shared" si="6"/>
        <v>-</v>
      </c>
      <c r="I61" s="115">
        <v>0</v>
      </c>
      <c r="J61" s="116">
        <f t="shared" si="6"/>
        <v>-1</v>
      </c>
      <c r="K61" s="115">
        <v>15797</v>
      </c>
      <c r="L61" s="116" t="str">
        <f t="shared" si="6"/>
        <v>-</v>
      </c>
      <c r="M61" s="115"/>
      <c r="N61" s="116"/>
      <c r="O61" s="116"/>
    </row>
    <row r="62" spans="1:16" x14ac:dyDescent="0.25">
      <c r="A62" s="1">
        <v>10</v>
      </c>
      <c r="B62" s="114" t="s">
        <v>89</v>
      </c>
      <c r="C62" s="115">
        <v>11878</v>
      </c>
      <c r="D62" s="116">
        <v>0.17919189913630507</v>
      </c>
      <c r="E62" s="115">
        <v>0</v>
      </c>
      <c r="F62" s="116">
        <f t="shared" si="6"/>
        <v>-1</v>
      </c>
      <c r="G62" s="115">
        <v>11557</v>
      </c>
      <c r="H62" s="116" t="str">
        <f t="shared" si="6"/>
        <v>-</v>
      </c>
      <c r="I62" s="115">
        <v>0</v>
      </c>
      <c r="J62" s="116">
        <f t="shared" si="6"/>
        <v>-1</v>
      </c>
      <c r="K62" s="115">
        <v>16481</v>
      </c>
      <c r="L62" s="116" t="str">
        <f t="shared" si="6"/>
        <v>-</v>
      </c>
      <c r="M62" s="115"/>
      <c r="N62" s="116"/>
      <c r="O62" s="116"/>
    </row>
    <row r="63" spans="1:16" x14ac:dyDescent="0.25">
      <c r="A63" s="1">
        <v>11</v>
      </c>
      <c r="B63" s="114" t="s">
        <v>91</v>
      </c>
      <c r="C63" s="115">
        <v>8353</v>
      </c>
      <c r="D63" s="116">
        <v>-0.10615302300695562</v>
      </c>
      <c r="E63" s="115">
        <v>2895</v>
      </c>
      <c r="F63" s="116">
        <f t="shared" si="6"/>
        <v>-0.65341793367652334</v>
      </c>
      <c r="G63" s="115">
        <v>0</v>
      </c>
      <c r="H63" s="116">
        <f t="shared" si="6"/>
        <v>-1</v>
      </c>
      <c r="I63" s="115">
        <v>0</v>
      </c>
      <c r="J63" s="116" t="str">
        <f t="shared" si="6"/>
        <v>-</v>
      </c>
      <c r="K63" s="115">
        <v>11754</v>
      </c>
      <c r="L63" s="116" t="str">
        <f t="shared" si="6"/>
        <v>-</v>
      </c>
      <c r="M63" s="115"/>
      <c r="N63" s="116"/>
      <c r="O63" s="116"/>
    </row>
    <row r="64" spans="1:16" x14ac:dyDescent="0.25">
      <c r="A64" s="1">
        <v>12</v>
      </c>
      <c r="B64" s="114" t="s">
        <v>93</v>
      </c>
      <c r="C64" s="115">
        <v>9869</v>
      </c>
      <c r="D64" s="116">
        <v>3.7531539108494494E-2</v>
      </c>
      <c r="E64" s="115">
        <v>8080</v>
      </c>
      <c r="F64" s="116">
        <f t="shared" si="6"/>
        <v>-0.1812746985510183</v>
      </c>
      <c r="G64" s="115">
        <v>0</v>
      </c>
      <c r="H64" s="116">
        <f t="shared" si="6"/>
        <v>-1</v>
      </c>
      <c r="I64" s="115">
        <v>0</v>
      </c>
      <c r="J64" s="116" t="str">
        <f t="shared" si="6"/>
        <v>-</v>
      </c>
      <c r="K64" s="115">
        <v>10343</v>
      </c>
      <c r="L64" s="116" t="str">
        <f t="shared" si="6"/>
        <v>-</v>
      </c>
      <c r="M64" s="115"/>
      <c r="N64" s="116"/>
      <c r="O64" s="116"/>
    </row>
    <row r="65" spans="1:16" ht="15.75" x14ac:dyDescent="0.25">
      <c r="B65" s="117" t="s">
        <v>30</v>
      </c>
      <c r="C65" s="118">
        <v>122557</v>
      </c>
      <c r="D65" s="119">
        <v>1.8473581863812427E-2</v>
      </c>
      <c r="E65" s="118">
        <v>0</v>
      </c>
      <c r="F65" s="119">
        <f t="shared" si="6"/>
        <v>-1</v>
      </c>
      <c r="G65" s="118">
        <v>0</v>
      </c>
      <c r="H65" s="119" t="str">
        <f t="shared" si="6"/>
        <v>-</v>
      </c>
      <c r="I65" s="118">
        <v>0</v>
      </c>
      <c r="J65" s="119" t="str">
        <f t="shared" si="6"/>
        <v>-</v>
      </c>
      <c r="K65" s="118">
        <v>0</v>
      </c>
      <c r="L65" s="119" t="str">
        <f t="shared" si="6"/>
        <v>-</v>
      </c>
      <c r="M65" s="118">
        <v>0</v>
      </c>
      <c r="N65" s="119">
        <v>-1</v>
      </c>
      <c r="O65" s="119">
        <v>-1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69" t="s">
        <v>253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1" t="s">
        <v>62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3"/>
    </row>
    <row r="73" spans="1:16" ht="22.5" thickTop="1" thickBot="1" x14ac:dyDescent="0.3">
      <c r="B73" s="109"/>
      <c r="C73" s="294">
        <f>2019</f>
        <v>2019</v>
      </c>
      <c r="D73" s="295"/>
      <c r="E73" s="296">
        <v>2020</v>
      </c>
      <c r="F73" s="295"/>
      <c r="G73" s="296">
        <v>2021</v>
      </c>
      <c r="H73" s="295"/>
      <c r="I73" s="296">
        <v>2022</v>
      </c>
      <c r="J73" s="295"/>
      <c r="K73" s="296">
        <v>2023</v>
      </c>
      <c r="L73" s="295"/>
      <c r="M73" s="296">
        <v>2024</v>
      </c>
      <c r="N73" s="297"/>
      <c r="O73" s="298"/>
    </row>
    <row r="74" spans="1:16" ht="16.5" thickTop="1" thickBot="1" x14ac:dyDescent="0.3">
      <c r="B74" s="85"/>
      <c r="C74" s="111" t="s">
        <v>69</v>
      </c>
      <c r="D74" s="112" t="str">
        <f>CONCATENATE("var ",RIGHT(2019,2),"/",RIGHT(2018,2))</f>
        <v>var 19/18</v>
      </c>
      <c r="E74" s="113" t="s">
        <v>69</v>
      </c>
      <c r="F74" s="112" t="str">
        <f>CONCATENATE("var ",RIGHT(E73,2),"/",RIGHT(E73-1,2))</f>
        <v>var 20/19</v>
      </c>
      <c r="G74" s="113" t="s">
        <v>69</v>
      </c>
      <c r="H74" s="112" t="str">
        <f>CONCATENATE("var ",RIGHT(G73,2),"/",RIGHT(G73-1,2))</f>
        <v>var 21/20</v>
      </c>
      <c r="I74" s="113" t="s">
        <v>69</v>
      </c>
      <c r="J74" s="112" t="str">
        <f>CONCATENATE("var ",RIGHT(I73,2),"/",RIGHT(I73-1,2))</f>
        <v>var 22/21</v>
      </c>
      <c r="K74" s="113" t="s">
        <v>69</v>
      </c>
      <c r="L74" s="112" t="str">
        <f>CONCATENATE("var ",RIGHT(K73,2),"/",RIGHT(K73-1,2))</f>
        <v>var 23/22</v>
      </c>
      <c r="M74" s="113" t="s">
        <v>69</v>
      </c>
      <c r="N74" s="112" t="str">
        <f>CONCATENATE("var ",RIGHT(M73,2),"/",RIGHT(M73-1,2))</f>
        <v>var 24/23</v>
      </c>
      <c r="O74" s="112" t="str">
        <f>CONCATENATE("var ",RIGHT(M73,2),"/",RIGHT(2019,2))</f>
        <v>var 24/19</v>
      </c>
    </row>
    <row r="75" spans="1:16" x14ac:dyDescent="0.25">
      <c r="A75" s="1">
        <v>1</v>
      </c>
      <c r="B75" s="114" t="s">
        <v>71</v>
      </c>
      <c r="C75" s="115">
        <v>952</v>
      </c>
      <c r="D75" s="116">
        <v>-0.16783216783216781</v>
      </c>
      <c r="E75" s="115">
        <v>848</v>
      </c>
      <c r="F75" s="116">
        <f t="shared" ref="F75:L87" si="9">IFERROR(E75/C75-1,"-")</f>
        <v>-0.10924369747899154</v>
      </c>
      <c r="G75" s="115">
        <v>0</v>
      </c>
      <c r="H75" s="116">
        <f t="shared" si="9"/>
        <v>-1</v>
      </c>
      <c r="I75" s="115">
        <v>0</v>
      </c>
      <c r="J75" s="116" t="str">
        <f t="shared" si="9"/>
        <v>-</v>
      </c>
      <c r="K75" s="115">
        <v>0</v>
      </c>
      <c r="L75" s="116" t="str">
        <f t="shared" si="9"/>
        <v>-</v>
      </c>
      <c r="M75" s="115">
        <v>0</v>
      </c>
      <c r="N75" s="116" t="str">
        <f t="shared" ref="N75:N86" si="10">IFERROR(M75/K75-1,"-")</f>
        <v>-</v>
      </c>
      <c r="O75" s="116">
        <f>M75/C75-1</f>
        <v>-1</v>
      </c>
    </row>
    <row r="76" spans="1:16" x14ac:dyDescent="0.25">
      <c r="A76" s="1">
        <v>2</v>
      </c>
      <c r="B76" s="114" t="s">
        <v>73</v>
      </c>
      <c r="C76" s="115">
        <v>1011</v>
      </c>
      <c r="D76" s="116">
        <v>-0.12694300518134716</v>
      </c>
      <c r="E76" s="115">
        <v>790</v>
      </c>
      <c r="F76" s="116">
        <f t="shared" si="9"/>
        <v>-0.21859545004945602</v>
      </c>
      <c r="G76" s="115">
        <v>0</v>
      </c>
      <c r="H76" s="116">
        <f t="shared" si="9"/>
        <v>-1</v>
      </c>
      <c r="I76" s="115">
        <v>0</v>
      </c>
      <c r="J76" s="116" t="str">
        <f t="shared" si="9"/>
        <v>-</v>
      </c>
      <c r="K76" s="115">
        <v>0</v>
      </c>
      <c r="L76" s="116" t="str">
        <f t="shared" si="9"/>
        <v>-</v>
      </c>
      <c r="M76" s="115">
        <v>0</v>
      </c>
      <c r="N76" s="116" t="str">
        <f t="shared" si="10"/>
        <v>-</v>
      </c>
      <c r="O76" s="116">
        <f>IFERROR(M76/C76-1,"-")</f>
        <v>-1</v>
      </c>
    </row>
    <row r="77" spans="1:16" x14ac:dyDescent="0.25">
      <c r="A77" s="1">
        <v>3</v>
      </c>
      <c r="B77" s="114" t="s">
        <v>75</v>
      </c>
      <c r="C77" s="115">
        <v>1192</v>
      </c>
      <c r="D77" s="116">
        <v>-0.12929145361577798</v>
      </c>
      <c r="E77" s="115">
        <v>302</v>
      </c>
      <c r="F77" s="116">
        <f t="shared" si="9"/>
        <v>-0.74664429530201337</v>
      </c>
      <c r="G77" s="115">
        <v>0</v>
      </c>
      <c r="H77" s="116">
        <f t="shared" si="9"/>
        <v>-1</v>
      </c>
      <c r="I77" s="115">
        <v>0</v>
      </c>
      <c r="J77" s="116" t="str">
        <f t="shared" si="9"/>
        <v>-</v>
      </c>
      <c r="K77" s="115">
        <v>0</v>
      </c>
      <c r="L77" s="116" t="str">
        <f t="shared" si="9"/>
        <v>-</v>
      </c>
      <c r="M77" s="115">
        <v>0</v>
      </c>
      <c r="N77" s="116" t="str">
        <f t="shared" si="10"/>
        <v>-</v>
      </c>
      <c r="O77" s="116">
        <f t="shared" ref="O77:O86" si="11">IFERROR(M77/C77-1,"-")</f>
        <v>-1</v>
      </c>
    </row>
    <row r="78" spans="1:16" x14ac:dyDescent="0.25">
      <c r="A78" s="1">
        <v>4</v>
      </c>
      <c r="B78" s="114" t="s">
        <v>77</v>
      </c>
      <c r="C78" s="115">
        <v>1219</v>
      </c>
      <c r="D78" s="116">
        <v>-5.0623052959501535E-2</v>
      </c>
      <c r="E78" s="115">
        <v>0</v>
      </c>
      <c r="F78" s="116">
        <f t="shared" si="9"/>
        <v>-1</v>
      </c>
      <c r="G78" s="115">
        <v>0</v>
      </c>
      <c r="H78" s="116" t="str">
        <f t="shared" si="9"/>
        <v>-</v>
      </c>
      <c r="I78" s="115">
        <v>0</v>
      </c>
      <c r="J78" s="116" t="str">
        <f t="shared" si="9"/>
        <v>-</v>
      </c>
      <c r="K78" s="115">
        <v>0</v>
      </c>
      <c r="L78" s="116" t="str">
        <f t="shared" si="9"/>
        <v>-</v>
      </c>
      <c r="M78" s="115">
        <v>0</v>
      </c>
      <c r="N78" s="116" t="str">
        <f t="shared" si="10"/>
        <v>-</v>
      </c>
      <c r="O78" s="116">
        <f t="shared" si="11"/>
        <v>-1</v>
      </c>
    </row>
    <row r="79" spans="1:16" x14ac:dyDescent="0.25">
      <c r="A79" s="1">
        <v>5</v>
      </c>
      <c r="B79" s="114" t="s">
        <v>79</v>
      </c>
      <c r="C79" s="115">
        <v>1016</v>
      </c>
      <c r="D79" s="116">
        <v>-0.10563380281690138</v>
      </c>
      <c r="E79" s="115">
        <v>0</v>
      </c>
      <c r="F79" s="116">
        <f t="shared" si="9"/>
        <v>-1</v>
      </c>
      <c r="G79" s="115">
        <v>0</v>
      </c>
      <c r="H79" s="116" t="str">
        <f t="shared" si="9"/>
        <v>-</v>
      </c>
      <c r="I79" s="115">
        <v>0</v>
      </c>
      <c r="J79" s="116" t="str">
        <f t="shared" si="9"/>
        <v>-</v>
      </c>
      <c r="K79" s="115">
        <v>0</v>
      </c>
      <c r="L79" s="116" t="str">
        <f t="shared" si="9"/>
        <v>-</v>
      </c>
      <c r="M79" s="115">
        <v>0</v>
      </c>
      <c r="N79" s="116" t="str">
        <f t="shared" si="10"/>
        <v>-</v>
      </c>
      <c r="O79" s="116">
        <f t="shared" si="11"/>
        <v>-1</v>
      </c>
    </row>
    <row r="80" spans="1:16" x14ac:dyDescent="0.25">
      <c r="A80" s="1">
        <v>6</v>
      </c>
      <c r="B80" s="114" t="s">
        <v>81</v>
      </c>
      <c r="C80" s="115">
        <v>1224</v>
      </c>
      <c r="D80" s="116">
        <v>-5.9907834101382451E-2</v>
      </c>
      <c r="E80" s="115">
        <v>0</v>
      </c>
      <c r="F80" s="116">
        <f t="shared" si="9"/>
        <v>-1</v>
      </c>
      <c r="G80" s="115">
        <v>0</v>
      </c>
      <c r="H80" s="116" t="str">
        <f t="shared" si="9"/>
        <v>-</v>
      </c>
      <c r="I80" s="115">
        <v>0</v>
      </c>
      <c r="J80" s="116" t="str">
        <f t="shared" si="9"/>
        <v>-</v>
      </c>
      <c r="K80" s="115">
        <v>0</v>
      </c>
      <c r="L80" s="116" t="str">
        <f t="shared" si="9"/>
        <v>-</v>
      </c>
      <c r="M80" s="115">
        <v>0</v>
      </c>
      <c r="N80" s="116" t="str">
        <f t="shared" si="10"/>
        <v>-</v>
      </c>
      <c r="O80" s="116">
        <f t="shared" si="11"/>
        <v>-1</v>
      </c>
    </row>
    <row r="81" spans="1:16" x14ac:dyDescent="0.25">
      <c r="A81" s="1">
        <v>7</v>
      </c>
      <c r="B81" s="114" t="s">
        <v>83</v>
      </c>
      <c r="C81" s="115">
        <v>1025</v>
      </c>
      <c r="D81" s="116">
        <v>-0.2407407407407407</v>
      </c>
      <c r="E81" s="115">
        <v>0</v>
      </c>
      <c r="F81" s="116">
        <f t="shared" si="9"/>
        <v>-1</v>
      </c>
      <c r="G81" s="115">
        <v>0</v>
      </c>
      <c r="H81" s="116" t="str">
        <f t="shared" si="9"/>
        <v>-</v>
      </c>
      <c r="I81" s="115">
        <v>0</v>
      </c>
      <c r="J81" s="116" t="str">
        <f t="shared" si="9"/>
        <v>-</v>
      </c>
      <c r="K81" s="115">
        <v>0</v>
      </c>
      <c r="L81" s="116" t="str">
        <f t="shared" si="9"/>
        <v>-</v>
      </c>
      <c r="M81" s="115">
        <v>0</v>
      </c>
      <c r="N81" s="116" t="str">
        <f t="shared" si="10"/>
        <v>-</v>
      </c>
      <c r="O81" s="116">
        <f t="shared" si="11"/>
        <v>-1</v>
      </c>
    </row>
    <row r="82" spans="1:16" x14ac:dyDescent="0.25">
      <c r="A82" s="1">
        <v>8</v>
      </c>
      <c r="B82" s="114" t="s">
        <v>85</v>
      </c>
      <c r="C82" s="115">
        <v>1226</v>
      </c>
      <c r="D82" s="116">
        <v>1.1551155115511635E-2</v>
      </c>
      <c r="E82" s="115">
        <v>0</v>
      </c>
      <c r="F82" s="116">
        <f t="shared" si="9"/>
        <v>-1</v>
      </c>
      <c r="G82" s="115">
        <v>0</v>
      </c>
      <c r="H82" s="116" t="str">
        <f t="shared" si="9"/>
        <v>-</v>
      </c>
      <c r="I82" s="115">
        <v>0</v>
      </c>
      <c r="J82" s="116" t="str">
        <f t="shared" si="9"/>
        <v>-</v>
      </c>
      <c r="K82" s="115">
        <v>0</v>
      </c>
      <c r="L82" s="116" t="str">
        <f t="shared" si="9"/>
        <v>-</v>
      </c>
      <c r="M82" s="115"/>
      <c r="N82" s="116"/>
      <c r="O82" s="116"/>
    </row>
    <row r="83" spans="1:16" x14ac:dyDescent="0.25">
      <c r="A83" s="1">
        <v>9</v>
      </c>
      <c r="B83" s="114" t="s">
        <v>87</v>
      </c>
      <c r="C83" s="115">
        <v>1033</v>
      </c>
      <c r="D83" s="116">
        <v>-4.6168051708217916E-2</v>
      </c>
      <c r="E83" s="115">
        <v>0</v>
      </c>
      <c r="F83" s="116">
        <f t="shared" si="9"/>
        <v>-1</v>
      </c>
      <c r="G83" s="115">
        <v>0</v>
      </c>
      <c r="H83" s="116" t="str">
        <f t="shared" si="9"/>
        <v>-</v>
      </c>
      <c r="I83" s="115">
        <v>0</v>
      </c>
      <c r="J83" s="116" t="str">
        <f t="shared" si="9"/>
        <v>-</v>
      </c>
      <c r="K83" s="115">
        <v>0</v>
      </c>
      <c r="L83" s="116" t="str">
        <f t="shared" si="9"/>
        <v>-</v>
      </c>
      <c r="M83" s="115"/>
      <c r="N83" s="116"/>
      <c r="O83" s="116"/>
    </row>
    <row r="84" spans="1:16" x14ac:dyDescent="0.25">
      <c r="A84" s="1">
        <v>10</v>
      </c>
      <c r="B84" s="114" t="s">
        <v>89</v>
      </c>
      <c r="C84" s="115">
        <v>1168</v>
      </c>
      <c r="D84" s="116">
        <v>-0.12246431254695722</v>
      </c>
      <c r="E84" s="115">
        <v>0</v>
      </c>
      <c r="F84" s="116">
        <f t="shared" si="9"/>
        <v>-1</v>
      </c>
      <c r="G84" s="115">
        <v>0</v>
      </c>
      <c r="H84" s="116" t="str">
        <f t="shared" si="9"/>
        <v>-</v>
      </c>
      <c r="I84" s="115">
        <v>0</v>
      </c>
      <c r="J84" s="116" t="str">
        <f t="shared" si="9"/>
        <v>-</v>
      </c>
      <c r="K84" s="115">
        <v>0</v>
      </c>
      <c r="L84" s="116" t="str">
        <f t="shared" si="9"/>
        <v>-</v>
      </c>
      <c r="M84" s="115"/>
      <c r="N84" s="116"/>
      <c r="O84" s="116"/>
    </row>
    <row r="85" spans="1:16" x14ac:dyDescent="0.25">
      <c r="A85" s="1">
        <v>11</v>
      </c>
      <c r="B85" s="114" t="s">
        <v>91</v>
      </c>
      <c r="C85" s="115">
        <v>930</v>
      </c>
      <c r="D85" s="116">
        <v>-0.1348837209302326</v>
      </c>
      <c r="E85" s="115">
        <v>0</v>
      </c>
      <c r="F85" s="116">
        <f t="shared" si="9"/>
        <v>-1</v>
      </c>
      <c r="G85" s="115">
        <v>0</v>
      </c>
      <c r="H85" s="116" t="str">
        <f t="shared" si="9"/>
        <v>-</v>
      </c>
      <c r="I85" s="115">
        <v>0</v>
      </c>
      <c r="J85" s="116" t="str">
        <f t="shared" si="9"/>
        <v>-</v>
      </c>
      <c r="K85" s="115">
        <v>0</v>
      </c>
      <c r="L85" s="116" t="str">
        <f t="shared" si="9"/>
        <v>-</v>
      </c>
      <c r="M85" s="115"/>
      <c r="N85" s="116"/>
      <c r="O85" s="116"/>
    </row>
    <row r="86" spans="1:16" x14ac:dyDescent="0.25">
      <c r="A86" s="1">
        <v>12</v>
      </c>
      <c r="B86" s="114" t="s">
        <v>93</v>
      </c>
      <c r="C86" s="115">
        <v>799</v>
      </c>
      <c r="D86" s="116">
        <v>-0.2049751243781095</v>
      </c>
      <c r="E86" s="115">
        <v>0</v>
      </c>
      <c r="F86" s="116">
        <f t="shared" si="9"/>
        <v>-1</v>
      </c>
      <c r="G86" s="115">
        <v>0</v>
      </c>
      <c r="H86" s="116" t="str">
        <f t="shared" si="9"/>
        <v>-</v>
      </c>
      <c r="I86" s="115">
        <v>0</v>
      </c>
      <c r="J86" s="116" t="str">
        <f t="shared" si="9"/>
        <v>-</v>
      </c>
      <c r="K86" s="115">
        <v>1313</v>
      </c>
      <c r="L86" s="116" t="str">
        <f t="shared" si="9"/>
        <v>-</v>
      </c>
      <c r="M86" s="115"/>
      <c r="N86" s="116"/>
      <c r="O86" s="116"/>
    </row>
    <row r="87" spans="1:16" ht="15.75" x14ac:dyDescent="0.25">
      <c r="B87" s="117" t="s">
        <v>30</v>
      </c>
      <c r="C87" s="118">
        <v>12795</v>
      </c>
      <c r="D87" s="119">
        <v>-0.11447158972939309</v>
      </c>
      <c r="E87" s="118">
        <v>0</v>
      </c>
      <c r="F87" s="119">
        <f t="shared" si="9"/>
        <v>-1</v>
      </c>
      <c r="G87" s="118">
        <v>0</v>
      </c>
      <c r="H87" s="119" t="str">
        <f t="shared" si="9"/>
        <v>-</v>
      </c>
      <c r="I87" s="118">
        <v>0</v>
      </c>
      <c r="J87" s="119" t="str">
        <f t="shared" si="9"/>
        <v>-</v>
      </c>
      <c r="K87" s="118">
        <v>0</v>
      </c>
      <c r="L87" s="119" t="str">
        <f t="shared" si="9"/>
        <v>-</v>
      </c>
      <c r="M87" s="118">
        <v>0</v>
      </c>
      <c r="N87" s="119" t="s">
        <v>229</v>
      </c>
      <c r="O87" s="119">
        <v>-1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1:16" ht="48.75" customHeight="1" thickBot="1" x14ac:dyDescent="0.3">
      <c r="B92" s="269" t="s">
        <v>254</v>
      </c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1" t="s">
        <v>114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115</v>
      </c>
    </row>
    <row r="94" spans="1:16" ht="22.5" thickTop="1" thickBot="1" x14ac:dyDescent="0.3">
      <c r="B94" s="121" t="s">
        <v>96</v>
      </c>
      <c r="C94" s="291" t="s">
        <v>32</v>
      </c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3"/>
    </row>
    <row r="95" spans="1:16" ht="22.5" thickTop="1" thickBot="1" x14ac:dyDescent="0.3">
      <c r="B95" s="109"/>
      <c r="C95" s="294">
        <f>2019</f>
        <v>2019</v>
      </c>
      <c r="D95" s="295"/>
      <c r="E95" s="296">
        <v>2020</v>
      </c>
      <c r="F95" s="295"/>
      <c r="G95" s="296">
        <v>2021</v>
      </c>
      <c r="H95" s="295"/>
      <c r="I95" s="296">
        <v>2022</v>
      </c>
      <c r="J95" s="295"/>
      <c r="K95" s="296">
        <v>2023</v>
      </c>
      <c r="L95" s="295"/>
      <c r="M95" s="296">
        <v>2024</v>
      </c>
      <c r="N95" s="297"/>
      <c r="O95" s="298"/>
    </row>
    <row r="96" spans="1:16" ht="16.5" thickTop="1" thickBot="1" x14ac:dyDescent="0.3">
      <c r="B96" s="85"/>
      <c r="C96" s="111" t="s">
        <v>69</v>
      </c>
      <c r="D96" s="112" t="str">
        <f>CONCATENATE("var ",RIGHT(2019,2),"/",RIGHT(2018,2))</f>
        <v>var 19/18</v>
      </c>
      <c r="E96" s="113" t="s">
        <v>69</v>
      </c>
      <c r="F96" s="112" t="str">
        <f>CONCATENATE("var ",RIGHT(E95,2),"/",RIGHT(E95-1,2))</f>
        <v>var 20/19</v>
      </c>
      <c r="G96" s="113" t="s">
        <v>69</v>
      </c>
      <c r="H96" s="112" t="str">
        <f>CONCATENATE("var ",RIGHT(G95,2),"/",RIGHT(G95-1,2))</f>
        <v>var 21/20</v>
      </c>
      <c r="I96" s="113" t="s">
        <v>69</v>
      </c>
      <c r="J96" s="112" t="str">
        <f>CONCATENATE("var ",RIGHT(I95,2),"/",RIGHT(I95-1,2))</f>
        <v>var 22/21</v>
      </c>
      <c r="K96" s="113" t="s">
        <v>69</v>
      </c>
      <c r="L96" s="112" t="str">
        <f>CONCATENATE("var ",RIGHT(K95,2),"/",RIGHT(K95-1,2))</f>
        <v>var 23/22</v>
      </c>
      <c r="M96" s="113" t="s">
        <v>69</v>
      </c>
      <c r="N96" s="112" t="str">
        <f>CONCATENATE("var ",RIGHT(M95,2),"/",RIGHT(M95-1,2))</f>
        <v>var 24/23</v>
      </c>
      <c r="O96" s="112" t="str">
        <f>CONCATENATE("var ",RIGHT(M95,2),"/",RIGHT(2019,2))</f>
        <v>var 24/19</v>
      </c>
    </row>
    <row r="97" spans="2:15" x14ac:dyDescent="0.25">
      <c r="B97" s="114" t="s">
        <v>71</v>
      </c>
      <c r="C97" s="115" t="s">
        <v>229</v>
      </c>
      <c r="D97" s="116" t="s">
        <v>229</v>
      </c>
      <c r="E97" s="115" t="s">
        <v>229</v>
      </c>
      <c r="F97" s="116" t="str">
        <f t="shared" ref="F97:L109" si="12">IFERROR(E97/C97-1,"-")</f>
        <v>-</v>
      </c>
      <c r="G97" s="115" t="s">
        <v>229</v>
      </c>
      <c r="H97" s="116" t="str">
        <f t="shared" si="12"/>
        <v>-</v>
      </c>
      <c r="I97" s="115" t="s">
        <v>229</v>
      </c>
      <c r="J97" s="116" t="str">
        <f t="shared" si="12"/>
        <v>-</v>
      </c>
      <c r="K97" s="115" t="s">
        <v>229</v>
      </c>
      <c r="L97" s="116" t="str">
        <f t="shared" si="12"/>
        <v>-</v>
      </c>
      <c r="M97" s="115" t="s">
        <v>229</v>
      </c>
      <c r="N97" s="116" t="str">
        <f t="shared" ref="N97:N108" si="13">IFERROR(M97/K97-1,"-")</f>
        <v>-</v>
      </c>
      <c r="O97" s="116" t="e">
        <f>M97/C97-1</f>
        <v>#VALUE!</v>
      </c>
    </row>
    <row r="98" spans="2:15" x14ac:dyDescent="0.25">
      <c r="B98" s="114" t="s">
        <v>73</v>
      </c>
      <c r="C98" s="115" t="s">
        <v>229</v>
      </c>
      <c r="D98" s="116" t="s">
        <v>229</v>
      </c>
      <c r="E98" s="115" t="s">
        <v>229</v>
      </c>
      <c r="F98" s="116" t="str">
        <f t="shared" si="12"/>
        <v>-</v>
      </c>
      <c r="G98" s="115" t="s">
        <v>229</v>
      </c>
      <c r="H98" s="116" t="str">
        <f t="shared" si="12"/>
        <v>-</v>
      </c>
      <c r="I98" s="115" t="s">
        <v>229</v>
      </c>
      <c r="J98" s="116" t="str">
        <f t="shared" si="12"/>
        <v>-</v>
      </c>
      <c r="K98" s="115" t="s">
        <v>229</v>
      </c>
      <c r="L98" s="116" t="str">
        <f t="shared" si="12"/>
        <v>-</v>
      </c>
      <c r="M98" s="115" t="s">
        <v>229</v>
      </c>
      <c r="N98" s="116" t="str">
        <f t="shared" si="13"/>
        <v>-</v>
      </c>
      <c r="O98" s="116" t="str">
        <f>IFERROR(M98/C98-1,"-")</f>
        <v>-</v>
      </c>
    </row>
    <row r="99" spans="2:15" x14ac:dyDescent="0.25">
      <c r="B99" s="114" t="s">
        <v>75</v>
      </c>
      <c r="C99" s="115" t="s">
        <v>229</v>
      </c>
      <c r="D99" s="116" t="s">
        <v>229</v>
      </c>
      <c r="E99" s="115" t="s">
        <v>229</v>
      </c>
      <c r="F99" s="116" t="str">
        <f t="shared" si="12"/>
        <v>-</v>
      </c>
      <c r="G99" s="115" t="s">
        <v>229</v>
      </c>
      <c r="H99" s="116" t="str">
        <f t="shared" si="12"/>
        <v>-</v>
      </c>
      <c r="I99" s="115" t="s">
        <v>229</v>
      </c>
      <c r="J99" s="116" t="str">
        <f t="shared" si="12"/>
        <v>-</v>
      </c>
      <c r="K99" s="115" t="s">
        <v>229</v>
      </c>
      <c r="L99" s="116" t="str">
        <f t="shared" si="12"/>
        <v>-</v>
      </c>
      <c r="M99" s="115" t="s">
        <v>229</v>
      </c>
      <c r="N99" s="116" t="str">
        <f t="shared" si="13"/>
        <v>-</v>
      </c>
      <c r="O99" s="116" t="str">
        <f t="shared" ref="O99:O108" si="14">IFERROR(M99/C99-1,"-")</f>
        <v>-</v>
      </c>
    </row>
    <row r="100" spans="2:15" x14ac:dyDescent="0.25">
      <c r="B100" s="114" t="s">
        <v>77</v>
      </c>
      <c r="C100" s="115" t="s">
        <v>229</v>
      </c>
      <c r="D100" s="116" t="s">
        <v>229</v>
      </c>
      <c r="E100" s="115" t="s">
        <v>229</v>
      </c>
      <c r="F100" s="116" t="str">
        <f t="shared" si="12"/>
        <v>-</v>
      </c>
      <c r="G100" s="115" t="s">
        <v>229</v>
      </c>
      <c r="H100" s="116" t="str">
        <f t="shared" si="12"/>
        <v>-</v>
      </c>
      <c r="I100" s="115" t="s">
        <v>229</v>
      </c>
      <c r="J100" s="116" t="str">
        <f t="shared" si="12"/>
        <v>-</v>
      </c>
      <c r="K100" s="115" t="s">
        <v>229</v>
      </c>
      <c r="L100" s="116" t="str">
        <f t="shared" si="12"/>
        <v>-</v>
      </c>
      <c r="M100" s="115" t="s">
        <v>229</v>
      </c>
      <c r="N100" s="116" t="str">
        <f t="shared" si="13"/>
        <v>-</v>
      </c>
      <c r="O100" s="116" t="str">
        <f t="shared" si="14"/>
        <v>-</v>
      </c>
    </row>
    <row r="101" spans="2:15" x14ac:dyDescent="0.25">
      <c r="B101" s="114" t="s">
        <v>79</v>
      </c>
      <c r="C101" s="115" t="s">
        <v>229</v>
      </c>
      <c r="D101" s="116" t="s">
        <v>229</v>
      </c>
      <c r="E101" s="115" t="s">
        <v>229</v>
      </c>
      <c r="F101" s="116" t="str">
        <f t="shared" si="12"/>
        <v>-</v>
      </c>
      <c r="G101" s="115" t="s">
        <v>229</v>
      </c>
      <c r="H101" s="116" t="str">
        <f t="shared" si="12"/>
        <v>-</v>
      </c>
      <c r="I101" s="115" t="s">
        <v>229</v>
      </c>
      <c r="J101" s="116" t="str">
        <f t="shared" si="12"/>
        <v>-</v>
      </c>
      <c r="K101" s="115" t="s">
        <v>229</v>
      </c>
      <c r="L101" s="116" t="str">
        <f t="shared" si="12"/>
        <v>-</v>
      </c>
      <c r="M101" s="115" t="s">
        <v>229</v>
      </c>
      <c r="N101" s="116" t="str">
        <f t="shared" si="13"/>
        <v>-</v>
      </c>
      <c r="O101" s="116" t="str">
        <f t="shared" si="14"/>
        <v>-</v>
      </c>
    </row>
    <row r="102" spans="2:15" x14ac:dyDescent="0.25">
      <c r="B102" s="114" t="s">
        <v>81</v>
      </c>
      <c r="C102" s="115" t="s">
        <v>229</v>
      </c>
      <c r="D102" s="116" t="s">
        <v>229</v>
      </c>
      <c r="E102" s="115" t="s">
        <v>229</v>
      </c>
      <c r="F102" s="116" t="str">
        <f t="shared" si="12"/>
        <v>-</v>
      </c>
      <c r="G102" s="115" t="s">
        <v>229</v>
      </c>
      <c r="H102" s="116" t="str">
        <f t="shared" si="12"/>
        <v>-</v>
      </c>
      <c r="I102" s="115" t="s">
        <v>229</v>
      </c>
      <c r="J102" s="116" t="str">
        <f t="shared" si="12"/>
        <v>-</v>
      </c>
      <c r="K102" s="115" t="s">
        <v>229</v>
      </c>
      <c r="L102" s="116" t="str">
        <f t="shared" si="12"/>
        <v>-</v>
      </c>
      <c r="M102" s="115" t="s">
        <v>229</v>
      </c>
      <c r="N102" s="116" t="str">
        <f t="shared" si="13"/>
        <v>-</v>
      </c>
      <c r="O102" s="116" t="str">
        <f t="shared" si="14"/>
        <v>-</v>
      </c>
    </row>
    <row r="103" spans="2:15" x14ac:dyDescent="0.25">
      <c r="B103" s="114" t="s">
        <v>83</v>
      </c>
      <c r="C103" s="115" t="s">
        <v>229</v>
      </c>
      <c r="D103" s="116" t="s">
        <v>229</v>
      </c>
      <c r="E103" s="115" t="s">
        <v>229</v>
      </c>
      <c r="F103" s="116" t="str">
        <f t="shared" si="12"/>
        <v>-</v>
      </c>
      <c r="G103" s="115" t="s">
        <v>229</v>
      </c>
      <c r="H103" s="116" t="str">
        <f t="shared" si="12"/>
        <v>-</v>
      </c>
      <c r="I103" s="115" t="s">
        <v>229</v>
      </c>
      <c r="J103" s="116" t="str">
        <f t="shared" si="12"/>
        <v>-</v>
      </c>
      <c r="K103" s="115" t="s">
        <v>229</v>
      </c>
      <c r="L103" s="116" t="str">
        <f t="shared" si="12"/>
        <v>-</v>
      </c>
      <c r="M103" s="115" t="s">
        <v>229</v>
      </c>
      <c r="N103" s="116" t="str">
        <f t="shared" si="13"/>
        <v>-</v>
      </c>
      <c r="O103" s="116" t="str">
        <f t="shared" si="14"/>
        <v>-</v>
      </c>
    </row>
    <row r="104" spans="2:15" x14ac:dyDescent="0.25">
      <c r="B104" s="114" t="s">
        <v>85</v>
      </c>
      <c r="C104" s="115" t="s">
        <v>229</v>
      </c>
      <c r="D104" s="116" t="s">
        <v>229</v>
      </c>
      <c r="E104" s="115" t="s">
        <v>229</v>
      </c>
      <c r="F104" s="116" t="str">
        <f t="shared" si="12"/>
        <v>-</v>
      </c>
      <c r="G104" s="115" t="s">
        <v>229</v>
      </c>
      <c r="H104" s="116" t="str">
        <f t="shared" si="12"/>
        <v>-</v>
      </c>
      <c r="I104" s="115" t="s">
        <v>229</v>
      </c>
      <c r="J104" s="116" t="str">
        <f t="shared" si="12"/>
        <v>-</v>
      </c>
      <c r="K104" s="115" t="s">
        <v>229</v>
      </c>
      <c r="L104" s="116" t="str">
        <f t="shared" si="12"/>
        <v>-</v>
      </c>
      <c r="M104" s="115" t="s">
        <v>229</v>
      </c>
      <c r="N104" s="116" t="str">
        <f t="shared" si="13"/>
        <v>-</v>
      </c>
      <c r="O104" s="116" t="str">
        <f t="shared" si="14"/>
        <v>-</v>
      </c>
    </row>
    <row r="105" spans="2:15" x14ac:dyDescent="0.25">
      <c r="B105" s="114" t="s">
        <v>87</v>
      </c>
      <c r="C105" s="115" t="s">
        <v>229</v>
      </c>
      <c r="D105" s="116" t="s">
        <v>229</v>
      </c>
      <c r="E105" s="115" t="s">
        <v>229</v>
      </c>
      <c r="F105" s="116" t="str">
        <f t="shared" si="12"/>
        <v>-</v>
      </c>
      <c r="G105" s="115" t="s">
        <v>229</v>
      </c>
      <c r="H105" s="116" t="str">
        <f t="shared" si="12"/>
        <v>-</v>
      </c>
      <c r="I105" s="115" t="s">
        <v>229</v>
      </c>
      <c r="J105" s="116" t="str">
        <f t="shared" si="12"/>
        <v>-</v>
      </c>
      <c r="K105" s="115" t="s">
        <v>229</v>
      </c>
      <c r="L105" s="116" t="str">
        <f t="shared" si="12"/>
        <v>-</v>
      </c>
      <c r="M105" s="115" t="s">
        <v>229</v>
      </c>
      <c r="N105" s="116" t="str">
        <f t="shared" si="13"/>
        <v>-</v>
      </c>
      <c r="O105" s="116" t="str">
        <f t="shared" si="14"/>
        <v>-</v>
      </c>
    </row>
    <row r="106" spans="2:15" x14ac:dyDescent="0.25">
      <c r="B106" s="114" t="s">
        <v>89</v>
      </c>
      <c r="C106" s="115" t="s">
        <v>229</v>
      </c>
      <c r="D106" s="116" t="s">
        <v>229</v>
      </c>
      <c r="E106" s="115" t="s">
        <v>229</v>
      </c>
      <c r="F106" s="116" t="str">
        <f t="shared" si="12"/>
        <v>-</v>
      </c>
      <c r="G106" s="115" t="s">
        <v>229</v>
      </c>
      <c r="H106" s="116" t="str">
        <f t="shared" si="12"/>
        <v>-</v>
      </c>
      <c r="I106" s="115" t="s">
        <v>229</v>
      </c>
      <c r="J106" s="116" t="str">
        <f t="shared" si="12"/>
        <v>-</v>
      </c>
      <c r="K106" s="115" t="s">
        <v>229</v>
      </c>
      <c r="L106" s="116" t="str">
        <f t="shared" si="12"/>
        <v>-</v>
      </c>
      <c r="M106" s="115" t="s">
        <v>229</v>
      </c>
      <c r="N106" s="116" t="str">
        <f t="shared" si="13"/>
        <v>-</v>
      </c>
      <c r="O106" s="116" t="str">
        <f t="shared" si="14"/>
        <v>-</v>
      </c>
    </row>
    <row r="107" spans="2:15" x14ac:dyDescent="0.25">
      <c r="B107" s="114" t="s">
        <v>91</v>
      </c>
      <c r="C107" s="115" t="s">
        <v>229</v>
      </c>
      <c r="D107" s="116" t="s">
        <v>229</v>
      </c>
      <c r="E107" s="115" t="s">
        <v>229</v>
      </c>
      <c r="F107" s="116" t="str">
        <f t="shared" si="12"/>
        <v>-</v>
      </c>
      <c r="G107" s="115" t="s">
        <v>229</v>
      </c>
      <c r="H107" s="116" t="str">
        <f t="shared" si="12"/>
        <v>-</v>
      </c>
      <c r="I107" s="115" t="s">
        <v>229</v>
      </c>
      <c r="J107" s="116" t="str">
        <f t="shared" si="12"/>
        <v>-</v>
      </c>
      <c r="K107" s="115" t="s">
        <v>229</v>
      </c>
      <c r="L107" s="116" t="str">
        <f t="shared" si="12"/>
        <v>-</v>
      </c>
      <c r="M107" s="115" t="s">
        <v>229</v>
      </c>
      <c r="N107" s="116" t="str">
        <f t="shared" si="13"/>
        <v>-</v>
      </c>
      <c r="O107" s="116" t="str">
        <f t="shared" si="14"/>
        <v>-</v>
      </c>
    </row>
    <row r="108" spans="2:15" x14ac:dyDescent="0.25">
      <c r="B108" s="114" t="s">
        <v>93</v>
      </c>
      <c r="C108" s="115" t="s">
        <v>229</v>
      </c>
      <c r="D108" s="116" t="s">
        <v>229</v>
      </c>
      <c r="E108" s="115" t="s">
        <v>229</v>
      </c>
      <c r="F108" s="116" t="str">
        <f t="shared" si="12"/>
        <v>-</v>
      </c>
      <c r="G108" s="115" t="s">
        <v>229</v>
      </c>
      <c r="H108" s="116" t="str">
        <f t="shared" si="12"/>
        <v>-</v>
      </c>
      <c r="I108" s="115" t="s">
        <v>229</v>
      </c>
      <c r="J108" s="116" t="str">
        <f t="shared" si="12"/>
        <v>-</v>
      </c>
      <c r="K108" s="115" t="s">
        <v>229</v>
      </c>
      <c r="L108" s="116" t="str">
        <f t="shared" si="12"/>
        <v>-</v>
      </c>
      <c r="M108" s="115" t="s">
        <v>229</v>
      </c>
      <c r="N108" s="116" t="str">
        <f t="shared" si="13"/>
        <v>-</v>
      </c>
      <c r="O108" s="116" t="str">
        <f t="shared" si="14"/>
        <v>-</v>
      </c>
    </row>
    <row r="109" spans="2:15" ht="15.75" x14ac:dyDescent="0.25">
      <c r="B109" s="117" t="s">
        <v>30</v>
      </c>
      <c r="C109" s="118" t="s">
        <v>229</v>
      </c>
      <c r="D109" s="119" t="s">
        <v>229</v>
      </c>
      <c r="E109" s="118" t="s">
        <v>229</v>
      </c>
      <c r="F109" s="119" t="str">
        <f t="shared" si="12"/>
        <v>-</v>
      </c>
      <c r="G109" s="118" t="s">
        <v>229</v>
      </c>
      <c r="H109" s="119" t="str">
        <f t="shared" si="12"/>
        <v>-</v>
      </c>
      <c r="I109" s="118" t="s">
        <v>229</v>
      </c>
      <c r="J109" s="119" t="str">
        <f t="shared" si="12"/>
        <v>-</v>
      </c>
      <c r="K109" s="118" t="s">
        <v>229</v>
      </c>
      <c r="L109" s="119" t="str">
        <f t="shared" si="12"/>
        <v>-</v>
      </c>
      <c r="M109" s="118" t="s">
        <v>229</v>
      </c>
      <c r="N109" s="119" t="s">
        <v>229</v>
      </c>
      <c r="O109" s="119" t="s">
        <v>229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4" spans="11:11" x14ac:dyDescent="0.25">
      <c r="K114" s="120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F92BD-F0E5-4BDD-BB65-0B3532489E23}">
  <sheetPr>
    <tabColor theme="7" tint="0.79998168889431442"/>
  </sheetPr>
  <dimension ref="A4:E111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9" t="s">
        <v>255</v>
      </c>
      <c r="C4" s="269"/>
      <c r="D4" s="269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1" t="s">
        <v>132</v>
      </c>
      <c r="D6" s="292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179837</v>
      </c>
      <c r="D8" s="116">
        <f t="shared" ref="D8:D9" si="0">C8/C9-1</f>
        <v>0.116445244598957</v>
      </c>
    </row>
    <row r="9" spans="1:5" x14ac:dyDescent="0.25">
      <c r="A9" s="1"/>
      <c r="B9" s="114">
        <v>2022</v>
      </c>
      <c r="C9" s="115">
        <v>161080</v>
      </c>
      <c r="D9" s="116">
        <f t="shared" si="0"/>
        <v>1.2911925352753757</v>
      </c>
    </row>
    <row r="10" spans="1:5" x14ac:dyDescent="0.25">
      <c r="A10" s="1"/>
      <c r="B10" s="114">
        <v>2021</v>
      </c>
      <c r="C10" s="115">
        <v>70304</v>
      </c>
      <c r="D10" s="116">
        <f>C10/C11-1</f>
        <v>0.27102127890369343</v>
      </c>
    </row>
    <row r="11" spans="1:5" x14ac:dyDescent="0.25">
      <c r="A11" s="1" t="s">
        <v>72</v>
      </c>
      <c r="B11" s="114">
        <v>2020</v>
      </c>
      <c r="C11" s="115">
        <v>55313</v>
      </c>
      <c r="D11" s="116">
        <f t="shared" ref="D11:D20" si="1">C11/C12-1</f>
        <v>-0.59662646033574962</v>
      </c>
    </row>
    <row r="12" spans="1:5" x14ac:dyDescent="0.25">
      <c r="A12" s="1" t="s">
        <v>74</v>
      </c>
      <c r="B12" s="114">
        <v>2019</v>
      </c>
      <c r="C12" s="115">
        <v>137126</v>
      </c>
      <c r="D12" s="116">
        <f t="shared" si="1"/>
        <v>1.7898758775871659E-3</v>
      </c>
    </row>
    <row r="13" spans="1:5" x14ac:dyDescent="0.25">
      <c r="A13" s="1" t="s">
        <v>76</v>
      </c>
      <c r="B13" s="114">
        <v>2018</v>
      </c>
      <c r="C13" s="115">
        <v>136881</v>
      </c>
      <c r="D13" s="116">
        <f t="shared" si="1"/>
        <v>-1.1675258848503178E-2</v>
      </c>
    </row>
    <row r="14" spans="1:5" x14ac:dyDescent="0.25">
      <c r="A14" s="1" t="s">
        <v>78</v>
      </c>
      <c r="B14" s="114">
        <v>2017</v>
      </c>
      <c r="C14" s="115">
        <v>138498</v>
      </c>
      <c r="D14" s="116">
        <f>C14/C15-1</f>
        <v>1.9920025332675451E-2</v>
      </c>
    </row>
    <row r="15" spans="1:5" x14ac:dyDescent="0.25">
      <c r="A15" s="1" t="s">
        <v>80</v>
      </c>
      <c r="B15" s="114">
        <v>2016</v>
      </c>
      <c r="C15" s="115">
        <v>135793</v>
      </c>
      <c r="D15" s="116">
        <f>C15/C16-1</f>
        <v>-2.5168881327216952E-2</v>
      </c>
    </row>
    <row r="16" spans="1:5" x14ac:dyDescent="0.25">
      <c r="A16" s="1" t="s">
        <v>82</v>
      </c>
      <c r="B16" s="114">
        <v>2015</v>
      </c>
      <c r="C16" s="115">
        <v>139299</v>
      </c>
      <c r="D16" s="116">
        <f t="shared" si="1"/>
        <v>5.4113569634046677E-2</v>
      </c>
    </row>
    <row r="17" spans="1:5" x14ac:dyDescent="0.25">
      <c r="A17" s="1" t="s">
        <v>84</v>
      </c>
      <c r="B17" s="114">
        <v>2014</v>
      </c>
      <c r="C17" s="115">
        <v>132148</v>
      </c>
      <c r="D17" s="116">
        <f t="shared" si="1"/>
        <v>6.8110096186568825E-5</v>
      </c>
    </row>
    <row r="18" spans="1:5" x14ac:dyDescent="0.25">
      <c r="A18" s="1" t="s">
        <v>86</v>
      </c>
      <c r="B18" s="114">
        <v>2013</v>
      </c>
      <c r="C18" s="115">
        <v>132139</v>
      </c>
      <c r="D18" s="116">
        <f t="shared" si="1"/>
        <v>5.9663670117643175E-2</v>
      </c>
    </row>
    <row r="19" spans="1:5" x14ac:dyDescent="0.25">
      <c r="A19" s="1" t="s">
        <v>88</v>
      </c>
      <c r="B19" s="114">
        <v>2012</v>
      </c>
      <c r="C19" s="115">
        <v>124699</v>
      </c>
      <c r="D19" s="116">
        <f>C19/C20-1</f>
        <v>6.8882164868038664E-2</v>
      </c>
    </row>
    <row r="20" spans="1:5" x14ac:dyDescent="0.25">
      <c r="A20" s="1" t="s">
        <v>90</v>
      </c>
      <c r="B20" s="114">
        <v>2011</v>
      </c>
      <c r="C20" s="115">
        <v>116663</v>
      </c>
      <c r="D20" s="116">
        <f t="shared" si="1"/>
        <v>0.36412852833189113</v>
      </c>
    </row>
    <row r="21" spans="1:5" x14ac:dyDescent="0.25">
      <c r="A21" s="1" t="s">
        <v>92</v>
      </c>
      <c r="B21" s="114">
        <v>2010</v>
      </c>
      <c r="C21" s="115">
        <v>85522</v>
      </c>
      <c r="D21" s="116"/>
    </row>
    <row r="22" spans="1:5" ht="6" customHeight="1" x14ac:dyDescent="0.25"/>
    <row r="23" spans="1:5" x14ac:dyDescent="0.25">
      <c r="B23" s="105" t="s">
        <v>55</v>
      </c>
      <c r="C23" s="105"/>
      <c r="D23" s="105"/>
    </row>
    <row r="26" spans="1:5" ht="48.75" customHeight="1" thickBot="1" x14ac:dyDescent="0.3">
      <c r="B26" s="269" t="s">
        <v>256</v>
      </c>
      <c r="C26" s="269"/>
      <c r="D26" s="269"/>
      <c r="E26" s="1" t="s">
        <v>94</v>
      </c>
    </row>
    <row r="27" spans="1:5" ht="10.5" customHeight="1" thickBot="1" x14ac:dyDescent="0.3">
      <c r="B27" s="106"/>
      <c r="C27" s="107"/>
      <c r="D27" s="106"/>
      <c r="E27" s="1" t="s">
        <v>95</v>
      </c>
    </row>
    <row r="28" spans="1:5" ht="22.5" thickTop="1" thickBot="1" x14ac:dyDescent="0.3">
      <c r="B28" s="121" t="s">
        <v>96</v>
      </c>
      <c r="C28" s="291" t="s">
        <v>137</v>
      </c>
      <c r="D28" s="292"/>
    </row>
    <row r="29" spans="1:5" ht="16.5" thickTop="1" thickBot="1" x14ac:dyDescent="0.3">
      <c r="B29" s="85"/>
      <c r="C29" s="111" t="s">
        <v>138</v>
      </c>
      <c r="D29" s="112" t="s">
        <v>139</v>
      </c>
    </row>
    <row r="30" spans="1:5" x14ac:dyDescent="0.25">
      <c r="B30" s="114">
        <v>2023</v>
      </c>
      <c r="C30" s="115">
        <v>170958</v>
      </c>
      <c r="D30" s="116">
        <f t="shared" ref="D30:D31" si="2">C30/C31-1</f>
        <v>0.12863678675407497</v>
      </c>
    </row>
    <row r="31" spans="1:5" x14ac:dyDescent="0.25">
      <c r="B31" s="114">
        <v>2022</v>
      </c>
      <c r="C31" s="115">
        <v>151473</v>
      </c>
      <c r="D31" s="116">
        <f t="shared" si="2"/>
        <v>1.4423250564334085</v>
      </c>
    </row>
    <row r="32" spans="1:5" x14ac:dyDescent="0.25">
      <c r="B32" s="114">
        <v>2021</v>
      </c>
      <c r="C32" s="115">
        <v>62020</v>
      </c>
      <c r="D32" s="116">
        <f>C32/C33-1</f>
        <v>0.14696798772030406</v>
      </c>
    </row>
    <row r="33" spans="2:5" x14ac:dyDescent="0.25">
      <c r="B33" s="114">
        <v>2020</v>
      </c>
      <c r="C33" s="115">
        <v>54073</v>
      </c>
      <c r="D33" s="116">
        <f t="shared" ref="D33:D42" si="3">C33/C34-1</f>
        <v>-0.60050091612979495</v>
      </c>
    </row>
    <row r="34" spans="2:5" x14ac:dyDescent="0.25">
      <c r="B34" s="114">
        <v>2019</v>
      </c>
      <c r="C34" s="115">
        <v>135352</v>
      </c>
      <c r="D34" s="116">
        <f t="shared" si="3"/>
        <v>4.2216006469659728E-3</v>
      </c>
    </row>
    <row r="35" spans="2:5" x14ac:dyDescent="0.25">
      <c r="B35" s="114">
        <v>2018</v>
      </c>
      <c r="C35" s="115">
        <v>134783</v>
      </c>
      <c r="D35" s="116">
        <f t="shared" si="3"/>
        <v>-6.611143867924496E-3</v>
      </c>
    </row>
    <row r="36" spans="2:5" x14ac:dyDescent="0.25">
      <c r="B36" s="114">
        <v>2017</v>
      </c>
      <c r="C36" s="115">
        <v>135680</v>
      </c>
      <c r="D36" s="116">
        <f>C36/C37-1</f>
        <v>1.7610176101761077E-2</v>
      </c>
    </row>
    <row r="37" spans="2:5" x14ac:dyDescent="0.25">
      <c r="B37" s="114">
        <v>2016</v>
      </c>
      <c r="C37" s="115">
        <v>133332</v>
      </c>
      <c r="D37" s="116">
        <f>C37/C38-1</f>
        <v>-3.1629710865949567E-2</v>
      </c>
    </row>
    <row r="38" spans="2:5" x14ac:dyDescent="0.25">
      <c r="B38" s="114">
        <v>2015</v>
      </c>
      <c r="C38" s="115">
        <v>137687</v>
      </c>
      <c r="D38" s="116">
        <f t="shared" si="3"/>
        <v>5.9049303899699979E-2</v>
      </c>
    </row>
    <row r="39" spans="2:5" x14ac:dyDescent="0.25">
      <c r="B39" s="114">
        <v>2014</v>
      </c>
      <c r="C39" s="115">
        <v>130010</v>
      </c>
      <c r="D39" s="116">
        <f t="shared" si="3"/>
        <v>-3.3118167461400061E-3</v>
      </c>
    </row>
    <row r="40" spans="2:5" x14ac:dyDescent="0.25">
      <c r="B40" s="114">
        <v>2013</v>
      </c>
      <c r="C40" s="115">
        <v>130442</v>
      </c>
      <c r="D40" s="116">
        <f t="shared" si="3"/>
        <v>5.8808250200897749E-2</v>
      </c>
    </row>
    <row r="41" spans="2:5" x14ac:dyDescent="0.25">
      <c r="B41" s="114">
        <v>2012</v>
      </c>
      <c r="C41" s="115">
        <v>123197</v>
      </c>
      <c r="D41" s="116">
        <f>C41/C42-1</f>
        <v>6.8574303284731686E-2</v>
      </c>
    </row>
    <row r="42" spans="2:5" x14ac:dyDescent="0.25">
      <c r="B42" s="114">
        <v>2011</v>
      </c>
      <c r="C42" s="115">
        <v>115291</v>
      </c>
      <c r="D42" s="116">
        <f t="shared" si="3"/>
        <v>0.36775731979310011</v>
      </c>
    </row>
    <row r="43" spans="2:5" x14ac:dyDescent="0.25">
      <c r="B43" s="114">
        <v>2010</v>
      </c>
      <c r="C43" s="115">
        <v>84292</v>
      </c>
      <c r="D43" s="116"/>
    </row>
    <row r="44" spans="2:5" ht="6" customHeight="1" x14ac:dyDescent="0.25"/>
    <row r="45" spans="2:5" x14ac:dyDescent="0.25">
      <c r="B45" s="105" t="s">
        <v>55</v>
      </c>
      <c r="C45" s="105"/>
      <c r="D45" s="105"/>
    </row>
    <row r="48" spans="2:5" ht="48.75" customHeight="1" thickBot="1" x14ac:dyDescent="0.3">
      <c r="B48" s="269" t="s">
        <v>257</v>
      </c>
      <c r="C48" s="269"/>
      <c r="D48" s="269"/>
      <c r="E48" s="1" t="s">
        <v>98</v>
      </c>
    </row>
    <row r="49" spans="1:5" ht="10.5" customHeight="1" thickBot="1" x14ac:dyDescent="0.3">
      <c r="B49" s="106"/>
      <c r="C49" s="107"/>
      <c r="D49" s="106"/>
      <c r="E49" s="1" t="s">
        <v>99</v>
      </c>
    </row>
    <row r="50" spans="1:5" ht="22.5" thickTop="1" thickBot="1" x14ac:dyDescent="0.3">
      <c r="B50" s="109"/>
      <c r="C50" s="291" t="s">
        <v>140</v>
      </c>
      <c r="D50" s="292"/>
    </row>
    <row r="51" spans="1:5" ht="16.5" thickTop="1" thickBot="1" x14ac:dyDescent="0.3">
      <c r="B51" s="85"/>
      <c r="C51" s="111" t="s">
        <v>138</v>
      </c>
      <c r="D51" s="112" t="s">
        <v>139</v>
      </c>
    </row>
    <row r="52" spans="1:5" x14ac:dyDescent="0.25">
      <c r="A52" s="1">
        <v>1</v>
      </c>
      <c r="B52" s="114">
        <v>2023</v>
      </c>
      <c r="C52" s="115">
        <v>0</v>
      </c>
      <c r="D52" s="116" t="e">
        <f t="shared" ref="D52:D53" si="4">C52/C53-1</f>
        <v>#DIV/0!</v>
      </c>
    </row>
    <row r="53" spans="1:5" x14ac:dyDescent="0.25">
      <c r="A53" s="1"/>
      <c r="B53" s="114">
        <v>2022</v>
      </c>
      <c r="C53" s="115">
        <v>0</v>
      </c>
      <c r="D53" s="116" t="e">
        <f t="shared" si="4"/>
        <v>#DIV/0!</v>
      </c>
    </row>
    <row r="54" spans="1:5" x14ac:dyDescent="0.25">
      <c r="A54" s="1"/>
      <c r="B54" s="114">
        <v>2021</v>
      </c>
      <c r="C54" s="115">
        <v>0</v>
      </c>
      <c r="D54" s="116" t="e">
        <f>C54/C55-1</f>
        <v>#DIV/0!</v>
      </c>
    </row>
    <row r="55" spans="1:5" x14ac:dyDescent="0.25">
      <c r="A55" s="1">
        <v>2</v>
      </c>
      <c r="B55" s="114">
        <v>2020</v>
      </c>
      <c r="C55" s="115">
        <v>0</v>
      </c>
      <c r="D55" s="116">
        <f t="shared" ref="D55:D64" si="5">C55/C56-1</f>
        <v>-1</v>
      </c>
    </row>
    <row r="56" spans="1:5" x14ac:dyDescent="0.25">
      <c r="A56" s="1">
        <v>3</v>
      </c>
      <c r="B56" s="114">
        <v>2019</v>
      </c>
      <c r="C56" s="115">
        <v>122557</v>
      </c>
      <c r="D56" s="116">
        <f t="shared" si="5"/>
        <v>1.8473581863812427E-2</v>
      </c>
    </row>
    <row r="57" spans="1:5" x14ac:dyDescent="0.25">
      <c r="A57" s="1">
        <v>4</v>
      </c>
      <c r="B57" s="114">
        <v>2018</v>
      </c>
      <c r="C57" s="115">
        <v>120334</v>
      </c>
      <c r="D57" s="116">
        <f t="shared" si="5"/>
        <v>9.1326271493869182E-2</v>
      </c>
    </row>
    <row r="58" spans="1:5" x14ac:dyDescent="0.25">
      <c r="A58" s="1">
        <v>5</v>
      </c>
      <c r="B58" s="114">
        <v>2017</v>
      </c>
      <c r="C58" s="115">
        <v>110264</v>
      </c>
      <c r="D58" s="116">
        <f>C58/C59-1</f>
        <v>0.22168055309342316</v>
      </c>
    </row>
    <row r="59" spans="1:5" x14ac:dyDescent="0.25">
      <c r="A59" s="1">
        <v>6</v>
      </c>
      <c r="B59" s="114">
        <v>2016</v>
      </c>
      <c r="C59" s="115">
        <v>90256</v>
      </c>
      <c r="D59" s="116">
        <f>C59/C60-1</f>
        <v>-4.27219888846464E-2</v>
      </c>
    </row>
    <row r="60" spans="1:5" x14ac:dyDescent="0.25">
      <c r="A60" s="1">
        <v>7</v>
      </c>
      <c r="B60" s="114">
        <v>2015</v>
      </c>
      <c r="C60" s="115">
        <v>94284</v>
      </c>
      <c r="D60" s="116">
        <f t="shared" si="5"/>
        <v>4.5173662902193712E-3</v>
      </c>
    </row>
    <row r="61" spans="1:5" x14ac:dyDescent="0.25">
      <c r="A61" s="1">
        <v>8</v>
      </c>
      <c r="B61" s="114">
        <v>2014</v>
      </c>
      <c r="C61" s="115">
        <v>93860</v>
      </c>
      <c r="D61" s="116">
        <f t="shared" si="5"/>
        <v>2.8726750621992814E-2</v>
      </c>
    </row>
    <row r="62" spans="1:5" x14ac:dyDescent="0.25">
      <c r="A62" s="1">
        <v>9</v>
      </c>
      <c r="B62" s="114">
        <v>2013</v>
      </c>
      <c r="C62" s="115">
        <v>91239</v>
      </c>
      <c r="D62" s="116">
        <f t="shared" si="5"/>
        <v>5.4981268211460987E-2</v>
      </c>
    </row>
    <row r="63" spans="1:5" x14ac:dyDescent="0.25">
      <c r="A63" s="1">
        <v>10</v>
      </c>
      <c r="B63" s="114">
        <v>2012</v>
      </c>
      <c r="C63" s="115">
        <v>86484</v>
      </c>
      <c r="D63" s="116">
        <f>C63/C64-1</f>
        <v>4.4089240873092628E-2</v>
      </c>
    </row>
    <row r="64" spans="1:5" x14ac:dyDescent="0.25">
      <c r="A64" s="1">
        <v>11</v>
      </c>
      <c r="B64" s="114">
        <v>2011</v>
      </c>
      <c r="C64" s="115">
        <v>82832</v>
      </c>
      <c r="D64" s="116">
        <f t="shared" si="5"/>
        <v>0.5953775038520801</v>
      </c>
    </row>
    <row r="65" spans="1:5" x14ac:dyDescent="0.25">
      <c r="A65" s="1">
        <v>12</v>
      </c>
      <c r="B65" s="114">
        <v>2010</v>
      </c>
      <c r="C65" s="115">
        <v>51920</v>
      </c>
      <c r="D65" s="116"/>
    </row>
    <row r="66" spans="1:5" ht="6" customHeight="1" x14ac:dyDescent="0.25"/>
    <row r="67" spans="1:5" x14ac:dyDescent="0.25">
      <c r="B67" s="105" t="s">
        <v>55</v>
      </c>
      <c r="C67" s="105"/>
      <c r="D67" s="105"/>
    </row>
    <row r="70" spans="1:5" ht="48.75" customHeight="1" thickBot="1" x14ac:dyDescent="0.3">
      <c r="B70" s="269" t="s">
        <v>141</v>
      </c>
      <c r="C70" s="269"/>
      <c r="D70" s="269"/>
      <c r="E70" s="1" t="s">
        <v>101</v>
      </c>
    </row>
    <row r="71" spans="1:5" ht="10.5" customHeight="1" thickBot="1" x14ac:dyDescent="0.3">
      <c r="B71" s="106"/>
      <c r="C71" s="107"/>
      <c r="D71" s="106"/>
      <c r="E71" s="1" t="s">
        <v>102</v>
      </c>
    </row>
    <row r="72" spans="1:5" ht="22.5" thickTop="1" thickBot="1" x14ac:dyDescent="0.3">
      <c r="B72" s="109"/>
      <c r="C72" s="291" t="s">
        <v>142</v>
      </c>
      <c r="D72" s="292"/>
    </row>
    <row r="73" spans="1:5" ht="16.5" thickTop="1" thickBot="1" x14ac:dyDescent="0.3">
      <c r="B73" s="85"/>
      <c r="C73" s="111" t="s">
        <v>138</v>
      </c>
      <c r="D73" s="112" t="s">
        <v>139</v>
      </c>
    </row>
    <row r="74" spans="1:5" x14ac:dyDescent="0.25">
      <c r="A74" s="1">
        <v>1</v>
      </c>
      <c r="B74" s="114">
        <v>2023</v>
      </c>
      <c r="C74" s="115">
        <v>0</v>
      </c>
      <c r="D74" s="116" t="e">
        <f t="shared" ref="D74:D75" si="6">C74/C75-1</f>
        <v>#DIV/0!</v>
      </c>
    </row>
    <row r="75" spans="1:5" x14ac:dyDescent="0.25">
      <c r="A75" s="1"/>
      <c r="B75" s="114">
        <v>2022</v>
      </c>
      <c r="C75" s="115">
        <v>0</v>
      </c>
      <c r="D75" s="116" t="e">
        <f t="shared" si="6"/>
        <v>#DIV/0!</v>
      </c>
    </row>
    <row r="76" spans="1:5" x14ac:dyDescent="0.25">
      <c r="A76" s="1"/>
      <c r="B76" s="114">
        <v>2021</v>
      </c>
      <c r="C76" s="115">
        <v>0</v>
      </c>
      <c r="D76" s="116" t="e">
        <f>C76/C77-1</f>
        <v>#DIV/0!</v>
      </c>
    </row>
    <row r="77" spans="1:5" x14ac:dyDescent="0.25">
      <c r="A77" s="1">
        <v>2</v>
      </c>
      <c r="B77" s="114">
        <v>2020</v>
      </c>
      <c r="C77" s="115">
        <v>0</v>
      </c>
      <c r="D77" s="116">
        <f t="shared" ref="D77:D79" si="7">C77/C78-1</f>
        <v>-1</v>
      </c>
    </row>
    <row r="78" spans="1:5" x14ac:dyDescent="0.25">
      <c r="A78" s="1">
        <v>3</v>
      </c>
      <c r="B78" s="114">
        <v>2019</v>
      </c>
      <c r="C78" s="115">
        <v>12795</v>
      </c>
      <c r="D78" s="116">
        <f t="shared" si="7"/>
        <v>-0.11447158972939309</v>
      </c>
    </row>
    <row r="79" spans="1:5" x14ac:dyDescent="0.25">
      <c r="A79" s="1">
        <v>4</v>
      </c>
      <c r="B79" s="114">
        <v>2018</v>
      </c>
      <c r="C79" s="115">
        <v>14449</v>
      </c>
      <c r="D79" s="116">
        <f t="shared" si="7"/>
        <v>-0.43149984261882279</v>
      </c>
    </row>
    <row r="80" spans="1:5" x14ac:dyDescent="0.25">
      <c r="A80" s="1">
        <v>5</v>
      </c>
      <c r="B80" s="114">
        <v>2017</v>
      </c>
      <c r="C80" s="115">
        <v>25416</v>
      </c>
      <c r="D80" s="116">
        <f>C80/C81-1</f>
        <v>-0.40997307085151824</v>
      </c>
    </row>
    <row r="81" spans="1:5" x14ac:dyDescent="0.25">
      <c r="A81" s="1">
        <v>6</v>
      </c>
      <c r="B81" s="114">
        <v>2016</v>
      </c>
      <c r="C81" s="115">
        <v>43076</v>
      </c>
      <c r="D81" s="116">
        <f>C81/C82-1</f>
        <v>-7.5340414257079047E-3</v>
      </c>
    </row>
    <row r="82" spans="1:5" x14ac:dyDescent="0.25">
      <c r="A82" s="1">
        <v>7</v>
      </c>
      <c r="B82" s="114">
        <v>2015</v>
      </c>
      <c r="C82" s="115">
        <v>43403</v>
      </c>
      <c r="D82" s="116">
        <f t="shared" ref="D82:D84" si="8">C82/C83-1</f>
        <v>0.20063623789764873</v>
      </c>
    </row>
    <row r="83" spans="1:5" x14ac:dyDescent="0.25">
      <c r="A83" s="1">
        <v>8</v>
      </c>
      <c r="B83" s="114">
        <v>2014</v>
      </c>
      <c r="C83" s="115">
        <v>36150</v>
      </c>
      <c r="D83" s="116">
        <f t="shared" si="8"/>
        <v>-7.7876693110221162E-2</v>
      </c>
    </row>
    <row r="84" spans="1:5" x14ac:dyDescent="0.25">
      <c r="A84" s="1">
        <v>9</v>
      </c>
      <c r="B84" s="114">
        <v>2013</v>
      </c>
      <c r="C84" s="115">
        <v>39203</v>
      </c>
      <c r="D84" s="116">
        <f t="shared" si="8"/>
        <v>6.782338681121125E-2</v>
      </c>
    </row>
    <row r="85" spans="1:5" x14ac:dyDescent="0.25">
      <c r="A85" s="1">
        <v>10</v>
      </c>
      <c r="B85" s="114">
        <v>2012</v>
      </c>
      <c r="C85" s="115">
        <v>36713</v>
      </c>
      <c r="D85" s="116">
        <f>C85/C86-1</f>
        <v>0.13105764194830405</v>
      </c>
    </row>
    <row r="86" spans="1:5" x14ac:dyDescent="0.25">
      <c r="A86" s="1">
        <v>11</v>
      </c>
      <c r="B86" s="114">
        <v>2011</v>
      </c>
      <c r="C86" s="115">
        <v>32459</v>
      </c>
      <c r="D86" s="116">
        <f t="shared" ref="D86" si="9">C86/C87-1</f>
        <v>2.6875077227233035E-3</v>
      </c>
    </row>
    <row r="87" spans="1:5" x14ac:dyDescent="0.25">
      <c r="A87" s="1">
        <v>12</v>
      </c>
      <c r="B87" s="114">
        <v>2010</v>
      </c>
      <c r="C87" s="115">
        <v>32372</v>
      </c>
      <c r="D87" s="116"/>
    </row>
    <row r="88" spans="1:5" ht="6" customHeight="1" x14ac:dyDescent="0.25"/>
    <row r="89" spans="1:5" x14ac:dyDescent="0.25">
      <c r="B89" s="105" t="s">
        <v>55</v>
      </c>
      <c r="C89" s="105"/>
      <c r="D89" s="105"/>
    </row>
    <row r="92" spans="1:5" ht="48.75" customHeight="1" thickBot="1" x14ac:dyDescent="0.3">
      <c r="B92" s="269" t="s">
        <v>258</v>
      </c>
      <c r="C92" s="269"/>
      <c r="D92" s="269"/>
      <c r="E92" s="1" t="s">
        <v>114</v>
      </c>
    </row>
    <row r="93" spans="1:5" ht="10.5" customHeight="1" thickBot="1" x14ac:dyDescent="0.3">
      <c r="B93" s="106"/>
      <c r="C93" s="107"/>
      <c r="D93" s="106"/>
      <c r="E93" s="1" t="s">
        <v>115</v>
      </c>
    </row>
    <row r="94" spans="1:5" ht="22.5" thickTop="1" thickBot="1" x14ac:dyDescent="0.3">
      <c r="B94" s="121" t="s">
        <v>96</v>
      </c>
      <c r="C94" s="291" t="s">
        <v>32</v>
      </c>
      <c r="D94" s="292"/>
    </row>
    <row r="95" spans="1:5" ht="16.5" thickTop="1" thickBot="1" x14ac:dyDescent="0.3">
      <c r="B95" s="85"/>
      <c r="C95" s="111" t="s">
        <v>138</v>
      </c>
      <c r="D95" s="112" t="s">
        <v>139</v>
      </c>
    </row>
    <row r="96" spans="1:5" x14ac:dyDescent="0.25">
      <c r="B96" s="114">
        <v>2023</v>
      </c>
      <c r="C96" s="115" t="s">
        <v>229</v>
      </c>
      <c r="D96" s="116" t="e">
        <f t="shared" ref="D96:D108" si="10">C96/C97-1</f>
        <v>#VALUE!</v>
      </c>
    </row>
    <row r="97" spans="2:4" x14ac:dyDescent="0.25">
      <c r="B97" s="114">
        <v>2022</v>
      </c>
      <c r="C97" s="115" t="s">
        <v>229</v>
      </c>
      <c r="D97" s="116" t="e">
        <f t="shared" si="10"/>
        <v>#VALUE!</v>
      </c>
    </row>
    <row r="98" spans="2:4" x14ac:dyDescent="0.25">
      <c r="B98" s="114">
        <v>2021</v>
      </c>
      <c r="C98" s="115" t="s">
        <v>229</v>
      </c>
      <c r="D98" s="116" t="e">
        <f t="shared" si="10"/>
        <v>#VALUE!</v>
      </c>
    </row>
    <row r="99" spans="2:4" x14ac:dyDescent="0.25">
      <c r="B99" s="114">
        <v>2020</v>
      </c>
      <c r="C99" s="115" t="s">
        <v>229</v>
      </c>
      <c r="D99" s="116" t="e">
        <f t="shared" si="10"/>
        <v>#VALUE!</v>
      </c>
    </row>
    <row r="100" spans="2:4" x14ac:dyDescent="0.25">
      <c r="B100" s="114">
        <v>2019</v>
      </c>
      <c r="C100" s="115" t="s">
        <v>229</v>
      </c>
      <c r="D100" s="116" t="e">
        <f t="shared" si="10"/>
        <v>#VALUE!</v>
      </c>
    </row>
    <row r="101" spans="2:4" x14ac:dyDescent="0.25">
      <c r="B101" s="114">
        <v>2018</v>
      </c>
      <c r="C101" s="115" t="s">
        <v>229</v>
      </c>
      <c r="D101" s="116" t="e">
        <f t="shared" si="10"/>
        <v>#VALUE!</v>
      </c>
    </row>
    <row r="102" spans="2:4" x14ac:dyDescent="0.25">
      <c r="B102" s="114">
        <v>2017</v>
      </c>
      <c r="C102" s="115" t="s">
        <v>229</v>
      </c>
      <c r="D102" s="116" t="e">
        <f t="shared" si="10"/>
        <v>#VALUE!</v>
      </c>
    </row>
    <row r="103" spans="2:4" x14ac:dyDescent="0.25">
      <c r="B103" s="114">
        <v>2016</v>
      </c>
      <c r="C103" s="115" t="s">
        <v>229</v>
      </c>
      <c r="D103" s="116" t="e">
        <f t="shared" si="10"/>
        <v>#VALUE!</v>
      </c>
    </row>
    <row r="104" spans="2:4" x14ac:dyDescent="0.25">
      <c r="B104" s="114">
        <v>2015</v>
      </c>
      <c r="C104" s="115" t="s">
        <v>229</v>
      </c>
      <c r="D104" s="116" t="e">
        <f t="shared" si="10"/>
        <v>#VALUE!</v>
      </c>
    </row>
    <row r="105" spans="2:4" x14ac:dyDescent="0.25">
      <c r="B105" s="114">
        <v>2014</v>
      </c>
      <c r="C105" s="115" t="s">
        <v>229</v>
      </c>
      <c r="D105" s="116" t="e">
        <f t="shared" si="10"/>
        <v>#VALUE!</v>
      </c>
    </row>
    <row r="106" spans="2:4" x14ac:dyDescent="0.25">
      <c r="B106" s="114">
        <v>2013</v>
      </c>
      <c r="C106" s="115" t="s">
        <v>229</v>
      </c>
      <c r="D106" s="116" t="e">
        <f t="shared" si="10"/>
        <v>#VALUE!</v>
      </c>
    </row>
    <row r="107" spans="2:4" x14ac:dyDescent="0.25">
      <c r="B107" s="114">
        <v>2012</v>
      </c>
      <c r="C107" s="115" t="s">
        <v>229</v>
      </c>
      <c r="D107" s="116" t="e">
        <f t="shared" si="10"/>
        <v>#VALUE!</v>
      </c>
    </row>
    <row r="108" spans="2:4" x14ac:dyDescent="0.25">
      <c r="B108" s="114">
        <v>2011</v>
      </c>
      <c r="C108" s="115" t="s">
        <v>229</v>
      </c>
      <c r="D108" s="116" t="e">
        <f t="shared" si="10"/>
        <v>#VALUE!</v>
      </c>
    </row>
    <row r="109" spans="2:4" x14ac:dyDescent="0.25">
      <c r="B109" s="114">
        <v>2010</v>
      </c>
      <c r="C109" s="115" t="s">
        <v>229</v>
      </c>
      <c r="D109" s="116"/>
    </row>
    <row r="110" spans="2:4" ht="6" customHeight="1" x14ac:dyDescent="0.25"/>
    <row r="111" spans="2:4" x14ac:dyDescent="0.25">
      <c r="B111" s="105" t="s">
        <v>55</v>
      </c>
      <c r="C111" s="105"/>
      <c r="D111" s="105"/>
    </row>
  </sheetData>
  <mergeCells count="10">
    <mergeCell ref="B70:D70"/>
    <mergeCell ref="C72:D72"/>
    <mergeCell ref="B92:D92"/>
    <mergeCell ref="C94:D94"/>
    <mergeCell ref="B4:D4"/>
    <mergeCell ref="C6:D6"/>
    <mergeCell ref="B26:D26"/>
    <mergeCell ref="C28:D28"/>
    <mergeCell ref="B48:D48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F9C86-518D-450E-9E10-0FA429A828B7}">
  <sheetPr>
    <tabColor theme="7" tint="0.79998168889431442"/>
  </sheetPr>
  <dimension ref="A1:X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1" width="9.7109375" customWidth="1"/>
    <col min="12" max="12" width="11.140625" customWidth="1"/>
    <col min="13" max="13" width="12.28515625" customWidth="1"/>
    <col min="19" max="20" width="11.42578125" customWidth="1"/>
    <col min="21" max="22" width="10.42578125" customWidth="1"/>
    <col min="23" max="23" width="11.140625" customWidth="1"/>
    <col min="24" max="24" width="10.42578125" customWidth="1"/>
  </cols>
  <sheetData>
    <row r="1" spans="1:24" ht="42.75" customHeight="1" x14ac:dyDescent="0.25"/>
    <row r="2" spans="1:24" ht="24" x14ac:dyDescent="0.4">
      <c r="B2" s="126"/>
      <c r="C2" s="126"/>
      <c r="D2" s="126"/>
      <c r="E2" s="126"/>
      <c r="F2" s="126"/>
    </row>
    <row r="3" spans="1:24" ht="40.5" customHeight="1" thickBot="1" x14ac:dyDescent="0.3">
      <c r="B3" s="62" t="s">
        <v>143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ht="8.25" customHeight="1" thickBot="1" x14ac:dyDescent="0.3">
      <c r="B4" s="83"/>
      <c r="C4" s="83"/>
      <c r="D4" s="83"/>
      <c r="E4" s="83"/>
      <c r="F4" s="83"/>
      <c r="G4" s="83"/>
      <c r="H4" s="83"/>
      <c r="I4" s="83"/>
      <c r="J4" s="84"/>
      <c r="K4" s="83"/>
      <c r="L4" s="84"/>
      <c r="M4" s="83"/>
      <c r="N4" s="83"/>
      <c r="O4" s="83"/>
      <c r="P4" s="83"/>
      <c r="Q4" s="83"/>
      <c r="R4" s="83"/>
      <c r="S4" s="83"/>
      <c r="T4" s="84"/>
      <c r="U4" s="84"/>
      <c r="V4" s="84"/>
      <c r="W4" s="84"/>
      <c r="X4" s="84"/>
    </row>
    <row r="5" spans="1:24" ht="60.75" thickBot="1" x14ac:dyDescent="0.3">
      <c r="B5" s="85"/>
      <c r="C5" s="127" t="s">
        <v>230</v>
      </c>
      <c r="D5" s="127" t="s">
        <v>259</v>
      </c>
      <c r="E5" s="127" t="s">
        <v>231</v>
      </c>
      <c r="F5" s="127" t="s">
        <v>232</v>
      </c>
      <c r="G5" s="127" t="s">
        <v>233</v>
      </c>
      <c r="H5" s="127" t="s">
        <v>234</v>
      </c>
      <c r="I5" s="128" t="str">
        <f>CONCATENATE("var. ",RIGHT(H5,2),"/",RIGHT(G5,2))</f>
        <v>var. 24/23</v>
      </c>
      <c r="J5" s="128" t="str">
        <f>CONCATENATE("dif. ",RIGHT(H5,2),"/",RIGHT(G5,2))</f>
        <v>dif. 24/23</v>
      </c>
      <c r="K5" s="128" t="str">
        <f>CONCATENATE("var. ",RIGHT(H5,2),"/",RIGHT(C5,2))</f>
        <v>var. 24/19</v>
      </c>
      <c r="L5" s="128" t="str">
        <f>CONCATENATE("dif. ",RIGHT(H5,2),"/",RIGHT(C5,2))</f>
        <v>dif. 24/19</v>
      </c>
      <c r="M5" s="14" t="str">
        <f>CONCATENATE("cuota ",H5)</f>
        <v>cuota acumulado a julio 2024</v>
      </c>
      <c r="N5" s="14" t="str">
        <f>CONCATENATE("cuota/ total municipio ",RIGHT(H5,2))</f>
        <v>cuota/ total municipio 24</v>
      </c>
      <c r="O5" s="13" t="s">
        <v>224</v>
      </c>
      <c r="P5" s="13" t="s">
        <v>235</v>
      </c>
      <c r="Q5" s="13" t="s">
        <v>225</v>
      </c>
      <c r="R5" s="13" t="s">
        <v>226</v>
      </c>
      <c r="S5" s="13" t="s">
        <v>227</v>
      </c>
      <c r="T5" s="13" t="s">
        <v>228</v>
      </c>
      <c r="U5" s="128" t="str">
        <f>CONCATENATE("var. ",RIGHT(T5,2),"/",RIGHT(S5,2))</f>
        <v>var. 24/23</v>
      </c>
      <c r="V5" s="128" t="str">
        <f>CONCATENATE("dif. ",RIGHT(T5,2),"/",RIGHT(S5,2))</f>
        <v>dif. 24/23</v>
      </c>
      <c r="W5" s="14" t="str">
        <f>CONCATENATE("cuota ",T5)</f>
        <v>cuota julio 2024</v>
      </c>
      <c r="X5" s="129" t="str">
        <f>CONCATENATE("cuota/ total municipio ",RIGHT(T5,2))</f>
        <v>cuota/ total municipio 24</v>
      </c>
    </row>
    <row r="6" spans="1:24" ht="15.75" x14ac:dyDescent="0.25">
      <c r="B6" s="130" t="s">
        <v>43</v>
      </c>
      <c r="C6" s="131">
        <v>2791817</v>
      </c>
      <c r="D6" s="131">
        <v>1049130</v>
      </c>
      <c r="E6" s="131">
        <v>745750</v>
      </c>
      <c r="F6" s="131">
        <v>2658818</v>
      </c>
      <c r="G6" s="131">
        <v>2977282</v>
      </c>
      <c r="H6" s="131">
        <v>3166417</v>
      </c>
      <c r="I6" s="132">
        <f>IFERROR(H6/G6-1,"-")</f>
        <v>6.3526061689823221E-2</v>
      </c>
      <c r="J6" s="131">
        <f>IFERROR(H6-G6,"-")</f>
        <v>189135</v>
      </c>
      <c r="K6" s="132">
        <f>IFERROR(H6/C6-1,"-")</f>
        <v>0.13417784904956154</v>
      </c>
      <c r="L6" s="131">
        <f>IFERROR(H6-C6,"-")</f>
        <v>374600</v>
      </c>
      <c r="M6" s="132">
        <f>IFERROR(H6/$H$6,"-")</f>
        <v>1</v>
      </c>
      <c r="N6" s="133">
        <f>H6/H6</f>
        <v>1</v>
      </c>
      <c r="O6" s="131">
        <v>426749</v>
      </c>
      <c r="P6" s="131">
        <v>96087</v>
      </c>
      <c r="Q6" s="131">
        <v>224964</v>
      </c>
      <c r="R6" s="131">
        <v>455417</v>
      </c>
      <c r="S6" s="131">
        <v>453884</v>
      </c>
      <c r="T6" s="131">
        <v>480798</v>
      </c>
      <c r="U6" s="132">
        <f>IFERROR(T6/S6-1,"-")</f>
        <v>5.9297089124093372E-2</v>
      </c>
      <c r="V6" s="131">
        <f t="shared" ref="V6:V57" si="0">T6-S6</f>
        <v>26914</v>
      </c>
      <c r="W6" s="132">
        <f>IFERROR(R6/$R$6,"-")</f>
        <v>1</v>
      </c>
      <c r="X6" s="133">
        <f>IFERROR(T6/T6,"-")</f>
        <v>1</v>
      </c>
    </row>
    <row r="7" spans="1:24" ht="15.75" x14ac:dyDescent="0.25">
      <c r="B7" s="134" t="s">
        <v>60</v>
      </c>
      <c r="C7" s="135">
        <v>2040621</v>
      </c>
      <c r="D7" s="135">
        <v>794875</v>
      </c>
      <c r="E7" s="135">
        <v>578416</v>
      </c>
      <c r="F7" s="135">
        <v>2111099</v>
      </c>
      <c r="G7" s="135">
        <v>2351203</v>
      </c>
      <c r="H7" s="135">
        <v>2473077</v>
      </c>
      <c r="I7" s="136">
        <f t="shared" ref="I7:I57" si="1">IFERROR(H7/G7-1,"-")</f>
        <v>5.1834741619502855E-2</v>
      </c>
      <c r="J7" s="135">
        <f t="shared" ref="J7:J57" si="2">IFERROR(H7-G7,"-")</f>
        <v>121874</v>
      </c>
      <c r="K7" s="136">
        <f t="shared" ref="K7:K57" si="3">IFERROR(H7/C7-1,"-")</f>
        <v>0.21192372321954944</v>
      </c>
      <c r="L7" s="135">
        <f t="shared" ref="L7:L57" si="4">IFERROR(H7-C7,"-")</f>
        <v>432456</v>
      </c>
      <c r="M7" s="136">
        <f t="shared" ref="M7:M57" si="5">IFERROR(H7/$H$6,"-")</f>
        <v>0.78103326251722371</v>
      </c>
      <c r="N7" s="136">
        <f>H7/H6</f>
        <v>0.78103326251722371</v>
      </c>
      <c r="O7" s="135">
        <v>309509</v>
      </c>
      <c r="P7" s="135">
        <v>70284</v>
      </c>
      <c r="Q7" s="135">
        <v>177784</v>
      </c>
      <c r="R7" s="135">
        <v>355886</v>
      </c>
      <c r="S7" s="135">
        <v>358994</v>
      </c>
      <c r="T7" s="135">
        <v>372261</v>
      </c>
      <c r="U7" s="136">
        <f t="shared" ref="U7:U57" si="6">IFERROR(T7/S7-1,"-")</f>
        <v>3.6956049404725411E-2</v>
      </c>
      <c r="V7" s="135">
        <f t="shared" si="0"/>
        <v>13267</v>
      </c>
      <c r="W7" s="136">
        <f t="shared" ref="W7:W57" si="7">IFERROR(R7/$R$6,"-")</f>
        <v>0.78145084614759663</v>
      </c>
      <c r="X7" s="136">
        <f>IFERROR(T7/T6,"-")</f>
        <v>0.77425654848813852</v>
      </c>
    </row>
    <row r="8" spans="1:24" x14ac:dyDescent="0.25">
      <c r="B8" s="97" t="s">
        <v>140</v>
      </c>
      <c r="C8" s="52">
        <v>1606568</v>
      </c>
      <c r="D8" s="52">
        <v>632997</v>
      </c>
      <c r="E8" s="52">
        <v>470647</v>
      </c>
      <c r="F8" s="52">
        <v>1737868</v>
      </c>
      <c r="G8" s="52">
        <v>1918328</v>
      </c>
      <c r="H8" s="52">
        <v>2032671</v>
      </c>
      <c r="I8" s="98">
        <f t="shared" si="1"/>
        <v>5.9605552335158629E-2</v>
      </c>
      <c r="J8" s="52">
        <f t="shared" si="2"/>
        <v>114343</v>
      </c>
      <c r="K8" s="98">
        <f t="shared" si="3"/>
        <v>0.26522562381424253</v>
      </c>
      <c r="L8" s="52">
        <f t="shared" si="4"/>
        <v>426103</v>
      </c>
      <c r="M8" s="98">
        <f t="shared" si="5"/>
        <v>0.6419467176938477</v>
      </c>
      <c r="N8" s="98">
        <f>H8/H6</f>
        <v>0.6419467176938477</v>
      </c>
      <c r="O8" s="52">
        <v>249837</v>
      </c>
      <c r="P8" s="52">
        <v>57097</v>
      </c>
      <c r="Q8" s="52">
        <v>152798</v>
      </c>
      <c r="R8" s="52">
        <v>297248</v>
      </c>
      <c r="S8" s="52">
        <v>300698</v>
      </c>
      <c r="T8" s="52">
        <v>305073</v>
      </c>
      <c r="U8" s="98">
        <f t="shared" si="6"/>
        <v>1.4549481539617881E-2</v>
      </c>
      <c r="V8" s="52">
        <f t="shared" si="0"/>
        <v>4375</v>
      </c>
      <c r="W8" s="98">
        <f t="shared" si="7"/>
        <v>0.65269412428609386</v>
      </c>
      <c r="X8" s="98">
        <f>IFERROR(T8/T6,"-")</f>
        <v>0.63451387068997789</v>
      </c>
    </row>
    <row r="9" spans="1:24" x14ac:dyDescent="0.25">
      <c r="B9" s="97" t="s">
        <v>142</v>
      </c>
      <c r="C9" s="52">
        <v>434053</v>
      </c>
      <c r="D9" s="52">
        <v>161878</v>
      </c>
      <c r="E9" s="52">
        <v>107769</v>
      </c>
      <c r="F9" s="52">
        <v>373231</v>
      </c>
      <c r="G9" s="52">
        <v>432875</v>
      </c>
      <c r="H9" s="52">
        <v>440406</v>
      </c>
      <c r="I9" s="98">
        <f t="shared" si="1"/>
        <v>1.7397632110886407E-2</v>
      </c>
      <c r="J9" s="52">
        <f t="shared" si="2"/>
        <v>7531</v>
      </c>
      <c r="K9" s="98">
        <f t="shared" si="3"/>
        <v>1.4636461445952431E-2</v>
      </c>
      <c r="L9" s="52">
        <f t="shared" si="4"/>
        <v>6353</v>
      </c>
      <c r="M9" s="98">
        <f t="shared" si="5"/>
        <v>0.13908654482337607</v>
      </c>
      <c r="N9" s="98">
        <f>H9/H6</f>
        <v>0.13908654482337607</v>
      </c>
      <c r="O9" s="52">
        <v>59672</v>
      </c>
      <c r="P9" s="52">
        <v>13187</v>
      </c>
      <c r="Q9" s="52">
        <v>24986</v>
      </c>
      <c r="R9" s="52">
        <v>58638</v>
      </c>
      <c r="S9" s="52">
        <v>58296</v>
      </c>
      <c r="T9" s="52">
        <v>67188</v>
      </c>
      <c r="U9" s="98">
        <f t="shared" si="6"/>
        <v>0.15253190613421164</v>
      </c>
      <c r="V9" s="52">
        <f t="shared" si="0"/>
        <v>8892</v>
      </c>
      <c r="W9" s="98">
        <f t="shared" si="7"/>
        <v>0.12875672186150275</v>
      </c>
      <c r="X9" s="98">
        <f>IFERROR(T9/T6,"-")</f>
        <v>0.13974267779816055</v>
      </c>
    </row>
    <row r="10" spans="1:24" ht="16.5" thickBot="1" x14ac:dyDescent="0.3">
      <c r="B10" s="137" t="s">
        <v>63</v>
      </c>
      <c r="C10" s="138">
        <v>751196</v>
      </c>
      <c r="D10" s="138">
        <v>248528</v>
      </c>
      <c r="E10" s="138">
        <v>167334</v>
      </c>
      <c r="F10" s="138">
        <v>547719</v>
      </c>
      <c r="G10" s="138">
        <v>626079</v>
      </c>
      <c r="H10" s="138">
        <v>693340</v>
      </c>
      <c r="I10" s="139">
        <f t="shared" si="1"/>
        <v>0.10743212917219713</v>
      </c>
      <c r="J10" s="138">
        <f t="shared" si="2"/>
        <v>67261</v>
      </c>
      <c r="K10" s="139">
        <f t="shared" si="3"/>
        <v>-7.7018514475582944E-2</v>
      </c>
      <c r="L10" s="138">
        <f t="shared" si="4"/>
        <v>-57856</v>
      </c>
      <c r="M10" s="139">
        <f t="shared" si="5"/>
        <v>0.21896673748277629</v>
      </c>
      <c r="N10" s="139">
        <f>H10/H6</f>
        <v>0.21896673748277629</v>
      </c>
      <c r="O10" s="138">
        <v>117240</v>
      </c>
      <c r="P10" s="138">
        <v>25803</v>
      </c>
      <c r="Q10" s="138">
        <v>47180</v>
      </c>
      <c r="R10" s="138">
        <v>99531</v>
      </c>
      <c r="S10" s="138">
        <v>94890</v>
      </c>
      <c r="T10" s="138">
        <v>108537</v>
      </c>
      <c r="U10" s="139">
        <f t="shared" si="6"/>
        <v>0.14381915902624098</v>
      </c>
      <c r="V10" s="138">
        <f t="shared" si="0"/>
        <v>13647</v>
      </c>
      <c r="W10" s="139">
        <f t="shared" si="7"/>
        <v>0.21854915385240339</v>
      </c>
      <c r="X10" s="139">
        <f>IFERROR(T10/T6,"-")</f>
        <v>0.22574345151186154</v>
      </c>
    </row>
    <row r="11" spans="1:24" ht="15.75" x14ac:dyDescent="0.25">
      <c r="A11" s="140">
        <f>G11/$G$11</f>
        <v>1</v>
      </c>
      <c r="B11" s="130" t="s">
        <v>44</v>
      </c>
      <c r="C11" s="131">
        <v>1025250</v>
      </c>
      <c r="D11" s="131">
        <v>344170</v>
      </c>
      <c r="E11" s="131">
        <v>281997</v>
      </c>
      <c r="F11" s="131">
        <v>993053</v>
      </c>
      <c r="G11" s="131">
        <v>1080016</v>
      </c>
      <c r="H11" s="131">
        <v>1125712</v>
      </c>
      <c r="I11" s="132">
        <f t="shared" si="1"/>
        <v>4.2310484289121542E-2</v>
      </c>
      <c r="J11" s="131">
        <f t="shared" si="2"/>
        <v>45696</v>
      </c>
      <c r="K11" s="132">
        <f t="shared" si="3"/>
        <v>9.7987807851743547E-2</v>
      </c>
      <c r="L11" s="131">
        <f t="shared" si="4"/>
        <v>100462</v>
      </c>
      <c r="M11" s="132">
        <f t="shared" si="5"/>
        <v>0.355516029632231</v>
      </c>
      <c r="N11" s="133">
        <f>H11/H11</f>
        <v>1</v>
      </c>
      <c r="O11" s="131">
        <v>155735</v>
      </c>
      <c r="P11" s="131">
        <v>0</v>
      </c>
      <c r="Q11" s="131">
        <v>94144</v>
      </c>
      <c r="R11" s="131">
        <v>164843</v>
      </c>
      <c r="S11" s="131">
        <v>163971</v>
      </c>
      <c r="T11" s="131">
        <v>166795</v>
      </c>
      <c r="U11" s="132">
        <f t="shared" si="6"/>
        <v>1.7222557647388781E-2</v>
      </c>
      <c r="V11" s="131">
        <f t="shared" si="0"/>
        <v>2824</v>
      </c>
      <c r="W11" s="132">
        <f t="shared" si="7"/>
        <v>0.36196057679006272</v>
      </c>
      <c r="X11" s="133">
        <f>IFERROR(T11/T11,"-")</f>
        <v>1</v>
      </c>
    </row>
    <row r="12" spans="1:24" ht="15.75" x14ac:dyDescent="0.25">
      <c r="A12" s="140">
        <f>G12/$G$11</f>
        <v>0.81924804817706409</v>
      </c>
      <c r="B12" s="134" t="s">
        <v>60</v>
      </c>
      <c r="C12" s="135">
        <v>787818</v>
      </c>
      <c r="D12" s="135">
        <v>279824</v>
      </c>
      <c r="E12" s="135">
        <v>232111</v>
      </c>
      <c r="F12" s="135">
        <v>852329</v>
      </c>
      <c r="G12" s="135">
        <v>884801</v>
      </c>
      <c r="H12" s="135">
        <v>915684</v>
      </c>
      <c r="I12" s="136">
        <f t="shared" si="1"/>
        <v>3.4903893643881467E-2</v>
      </c>
      <c r="J12" s="135">
        <f t="shared" si="2"/>
        <v>30883</v>
      </c>
      <c r="K12" s="136">
        <f t="shared" si="3"/>
        <v>0.16230398391506662</v>
      </c>
      <c r="L12" s="135">
        <f t="shared" si="4"/>
        <v>127866</v>
      </c>
      <c r="M12" s="136">
        <f t="shared" si="5"/>
        <v>0.28918616846738759</v>
      </c>
      <c r="N12" s="136">
        <f>H12/H11</f>
        <v>0.81342652472390808</v>
      </c>
      <c r="O12" s="135">
        <v>118640</v>
      </c>
      <c r="P12" s="135">
        <v>0</v>
      </c>
      <c r="Q12" s="135">
        <v>80931</v>
      </c>
      <c r="R12" s="135">
        <v>138653</v>
      </c>
      <c r="S12" s="135">
        <v>133653</v>
      </c>
      <c r="T12" s="135">
        <v>133668</v>
      </c>
      <c r="U12" s="136">
        <f t="shared" si="6"/>
        <v>1.1223092635415099E-4</v>
      </c>
      <c r="V12" s="135">
        <f t="shared" si="0"/>
        <v>15</v>
      </c>
      <c r="W12" s="136">
        <f t="shared" si="7"/>
        <v>0.3044528421205181</v>
      </c>
      <c r="X12" s="136">
        <f>IFERROR(T12/T11,"-")</f>
        <v>0.80139092898468178</v>
      </c>
    </row>
    <row r="13" spans="1:24" x14ac:dyDescent="0.25">
      <c r="A13" s="140">
        <f>G13/$G$11</f>
        <v>0.72989937186115761</v>
      </c>
      <c r="B13" s="97" t="s">
        <v>140</v>
      </c>
      <c r="C13" s="52">
        <v>657660</v>
      </c>
      <c r="D13" s="52">
        <v>243977</v>
      </c>
      <c r="E13" s="52">
        <v>222118</v>
      </c>
      <c r="F13" s="52">
        <v>761663</v>
      </c>
      <c r="G13" s="52">
        <v>788303</v>
      </c>
      <c r="H13" s="52">
        <v>825381</v>
      </c>
      <c r="I13" s="98">
        <f t="shared" si="1"/>
        <v>4.7035213617099059E-2</v>
      </c>
      <c r="J13" s="52">
        <f t="shared" si="2"/>
        <v>37078</v>
      </c>
      <c r="K13" s="98">
        <f t="shared" si="3"/>
        <v>0.25502691360277341</v>
      </c>
      <c r="L13" s="52">
        <f t="shared" si="4"/>
        <v>167721</v>
      </c>
      <c r="M13" s="98">
        <f t="shared" si="5"/>
        <v>0.26066718312843823</v>
      </c>
      <c r="N13" s="98">
        <f>H13/H11</f>
        <v>0.73320796082834683</v>
      </c>
      <c r="O13" s="52">
        <v>100301</v>
      </c>
      <c r="P13" s="52">
        <v>0</v>
      </c>
      <c r="Q13" s="52">
        <v>74597</v>
      </c>
      <c r="R13" s="52">
        <v>123042</v>
      </c>
      <c r="S13" s="52">
        <v>118946</v>
      </c>
      <c r="T13" s="52">
        <v>120238</v>
      </c>
      <c r="U13" s="98">
        <f t="shared" si="6"/>
        <v>1.0862071864543577E-2</v>
      </c>
      <c r="V13" s="52">
        <f t="shared" si="0"/>
        <v>1292</v>
      </c>
      <c r="W13" s="98">
        <f t="shared" si="7"/>
        <v>0.27017436766743447</v>
      </c>
      <c r="X13" s="98">
        <f>IFERROR(T13/T11,"-")</f>
        <v>0.7208729278455589</v>
      </c>
    </row>
    <row r="14" spans="1:24" x14ac:dyDescent="0.25">
      <c r="A14" s="140">
        <f>G14/$G$11</f>
        <v>8.9348676315906428E-2</v>
      </c>
      <c r="B14" s="97" t="s">
        <v>142</v>
      </c>
      <c r="C14" s="52">
        <v>130158</v>
      </c>
      <c r="D14" s="52">
        <v>35847</v>
      </c>
      <c r="E14" s="52">
        <v>9993</v>
      </c>
      <c r="F14" s="52">
        <v>90666</v>
      </c>
      <c r="G14" s="52">
        <v>96498</v>
      </c>
      <c r="H14" s="52">
        <v>90303</v>
      </c>
      <c r="I14" s="98">
        <f t="shared" si="1"/>
        <v>-6.4198221724802607E-2</v>
      </c>
      <c r="J14" s="52">
        <f t="shared" si="2"/>
        <v>-6195</v>
      </c>
      <c r="K14" s="98">
        <f t="shared" si="3"/>
        <v>-0.30620476651454387</v>
      </c>
      <c r="L14" s="52">
        <f t="shared" si="4"/>
        <v>-39855</v>
      </c>
      <c r="M14" s="98">
        <f t="shared" si="5"/>
        <v>2.8518985338949355E-2</v>
      </c>
      <c r="N14" s="98">
        <f>H14/H11</f>
        <v>8.0218563895561215E-2</v>
      </c>
      <c r="O14" s="52">
        <v>18339</v>
      </c>
      <c r="P14" s="52">
        <v>0</v>
      </c>
      <c r="Q14" s="52">
        <v>6334</v>
      </c>
      <c r="R14" s="52">
        <v>15611</v>
      </c>
      <c r="S14" s="52">
        <v>14707</v>
      </c>
      <c r="T14" s="52">
        <v>13430</v>
      </c>
      <c r="U14" s="98">
        <f t="shared" si="6"/>
        <v>-8.6829400965526604E-2</v>
      </c>
      <c r="V14" s="52">
        <f t="shared" si="0"/>
        <v>-1277</v>
      </c>
      <c r="W14" s="98">
        <f t="shared" si="7"/>
        <v>3.4278474453083657E-2</v>
      </c>
      <c r="X14" s="98">
        <f>IFERROR(T14/T11,"-")</f>
        <v>8.0518001139122872E-2</v>
      </c>
    </row>
    <row r="15" spans="1:24" ht="16.5" thickBot="1" x14ac:dyDescent="0.3">
      <c r="A15" s="140">
        <f>G15/$G$11</f>
        <v>0.18075195182293596</v>
      </c>
      <c r="B15" s="137" t="s">
        <v>63</v>
      </c>
      <c r="C15" s="138">
        <v>237432</v>
      </c>
      <c r="D15" s="138">
        <v>64346</v>
      </c>
      <c r="E15" s="138">
        <v>49886</v>
      </c>
      <c r="F15" s="138">
        <v>140724</v>
      </c>
      <c r="G15" s="138">
        <v>195215</v>
      </c>
      <c r="H15" s="138">
        <v>210028</v>
      </c>
      <c r="I15" s="139">
        <f t="shared" si="1"/>
        <v>7.5880439515406017E-2</v>
      </c>
      <c r="J15" s="138">
        <f t="shared" si="2"/>
        <v>14813</v>
      </c>
      <c r="K15" s="139">
        <f t="shared" si="3"/>
        <v>-0.11541830924222518</v>
      </c>
      <c r="L15" s="138">
        <f t="shared" si="4"/>
        <v>-27404</v>
      </c>
      <c r="M15" s="139">
        <f t="shared" si="5"/>
        <v>6.6329861164843421E-2</v>
      </c>
      <c r="N15" s="139">
        <f>H15/H11</f>
        <v>0.18657347527609194</v>
      </c>
      <c r="O15" s="138">
        <v>37095</v>
      </c>
      <c r="P15" s="138">
        <v>0</v>
      </c>
      <c r="Q15" s="138">
        <v>13213</v>
      </c>
      <c r="R15" s="138">
        <v>26190</v>
      </c>
      <c r="S15" s="138">
        <v>30318</v>
      </c>
      <c r="T15" s="138">
        <v>33127</v>
      </c>
      <c r="U15" s="139">
        <f t="shared" si="6"/>
        <v>9.2651230292235542E-2</v>
      </c>
      <c r="V15" s="138">
        <f t="shared" si="0"/>
        <v>2809</v>
      </c>
      <c r="W15" s="139">
        <f t="shared" si="7"/>
        <v>5.7507734669544612E-2</v>
      </c>
      <c r="X15" s="139">
        <f>IFERROR(T15/T11,"-")</f>
        <v>0.19860907101531822</v>
      </c>
    </row>
    <row r="16" spans="1:24" ht="15.75" x14ac:dyDescent="0.25">
      <c r="A16" s="79"/>
      <c r="B16" s="130" t="s">
        <v>45</v>
      </c>
      <c r="C16" s="131">
        <v>753991</v>
      </c>
      <c r="D16" s="131">
        <v>249277</v>
      </c>
      <c r="E16" s="131">
        <v>123433</v>
      </c>
      <c r="F16" s="131">
        <v>692851</v>
      </c>
      <c r="G16" s="131">
        <v>750730</v>
      </c>
      <c r="H16" s="131">
        <v>796046</v>
      </c>
      <c r="I16" s="132">
        <f t="shared" si="1"/>
        <v>6.0362580421722933E-2</v>
      </c>
      <c r="J16" s="131">
        <f t="shared" si="2"/>
        <v>45316</v>
      </c>
      <c r="K16" s="132">
        <f t="shared" si="3"/>
        <v>5.5776527836539191E-2</v>
      </c>
      <c r="L16" s="131">
        <f t="shared" si="4"/>
        <v>42055</v>
      </c>
      <c r="M16" s="132">
        <f t="shared" si="5"/>
        <v>0.25140276849195792</v>
      </c>
      <c r="N16" s="133">
        <f>H16/H16</f>
        <v>1</v>
      </c>
      <c r="O16" s="131">
        <v>112094</v>
      </c>
      <c r="P16" s="131">
        <v>0</v>
      </c>
      <c r="Q16" s="131">
        <v>42074</v>
      </c>
      <c r="R16" s="131">
        <v>119732</v>
      </c>
      <c r="S16" s="131">
        <v>112830</v>
      </c>
      <c r="T16" s="131">
        <v>121148</v>
      </c>
      <c r="U16" s="132">
        <f t="shared" si="6"/>
        <v>7.3721527962421263E-2</v>
      </c>
      <c r="V16" s="131">
        <f t="shared" si="0"/>
        <v>8318</v>
      </c>
      <c r="W16" s="132">
        <f t="shared" si="7"/>
        <v>0.26290630345375776</v>
      </c>
      <c r="X16" s="133">
        <f>IFERROR(T16/T16,"-")</f>
        <v>1</v>
      </c>
    </row>
    <row r="17" spans="2:24" ht="15.75" x14ac:dyDescent="0.25">
      <c r="B17" s="134" t="s">
        <v>60</v>
      </c>
      <c r="C17" s="135">
        <v>416260</v>
      </c>
      <c r="D17" s="135">
        <v>147106</v>
      </c>
      <c r="E17" s="135">
        <v>42517</v>
      </c>
      <c r="F17" s="135">
        <v>411014</v>
      </c>
      <c r="G17" s="135">
        <v>461407</v>
      </c>
      <c r="H17" s="135">
        <v>489154</v>
      </c>
      <c r="I17" s="136">
        <f t="shared" si="1"/>
        <v>6.0135628631555305E-2</v>
      </c>
      <c r="J17" s="135">
        <f t="shared" si="2"/>
        <v>27747</v>
      </c>
      <c r="K17" s="136">
        <f t="shared" si="3"/>
        <v>0.17511651371738823</v>
      </c>
      <c r="L17" s="135">
        <f t="shared" si="4"/>
        <v>72894</v>
      </c>
      <c r="M17" s="136">
        <f t="shared" si="5"/>
        <v>0.15448186388590004</v>
      </c>
      <c r="N17" s="136">
        <f>H17/H16</f>
        <v>0.61447956525125436</v>
      </c>
      <c r="O17" s="135">
        <v>62023</v>
      </c>
      <c r="P17" s="135">
        <v>0</v>
      </c>
      <c r="Q17" s="135">
        <v>18560</v>
      </c>
      <c r="R17" s="135">
        <v>71116</v>
      </c>
      <c r="S17" s="135">
        <v>70310</v>
      </c>
      <c r="T17" s="135">
        <v>76375</v>
      </c>
      <c r="U17" s="136">
        <f t="shared" si="6"/>
        <v>8.6260844830038375E-2</v>
      </c>
      <c r="V17" s="135">
        <f t="shared" si="0"/>
        <v>6065</v>
      </c>
      <c r="W17" s="136">
        <f t="shared" si="7"/>
        <v>0.15615578689420903</v>
      </c>
      <c r="X17" s="136">
        <f>IFERROR(T17/T16,"-")</f>
        <v>0.63042724601314093</v>
      </c>
    </row>
    <row r="18" spans="2:24" x14ac:dyDescent="0.25">
      <c r="B18" s="97" t="s">
        <v>140</v>
      </c>
      <c r="C18" s="52">
        <v>313126</v>
      </c>
      <c r="D18" s="52">
        <v>107490</v>
      </c>
      <c r="E18" s="52">
        <v>35251</v>
      </c>
      <c r="F18" s="52">
        <v>312053</v>
      </c>
      <c r="G18" s="52">
        <v>346111</v>
      </c>
      <c r="H18" s="52">
        <v>369040</v>
      </c>
      <c r="I18" s="98">
        <f t="shared" si="1"/>
        <v>6.6247533305789252E-2</v>
      </c>
      <c r="J18" s="52">
        <f t="shared" si="2"/>
        <v>22929</v>
      </c>
      <c r="K18" s="98">
        <f t="shared" si="3"/>
        <v>0.17856709439650498</v>
      </c>
      <c r="L18" s="52">
        <f t="shared" si="4"/>
        <v>55914</v>
      </c>
      <c r="M18" s="98">
        <f t="shared" si="5"/>
        <v>0.11654813626884898</v>
      </c>
      <c r="N18" s="98">
        <f>H18/H16</f>
        <v>0.46359130000025123</v>
      </c>
      <c r="O18" s="52">
        <v>48897</v>
      </c>
      <c r="P18" s="52">
        <v>0</v>
      </c>
      <c r="Q18" s="52">
        <v>15934</v>
      </c>
      <c r="R18" s="52">
        <v>54466</v>
      </c>
      <c r="S18" s="52">
        <v>53655</v>
      </c>
      <c r="T18" s="52">
        <v>57122</v>
      </c>
      <c r="U18" s="98">
        <f t="shared" si="6"/>
        <v>6.46165315441245E-2</v>
      </c>
      <c r="V18" s="52">
        <f t="shared" si="0"/>
        <v>3467</v>
      </c>
      <c r="W18" s="98">
        <f t="shared" si="7"/>
        <v>0.1195958868465604</v>
      </c>
      <c r="X18" s="98">
        <f>IFERROR(T18/T16,"-")</f>
        <v>0.47150592663519003</v>
      </c>
    </row>
    <row r="19" spans="2:24" x14ac:dyDescent="0.25">
      <c r="B19" s="97" t="s">
        <v>142</v>
      </c>
      <c r="C19" s="52">
        <v>103134</v>
      </c>
      <c r="D19" s="52">
        <v>39616</v>
      </c>
      <c r="E19" s="52">
        <v>7266</v>
      </c>
      <c r="F19" s="52">
        <v>98961</v>
      </c>
      <c r="G19" s="52">
        <v>115296</v>
      </c>
      <c r="H19" s="52">
        <v>120114</v>
      </c>
      <c r="I19" s="98">
        <f t="shared" si="1"/>
        <v>4.1788093255620273E-2</v>
      </c>
      <c r="J19" s="52">
        <f t="shared" si="2"/>
        <v>4818</v>
      </c>
      <c r="K19" s="98">
        <f t="shared" si="3"/>
        <v>0.16464017685729249</v>
      </c>
      <c r="L19" s="52">
        <f t="shared" si="4"/>
        <v>16980</v>
      </c>
      <c r="M19" s="98">
        <f t="shared" si="5"/>
        <v>3.793372761705107E-2</v>
      </c>
      <c r="N19" s="98">
        <f>H19/H16</f>
        <v>0.15088826525100307</v>
      </c>
      <c r="O19" s="52">
        <v>13126</v>
      </c>
      <c r="P19" s="52">
        <v>0</v>
      </c>
      <c r="Q19" s="52">
        <v>2626</v>
      </c>
      <c r="R19" s="52">
        <v>16650</v>
      </c>
      <c r="S19" s="52">
        <v>16655</v>
      </c>
      <c r="T19" s="52">
        <v>19253</v>
      </c>
      <c r="U19" s="98">
        <f t="shared" si="6"/>
        <v>0.15598919243470433</v>
      </c>
      <c r="V19" s="52">
        <f t="shared" si="0"/>
        <v>2598</v>
      </c>
      <c r="W19" s="98">
        <f t="shared" si="7"/>
        <v>3.6559900047648641E-2</v>
      </c>
      <c r="X19" s="98">
        <f>IFERROR(T19/T16,"-")</f>
        <v>0.15892131937795093</v>
      </c>
    </row>
    <row r="20" spans="2:24" ht="16.5" thickBot="1" x14ac:dyDescent="0.3">
      <c r="B20" s="137" t="s">
        <v>63</v>
      </c>
      <c r="C20" s="138">
        <v>337731</v>
      </c>
      <c r="D20" s="138">
        <v>102171</v>
      </c>
      <c r="E20" s="138">
        <v>80916</v>
      </c>
      <c r="F20" s="138">
        <v>281837</v>
      </c>
      <c r="G20" s="138">
        <v>289323</v>
      </c>
      <c r="H20" s="138">
        <v>306892</v>
      </c>
      <c r="I20" s="139">
        <f t="shared" si="1"/>
        <v>6.072451896323483E-2</v>
      </c>
      <c r="J20" s="138">
        <f t="shared" si="2"/>
        <v>17569</v>
      </c>
      <c r="K20" s="139">
        <f t="shared" si="3"/>
        <v>-9.1312316607003785E-2</v>
      </c>
      <c r="L20" s="138">
        <f t="shared" si="4"/>
        <v>-30839</v>
      </c>
      <c r="M20" s="139">
        <f t="shared" si="5"/>
        <v>9.6920904606057887E-2</v>
      </c>
      <c r="N20" s="139">
        <f>H20/H16</f>
        <v>0.3855204347487457</v>
      </c>
      <c r="O20" s="138">
        <v>50071</v>
      </c>
      <c r="P20" s="138">
        <v>0</v>
      </c>
      <c r="Q20" s="138">
        <v>23514</v>
      </c>
      <c r="R20" s="138">
        <v>48616</v>
      </c>
      <c r="S20" s="138">
        <v>42520</v>
      </c>
      <c r="T20" s="138">
        <v>44773</v>
      </c>
      <c r="U20" s="139">
        <f t="shared" si="6"/>
        <v>5.2986829727187157E-2</v>
      </c>
      <c r="V20" s="138">
        <f t="shared" si="0"/>
        <v>2253</v>
      </c>
      <c r="W20" s="139">
        <f t="shared" si="7"/>
        <v>0.10675051655954872</v>
      </c>
      <c r="X20" s="139">
        <f>IFERROR(T20/T16,"-")</f>
        <v>0.36957275398685907</v>
      </c>
    </row>
    <row r="21" spans="2:24" ht="15.75" x14ac:dyDescent="0.25">
      <c r="B21" s="130" t="s">
        <v>46</v>
      </c>
      <c r="C21" s="131">
        <v>26378</v>
      </c>
      <c r="D21" s="131">
        <v>10070</v>
      </c>
      <c r="E21" s="131">
        <v>6896</v>
      </c>
      <c r="F21" s="131">
        <v>19165</v>
      </c>
      <c r="G21" s="131">
        <v>30246</v>
      </c>
      <c r="H21" s="131">
        <v>25739</v>
      </c>
      <c r="I21" s="132">
        <f t="shared" si="1"/>
        <v>-0.14901143952919393</v>
      </c>
      <c r="J21" s="131">
        <f t="shared" si="2"/>
        <v>-4507</v>
      </c>
      <c r="K21" s="132">
        <f t="shared" si="3"/>
        <v>-2.4224732731822018E-2</v>
      </c>
      <c r="L21" s="131">
        <f t="shared" si="4"/>
        <v>-639</v>
      </c>
      <c r="M21" s="132">
        <f t="shared" si="5"/>
        <v>8.1287461506175593E-3</v>
      </c>
      <c r="N21" s="133">
        <f>H21/H21</f>
        <v>1</v>
      </c>
      <c r="O21" s="131">
        <v>3189</v>
      </c>
      <c r="P21" s="131">
        <v>0</v>
      </c>
      <c r="Q21" s="131">
        <v>1838</v>
      </c>
      <c r="R21" s="131">
        <v>2342</v>
      </c>
      <c r="S21" s="131">
        <v>2800</v>
      </c>
      <c r="T21" s="131">
        <v>2508</v>
      </c>
      <c r="U21" s="132">
        <f t="shared" si="6"/>
        <v>-0.10428571428571431</v>
      </c>
      <c r="V21" s="131">
        <f t="shared" si="0"/>
        <v>-292</v>
      </c>
      <c r="W21" s="132">
        <f t="shared" si="7"/>
        <v>5.1425396943899767E-3</v>
      </c>
      <c r="X21" s="133">
        <f>IFERROR(T21/T21,"-")</f>
        <v>1</v>
      </c>
    </row>
    <row r="22" spans="2:24" ht="15.75" x14ac:dyDescent="0.25">
      <c r="B22" s="134" t="s">
        <v>60</v>
      </c>
      <c r="C22" s="135">
        <v>22893</v>
      </c>
      <c r="D22" s="135">
        <v>8192</v>
      </c>
      <c r="E22" s="135">
        <v>6896</v>
      </c>
      <c r="F22" s="135">
        <v>19165</v>
      </c>
      <c r="G22" s="135">
        <v>29890</v>
      </c>
      <c r="H22" s="135">
        <v>25396</v>
      </c>
      <c r="I22" s="136">
        <f t="shared" si="1"/>
        <v>-0.15035128805620612</v>
      </c>
      <c r="J22" s="135">
        <f t="shared" si="2"/>
        <v>-4494</v>
      </c>
      <c r="K22" s="136">
        <f t="shared" si="3"/>
        <v>0.10933473114052328</v>
      </c>
      <c r="L22" s="135">
        <f t="shared" si="4"/>
        <v>2503</v>
      </c>
      <c r="M22" s="136">
        <f t="shared" si="5"/>
        <v>8.0204218206256471E-3</v>
      </c>
      <c r="N22" s="136">
        <f>H22/H21</f>
        <v>0.98667391895567036</v>
      </c>
      <c r="O22" s="135">
        <v>2338</v>
      </c>
      <c r="P22" s="135">
        <v>0</v>
      </c>
      <c r="Q22" s="135">
        <v>1838</v>
      </c>
      <c r="R22" s="135">
        <v>2342</v>
      </c>
      <c r="S22" s="135">
        <v>2765</v>
      </c>
      <c r="T22" s="135">
        <v>2458</v>
      </c>
      <c r="U22" s="136">
        <f t="shared" si="6"/>
        <v>-0.1110307414104883</v>
      </c>
      <c r="V22" s="135">
        <f t="shared" si="0"/>
        <v>-307</v>
      </c>
      <c r="W22" s="136">
        <f t="shared" si="7"/>
        <v>5.1425396943899767E-3</v>
      </c>
      <c r="X22" s="136">
        <f>IFERROR(T22/T21,"-")</f>
        <v>0.98006379585326953</v>
      </c>
    </row>
    <row r="23" spans="2:24" x14ac:dyDescent="0.25">
      <c r="B23" s="97" t="s">
        <v>140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98" t="str">
        <f t="shared" si="1"/>
        <v>-</v>
      </c>
      <c r="J23" s="52">
        <f t="shared" si="2"/>
        <v>0</v>
      </c>
      <c r="K23" s="98" t="str">
        <f t="shared" si="3"/>
        <v>-</v>
      </c>
      <c r="L23" s="52">
        <f t="shared" si="4"/>
        <v>0</v>
      </c>
      <c r="M23" s="98">
        <f t="shared" si="5"/>
        <v>0</v>
      </c>
      <c r="N23" s="98">
        <f>H23/H21</f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98" t="str">
        <f t="shared" si="6"/>
        <v>-</v>
      </c>
      <c r="V23" s="52">
        <f t="shared" si="0"/>
        <v>0</v>
      </c>
      <c r="W23" s="98">
        <f t="shared" si="7"/>
        <v>0</v>
      </c>
      <c r="X23" s="98">
        <f>IFERROR(T23/T21,"-")</f>
        <v>0</v>
      </c>
    </row>
    <row r="24" spans="2:24" x14ac:dyDescent="0.25">
      <c r="B24" s="97" t="s">
        <v>142</v>
      </c>
      <c r="C24" s="52">
        <v>0</v>
      </c>
      <c r="D24" s="52">
        <v>0</v>
      </c>
      <c r="E24" s="52">
        <v>3463</v>
      </c>
      <c r="F24" s="52">
        <v>0</v>
      </c>
      <c r="G24" s="52">
        <v>0</v>
      </c>
      <c r="H24" s="52">
        <v>0</v>
      </c>
      <c r="I24" s="98" t="str">
        <f t="shared" si="1"/>
        <v>-</v>
      </c>
      <c r="J24" s="52">
        <f t="shared" si="2"/>
        <v>0</v>
      </c>
      <c r="K24" s="98" t="str">
        <f t="shared" si="3"/>
        <v>-</v>
      </c>
      <c r="L24" s="52">
        <f t="shared" si="4"/>
        <v>0</v>
      </c>
      <c r="M24" s="98">
        <f t="shared" si="5"/>
        <v>0</v>
      </c>
      <c r="N24" s="98">
        <f>H24/H21</f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98" t="str">
        <f t="shared" si="6"/>
        <v>-</v>
      </c>
      <c r="V24" s="52">
        <f t="shared" si="0"/>
        <v>0</v>
      </c>
      <c r="W24" s="98">
        <f t="shared" si="7"/>
        <v>0</v>
      </c>
      <c r="X24" s="98">
        <f>IFERROR(T24/T21,"-")</f>
        <v>0</v>
      </c>
    </row>
    <row r="25" spans="2:24" ht="16.5" thickBot="1" x14ac:dyDescent="0.3">
      <c r="B25" s="137" t="s">
        <v>63</v>
      </c>
      <c r="C25" s="138">
        <v>3485</v>
      </c>
      <c r="D25" s="138">
        <v>1878</v>
      </c>
      <c r="E25" s="138">
        <v>0</v>
      </c>
      <c r="F25" s="138">
        <v>0</v>
      </c>
      <c r="G25" s="138">
        <v>0</v>
      </c>
      <c r="H25" s="138">
        <v>0</v>
      </c>
      <c r="I25" s="139" t="str">
        <f t="shared" si="1"/>
        <v>-</v>
      </c>
      <c r="J25" s="138">
        <f t="shared" si="2"/>
        <v>0</v>
      </c>
      <c r="K25" s="139">
        <f t="shared" si="3"/>
        <v>-1</v>
      </c>
      <c r="L25" s="138">
        <f t="shared" si="4"/>
        <v>-3485</v>
      </c>
      <c r="M25" s="139">
        <f t="shared" si="5"/>
        <v>0</v>
      </c>
      <c r="N25" s="139">
        <f>H25/H21</f>
        <v>0</v>
      </c>
      <c r="O25" s="138">
        <v>851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9" t="str">
        <f t="shared" si="6"/>
        <v>-</v>
      </c>
      <c r="V25" s="138">
        <f t="shared" si="0"/>
        <v>0</v>
      </c>
      <c r="W25" s="139">
        <f t="shared" si="7"/>
        <v>0</v>
      </c>
      <c r="X25" s="139">
        <f>IFERROR(T25/T21,"-")</f>
        <v>0</v>
      </c>
    </row>
    <row r="26" spans="2:24" ht="15.75" x14ac:dyDescent="0.25">
      <c r="B26" s="130" t="s">
        <v>47</v>
      </c>
      <c r="C26" s="131">
        <v>77208</v>
      </c>
      <c r="D26" s="131">
        <v>24073</v>
      </c>
      <c r="E26" s="131">
        <v>19378</v>
      </c>
      <c r="F26" s="131">
        <v>91869</v>
      </c>
      <c r="G26" s="131">
        <v>109900</v>
      </c>
      <c r="H26" s="131">
        <v>133707</v>
      </c>
      <c r="I26" s="132">
        <f t="shared" si="1"/>
        <v>0.21662420382165615</v>
      </c>
      <c r="J26" s="131">
        <f t="shared" si="2"/>
        <v>23807</v>
      </c>
      <c r="K26" s="132">
        <f t="shared" si="3"/>
        <v>0.73177649984457571</v>
      </c>
      <c r="L26" s="131">
        <f t="shared" si="4"/>
        <v>56499</v>
      </c>
      <c r="M26" s="132">
        <f t="shared" si="5"/>
        <v>4.2226592391336956E-2</v>
      </c>
      <c r="N26" s="133">
        <f>H26/H26</f>
        <v>1</v>
      </c>
      <c r="O26" s="131">
        <v>13016</v>
      </c>
      <c r="P26" s="131">
        <v>0</v>
      </c>
      <c r="Q26" s="131">
        <v>2379</v>
      </c>
      <c r="R26" s="131">
        <v>24503</v>
      </c>
      <c r="S26" s="131">
        <v>23244</v>
      </c>
      <c r="T26" s="131">
        <v>16852</v>
      </c>
      <c r="U26" s="132">
        <f t="shared" si="6"/>
        <v>-0.27499569781448974</v>
      </c>
      <c r="V26" s="131">
        <f t="shared" si="0"/>
        <v>-6392</v>
      </c>
      <c r="W26" s="132">
        <f t="shared" si="7"/>
        <v>5.3803437289341415E-2</v>
      </c>
      <c r="X26" s="133">
        <f>IFERROR(T26/T26,"-")</f>
        <v>1</v>
      </c>
    </row>
    <row r="27" spans="2:24" ht="15.75" x14ac:dyDescent="0.25">
      <c r="B27" s="134" t="s">
        <v>60</v>
      </c>
      <c r="C27" s="135">
        <v>76310</v>
      </c>
      <c r="D27" s="135">
        <v>23335</v>
      </c>
      <c r="E27" s="135">
        <v>18908</v>
      </c>
      <c r="F27" s="135">
        <v>85891</v>
      </c>
      <c r="G27" s="135">
        <v>104931</v>
      </c>
      <c r="H27" s="135">
        <v>110305</v>
      </c>
      <c r="I27" s="136">
        <f t="shared" si="1"/>
        <v>5.1214607694580305E-2</v>
      </c>
      <c r="J27" s="135">
        <f t="shared" si="2"/>
        <v>5374</v>
      </c>
      <c r="K27" s="136">
        <f t="shared" si="3"/>
        <v>0.44548551959114135</v>
      </c>
      <c r="L27" s="135">
        <f t="shared" si="4"/>
        <v>33995</v>
      </c>
      <c r="M27" s="136">
        <f t="shared" si="5"/>
        <v>3.4835904430780912E-2</v>
      </c>
      <c r="N27" s="136">
        <f>H27/H26</f>
        <v>0.82497550614403137</v>
      </c>
      <c r="O27" s="135">
        <v>12691</v>
      </c>
      <c r="P27" s="135">
        <v>0</v>
      </c>
      <c r="Q27" s="135">
        <v>2305</v>
      </c>
      <c r="R27" s="135">
        <v>23736</v>
      </c>
      <c r="S27" s="135">
        <v>22490</v>
      </c>
      <c r="T27" s="135">
        <v>13444</v>
      </c>
      <c r="U27" s="136">
        <f t="shared" si="6"/>
        <v>-0.40222321031569586</v>
      </c>
      <c r="V27" s="135">
        <f t="shared" si="0"/>
        <v>-9046</v>
      </c>
      <c r="W27" s="136">
        <f t="shared" si="7"/>
        <v>5.2119266518377665E-2</v>
      </c>
      <c r="X27" s="136">
        <f>IFERROR(T27/T26,"-")</f>
        <v>0.79776881082364115</v>
      </c>
    </row>
    <row r="28" spans="2:24" x14ac:dyDescent="0.25">
      <c r="B28" s="97" t="s">
        <v>140</v>
      </c>
      <c r="C28" s="52">
        <v>68671</v>
      </c>
      <c r="D28" s="52">
        <v>21395</v>
      </c>
      <c r="E28" s="52">
        <v>18908</v>
      </c>
      <c r="F28" s="52">
        <v>0</v>
      </c>
      <c r="G28" s="52">
        <v>43778</v>
      </c>
      <c r="H28" s="52">
        <v>0</v>
      </c>
      <c r="I28" s="98">
        <f t="shared" si="1"/>
        <v>-1</v>
      </c>
      <c r="J28" s="52">
        <f t="shared" si="2"/>
        <v>-43778</v>
      </c>
      <c r="K28" s="98">
        <f t="shared" si="3"/>
        <v>-1</v>
      </c>
      <c r="L28" s="52">
        <f t="shared" si="4"/>
        <v>-68671</v>
      </c>
      <c r="M28" s="98">
        <f t="shared" si="5"/>
        <v>0</v>
      </c>
      <c r="N28" s="98">
        <f>H28/H26</f>
        <v>0</v>
      </c>
      <c r="O28" s="52">
        <v>11666</v>
      </c>
      <c r="P28" s="52">
        <v>0</v>
      </c>
      <c r="Q28" s="52">
        <v>2305</v>
      </c>
      <c r="R28" s="52">
        <v>0</v>
      </c>
      <c r="S28" s="52">
        <v>22490</v>
      </c>
      <c r="T28" s="52">
        <v>0</v>
      </c>
      <c r="U28" s="98">
        <f t="shared" si="6"/>
        <v>-1</v>
      </c>
      <c r="V28" s="52">
        <f t="shared" si="0"/>
        <v>-22490</v>
      </c>
      <c r="W28" s="98">
        <f t="shared" si="7"/>
        <v>0</v>
      </c>
      <c r="X28" s="98">
        <f>IFERROR(T28/T26,"-")</f>
        <v>0</v>
      </c>
    </row>
    <row r="29" spans="2:24" ht="15.75" thickBot="1" x14ac:dyDescent="0.3">
      <c r="B29" s="97" t="s">
        <v>142</v>
      </c>
      <c r="C29" s="52">
        <v>7639</v>
      </c>
      <c r="D29" s="52">
        <v>1940</v>
      </c>
      <c r="E29" s="52">
        <v>0</v>
      </c>
      <c r="F29" s="52">
        <v>0</v>
      </c>
      <c r="G29" s="52">
        <v>0</v>
      </c>
      <c r="H29" s="52">
        <v>0</v>
      </c>
      <c r="I29" s="98" t="str">
        <f t="shared" si="1"/>
        <v>-</v>
      </c>
      <c r="J29" s="52">
        <f t="shared" si="2"/>
        <v>0</v>
      </c>
      <c r="K29" s="98">
        <f t="shared" si="3"/>
        <v>-1</v>
      </c>
      <c r="L29" s="52">
        <f t="shared" si="4"/>
        <v>-7639</v>
      </c>
      <c r="M29" s="98">
        <f t="shared" si="5"/>
        <v>0</v>
      </c>
      <c r="N29" s="98">
        <f>H29/H26</f>
        <v>0</v>
      </c>
      <c r="O29" s="52">
        <v>1025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98" t="str">
        <f t="shared" si="6"/>
        <v>-</v>
      </c>
      <c r="V29" s="52">
        <f t="shared" si="0"/>
        <v>0</v>
      </c>
      <c r="W29" s="98">
        <f t="shared" si="7"/>
        <v>0</v>
      </c>
      <c r="X29" s="98">
        <f>IFERROR(T29/T26,"-")</f>
        <v>0</v>
      </c>
    </row>
    <row r="30" spans="2:24" ht="15.75" x14ac:dyDescent="0.25">
      <c r="B30" s="130" t="s">
        <v>48</v>
      </c>
      <c r="C30" s="131">
        <v>450854</v>
      </c>
      <c r="D30" s="131">
        <v>142242</v>
      </c>
      <c r="E30" s="131">
        <v>111657</v>
      </c>
      <c r="F30" s="131">
        <v>395281</v>
      </c>
      <c r="G30" s="131">
        <v>453294</v>
      </c>
      <c r="H30" s="131">
        <v>524679</v>
      </c>
      <c r="I30" s="132">
        <f t="shared" si="1"/>
        <v>0.15748057552052308</v>
      </c>
      <c r="J30" s="131">
        <f t="shared" si="2"/>
        <v>71385</v>
      </c>
      <c r="K30" s="132">
        <f t="shared" si="3"/>
        <v>0.16374480430471938</v>
      </c>
      <c r="L30" s="131">
        <f t="shared" si="4"/>
        <v>73825</v>
      </c>
      <c r="M30" s="132">
        <f t="shared" si="5"/>
        <v>0.16570116949220523</v>
      </c>
      <c r="N30" s="133">
        <f>H30/H30</f>
        <v>1</v>
      </c>
      <c r="O30" s="131">
        <v>72529</v>
      </c>
      <c r="P30" s="131">
        <v>0</v>
      </c>
      <c r="Q30" s="131">
        <v>41575</v>
      </c>
      <c r="R30" s="131">
        <v>73949</v>
      </c>
      <c r="S30" s="131">
        <v>74357</v>
      </c>
      <c r="T30" s="131">
        <v>90048</v>
      </c>
      <c r="U30" s="132">
        <f t="shared" si="6"/>
        <v>0.21102249956291952</v>
      </c>
      <c r="V30" s="131">
        <f t="shared" si="0"/>
        <v>15691</v>
      </c>
      <c r="W30" s="132">
        <f t="shared" si="7"/>
        <v>0.16237645937679093</v>
      </c>
      <c r="X30" s="133">
        <f>IFERROR(T30/T30,"-")</f>
        <v>1</v>
      </c>
    </row>
    <row r="31" spans="2:24" ht="15.75" x14ac:dyDescent="0.25">
      <c r="B31" s="134" t="s">
        <v>60</v>
      </c>
      <c r="C31" s="135">
        <v>355957</v>
      </c>
      <c r="D31" s="135">
        <v>116219</v>
      </c>
      <c r="E31" s="135">
        <v>85300</v>
      </c>
      <c r="F31" s="135">
        <v>319384</v>
      </c>
      <c r="G31" s="135">
        <v>367814</v>
      </c>
      <c r="H31" s="135">
        <v>425017</v>
      </c>
      <c r="I31" s="136">
        <f t="shared" si="1"/>
        <v>0.15552154077876312</v>
      </c>
      <c r="J31" s="135">
        <f t="shared" si="2"/>
        <v>57203</v>
      </c>
      <c r="K31" s="136">
        <f t="shared" si="3"/>
        <v>0.19401219810257975</v>
      </c>
      <c r="L31" s="135">
        <f t="shared" si="4"/>
        <v>69060</v>
      </c>
      <c r="M31" s="136">
        <f t="shared" si="5"/>
        <v>0.13422647743490512</v>
      </c>
      <c r="N31" s="136">
        <f>H31/H30</f>
        <v>0.81005147909483699</v>
      </c>
      <c r="O31" s="135">
        <v>57630</v>
      </c>
      <c r="P31" s="135">
        <v>0</v>
      </c>
      <c r="Q31" s="135">
        <v>34096</v>
      </c>
      <c r="R31" s="135">
        <v>58059</v>
      </c>
      <c r="S31" s="135">
        <v>61296</v>
      </c>
      <c r="T31" s="135">
        <v>71595</v>
      </c>
      <c r="U31" s="136">
        <f t="shared" si="6"/>
        <v>0.16802075176194209</v>
      </c>
      <c r="V31" s="135">
        <f t="shared" si="0"/>
        <v>10299</v>
      </c>
      <c r="W31" s="136">
        <f t="shared" si="7"/>
        <v>0.12748535957155749</v>
      </c>
      <c r="X31" s="136">
        <f>IFERROR(T31/T30,"-")</f>
        <v>0.79507595948827292</v>
      </c>
    </row>
    <row r="32" spans="2:24" x14ac:dyDescent="0.25">
      <c r="B32" s="97" t="s">
        <v>140</v>
      </c>
      <c r="C32" s="52">
        <v>280996</v>
      </c>
      <c r="D32" s="52">
        <v>93394</v>
      </c>
      <c r="E32" s="52">
        <v>58520</v>
      </c>
      <c r="F32" s="52">
        <v>259864</v>
      </c>
      <c r="G32" s="52">
        <v>307974</v>
      </c>
      <c r="H32" s="52">
        <v>357459</v>
      </c>
      <c r="I32" s="98">
        <f t="shared" si="1"/>
        <v>0.16067914823978646</v>
      </c>
      <c r="J32" s="52">
        <f t="shared" si="2"/>
        <v>49485</v>
      </c>
      <c r="K32" s="98">
        <f t="shared" si="3"/>
        <v>0.27211419379635293</v>
      </c>
      <c r="L32" s="52">
        <f t="shared" si="4"/>
        <v>76463</v>
      </c>
      <c r="M32" s="98">
        <f t="shared" si="5"/>
        <v>0.11289069001334948</v>
      </c>
      <c r="N32" s="98">
        <f>H32/H30</f>
        <v>0.68129084640322946</v>
      </c>
      <c r="O32" s="52">
        <v>46407</v>
      </c>
      <c r="P32" s="52">
        <v>0</v>
      </c>
      <c r="Q32" s="52">
        <v>27521</v>
      </c>
      <c r="R32" s="52">
        <v>49808</v>
      </c>
      <c r="S32" s="52">
        <v>51553</v>
      </c>
      <c r="T32" s="52">
        <v>60327</v>
      </c>
      <c r="U32" s="98">
        <f t="shared" si="6"/>
        <v>0.17019378115725559</v>
      </c>
      <c r="V32" s="52">
        <f t="shared" si="0"/>
        <v>8774</v>
      </c>
      <c r="W32" s="98">
        <f t="shared" si="7"/>
        <v>0.1093678979923894</v>
      </c>
      <c r="X32" s="98">
        <f>IFERROR(T32/T30,"-")</f>
        <v>0.66994269722814503</v>
      </c>
    </row>
    <row r="33" spans="2:24" x14ac:dyDescent="0.25">
      <c r="B33" s="97" t="s">
        <v>142</v>
      </c>
      <c r="C33" s="52">
        <v>74961</v>
      </c>
      <c r="D33" s="52">
        <v>22825</v>
      </c>
      <c r="E33" s="52">
        <v>26780</v>
      </c>
      <c r="F33" s="52">
        <v>59520</v>
      </c>
      <c r="G33" s="52">
        <v>59840</v>
      </c>
      <c r="H33" s="52">
        <v>67558</v>
      </c>
      <c r="I33" s="98">
        <f t="shared" si="1"/>
        <v>0.12897727272727266</v>
      </c>
      <c r="J33" s="52">
        <f t="shared" si="2"/>
        <v>7718</v>
      </c>
      <c r="K33" s="98">
        <f t="shared" si="3"/>
        <v>-9.8758020837502181E-2</v>
      </c>
      <c r="L33" s="52">
        <f t="shared" si="4"/>
        <v>-7403</v>
      </c>
      <c r="M33" s="98">
        <f t="shared" si="5"/>
        <v>2.1335787421555657E-2</v>
      </c>
      <c r="N33" s="98">
        <f>H33/H30</f>
        <v>0.12876063269160762</v>
      </c>
      <c r="O33" s="52">
        <v>11223</v>
      </c>
      <c r="P33" s="52">
        <v>0</v>
      </c>
      <c r="Q33" s="52">
        <v>6575</v>
      </c>
      <c r="R33" s="52">
        <v>8251</v>
      </c>
      <c r="S33" s="52">
        <v>9743</v>
      </c>
      <c r="T33" s="52">
        <v>11268</v>
      </c>
      <c r="U33" s="98">
        <f t="shared" si="6"/>
        <v>0.15652263163296731</v>
      </c>
      <c r="V33" s="52">
        <f t="shared" si="0"/>
        <v>1525</v>
      </c>
      <c r="W33" s="98">
        <f t="shared" si="7"/>
        <v>1.8117461579168104E-2</v>
      </c>
      <c r="X33" s="98">
        <f>IFERROR(T33/T30,"-")</f>
        <v>0.12513326226012794</v>
      </c>
    </row>
    <row r="34" spans="2:24" ht="16.5" thickBot="1" x14ac:dyDescent="0.3">
      <c r="B34" s="137" t="s">
        <v>63</v>
      </c>
      <c r="C34" s="138">
        <v>94897</v>
      </c>
      <c r="D34" s="138">
        <v>26023</v>
      </c>
      <c r="E34" s="138">
        <v>26357</v>
      </c>
      <c r="F34" s="138">
        <v>75897</v>
      </c>
      <c r="G34" s="138">
        <v>85480</v>
      </c>
      <c r="H34" s="138">
        <v>99662</v>
      </c>
      <c r="I34" s="139">
        <f t="shared" si="1"/>
        <v>0.16591015442208712</v>
      </c>
      <c r="J34" s="138">
        <f t="shared" si="2"/>
        <v>14182</v>
      </c>
      <c r="K34" s="139">
        <f t="shared" si="3"/>
        <v>5.0212335479519865E-2</v>
      </c>
      <c r="L34" s="138">
        <f t="shared" si="4"/>
        <v>4765</v>
      </c>
      <c r="M34" s="139">
        <f t="shared" si="5"/>
        <v>3.1474692057300094E-2</v>
      </c>
      <c r="N34" s="139">
        <f>H34/H30</f>
        <v>0.18994852090516295</v>
      </c>
      <c r="O34" s="138">
        <v>14899</v>
      </c>
      <c r="P34" s="138">
        <v>0</v>
      </c>
      <c r="Q34" s="138">
        <v>7479</v>
      </c>
      <c r="R34" s="138">
        <v>15890</v>
      </c>
      <c r="S34" s="138">
        <v>13061</v>
      </c>
      <c r="T34" s="138">
        <v>18453</v>
      </c>
      <c r="U34" s="139">
        <f t="shared" si="6"/>
        <v>0.41283209555164224</v>
      </c>
      <c r="V34" s="138">
        <f t="shared" si="0"/>
        <v>5392</v>
      </c>
      <c r="W34" s="139">
        <f t="shared" si="7"/>
        <v>3.4891099805233444E-2</v>
      </c>
      <c r="X34" s="139">
        <f>IFERROR(T34/T30,"-")</f>
        <v>0.20492404051172708</v>
      </c>
    </row>
    <row r="35" spans="2:24" ht="15.75" x14ac:dyDescent="0.25">
      <c r="B35" s="130" t="s">
        <v>49</v>
      </c>
      <c r="C35" s="131">
        <v>31365</v>
      </c>
      <c r="D35" s="131">
        <v>12754</v>
      </c>
      <c r="E35" s="131">
        <v>14230</v>
      </c>
      <c r="F35" s="131">
        <v>28946</v>
      </c>
      <c r="G35" s="131">
        <v>35023</v>
      </c>
      <c r="H35" s="131">
        <v>33791</v>
      </c>
      <c r="I35" s="132">
        <f t="shared" si="1"/>
        <v>-3.5176883762099154E-2</v>
      </c>
      <c r="J35" s="131">
        <f t="shared" si="2"/>
        <v>-1232</v>
      </c>
      <c r="K35" s="132">
        <f t="shared" si="3"/>
        <v>7.73473617089111E-2</v>
      </c>
      <c r="L35" s="131">
        <f t="shared" si="4"/>
        <v>2426</v>
      </c>
      <c r="M35" s="132">
        <f t="shared" si="5"/>
        <v>1.067168348325568E-2</v>
      </c>
      <c r="N35" s="133">
        <f>H35/H35</f>
        <v>1</v>
      </c>
      <c r="O35" s="131">
        <v>4387</v>
      </c>
      <c r="P35" s="131">
        <v>0</v>
      </c>
      <c r="Q35" s="131">
        <v>2428</v>
      </c>
      <c r="R35" s="131">
        <v>4275</v>
      </c>
      <c r="S35" s="131">
        <v>4340</v>
      </c>
      <c r="T35" s="131">
        <v>4593</v>
      </c>
      <c r="U35" s="132">
        <f t="shared" si="6"/>
        <v>5.8294930875576023E-2</v>
      </c>
      <c r="V35" s="131">
        <f t="shared" si="0"/>
        <v>253</v>
      </c>
      <c r="W35" s="132">
        <f t="shared" si="7"/>
        <v>9.3870013635854611E-3</v>
      </c>
      <c r="X35" s="133">
        <f>IFERROR(T35/T35,"-")</f>
        <v>1</v>
      </c>
    </row>
    <row r="36" spans="2:24" ht="15.75" x14ac:dyDescent="0.25">
      <c r="B36" s="134" t="s">
        <v>60</v>
      </c>
      <c r="C36" s="135">
        <v>31365</v>
      </c>
      <c r="D36" s="135">
        <v>12754</v>
      </c>
      <c r="E36" s="135">
        <v>14230</v>
      </c>
      <c r="F36" s="135">
        <v>28946</v>
      </c>
      <c r="G36" s="135">
        <v>35023</v>
      </c>
      <c r="H36" s="135">
        <v>33791</v>
      </c>
      <c r="I36" s="136">
        <f t="shared" si="1"/>
        <v>-3.5176883762099154E-2</v>
      </c>
      <c r="J36" s="135">
        <f t="shared" si="2"/>
        <v>-1232</v>
      </c>
      <c r="K36" s="136">
        <f t="shared" si="3"/>
        <v>7.73473617089111E-2</v>
      </c>
      <c r="L36" s="135">
        <f t="shared" si="4"/>
        <v>2426</v>
      </c>
      <c r="M36" s="136">
        <f t="shared" si="5"/>
        <v>1.067168348325568E-2</v>
      </c>
      <c r="N36" s="136">
        <f>H36/H35</f>
        <v>1</v>
      </c>
      <c r="O36" s="135">
        <v>4387</v>
      </c>
      <c r="P36" s="135">
        <v>0</v>
      </c>
      <c r="Q36" s="135">
        <v>2428</v>
      </c>
      <c r="R36" s="135">
        <v>4275</v>
      </c>
      <c r="S36" s="135">
        <v>4340</v>
      </c>
      <c r="T36" s="135">
        <v>4593</v>
      </c>
      <c r="U36" s="136">
        <f t="shared" si="6"/>
        <v>5.8294930875576023E-2</v>
      </c>
      <c r="V36" s="135">
        <f t="shared" si="0"/>
        <v>253</v>
      </c>
      <c r="W36" s="136">
        <f t="shared" si="7"/>
        <v>9.3870013635854611E-3</v>
      </c>
      <c r="X36" s="136">
        <f>IFERROR(T36/T35,"-")</f>
        <v>1</v>
      </c>
    </row>
    <row r="37" spans="2:24" x14ac:dyDescent="0.25">
      <c r="B37" s="97" t="s">
        <v>140</v>
      </c>
      <c r="C37" s="52">
        <v>23956</v>
      </c>
      <c r="D37" s="52">
        <v>8693</v>
      </c>
      <c r="E37" s="52">
        <v>0</v>
      </c>
      <c r="F37" s="52">
        <v>14735</v>
      </c>
      <c r="G37" s="52">
        <v>26674</v>
      </c>
      <c r="H37" s="52">
        <v>29212</v>
      </c>
      <c r="I37" s="98">
        <f t="shared" si="1"/>
        <v>9.5148834070630572E-2</v>
      </c>
      <c r="J37" s="52">
        <f t="shared" si="2"/>
        <v>2538</v>
      </c>
      <c r="K37" s="98">
        <f t="shared" si="3"/>
        <v>0.21940223743529796</v>
      </c>
      <c r="L37" s="52">
        <f t="shared" si="4"/>
        <v>5256</v>
      </c>
      <c r="M37" s="98">
        <f t="shared" si="5"/>
        <v>9.225569468582313E-3</v>
      </c>
      <c r="N37" s="98">
        <f>H37/H35</f>
        <v>0.86449054481962651</v>
      </c>
      <c r="O37" s="52">
        <v>3441</v>
      </c>
      <c r="P37" s="52">
        <v>0</v>
      </c>
      <c r="Q37" s="52">
        <v>0</v>
      </c>
      <c r="R37" s="52">
        <v>3890</v>
      </c>
      <c r="S37" s="52">
        <v>0</v>
      </c>
      <c r="T37" s="52">
        <v>3932</v>
      </c>
      <c r="U37" s="98" t="str">
        <f t="shared" si="6"/>
        <v>-</v>
      </c>
      <c r="V37" s="52">
        <f t="shared" si="0"/>
        <v>3932</v>
      </c>
      <c r="W37" s="98">
        <f t="shared" si="7"/>
        <v>8.5416222934146073E-3</v>
      </c>
      <c r="X37" s="98">
        <f>IFERROR(T37/T35,"-")</f>
        <v>0.85608534726758112</v>
      </c>
    </row>
    <row r="38" spans="2:24" ht="15.75" thickBot="1" x14ac:dyDescent="0.3">
      <c r="B38" s="97" t="s">
        <v>142</v>
      </c>
      <c r="C38" s="52">
        <v>7409</v>
      </c>
      <c r="D38" s="52">
        <v>4061</v>
      </c>
      <c r="E38" s="52">
        <v>0</v>
      </c>
      <c r="F38" s="52">
        <v>1767</v>
      </c>
      <c r="G38" s="52">
        <v>4009</v>
      </c>
      <c r="H38" s="52">
        <v>4579</v>
      </c>
      <c r="I38" s="98">
        <f t="shared" si="1"/>
        <v>0.14218009478672977</v>
      </c>
      <c r="J38" s="52">
        <f t="shared" si="2"/>
        <v>570</v>
      </c>
      <c r="K38" s="98">
        <f t="shared" si="3"/>
        <v>-0.38196787690646516</v>
      </c>
      <c r="L38" s="52">
        <f t="shared" si="4"/>
        <v>-2830</v>
      </c>
      <c r="M38" s="98">
        <f t="shared" si="5"/>
        <v>1.4461140146733674E-3</v>
      </c>
      <c r="N38" s="98">
        <f>H38/H35</f>
        <v>0.13550945518037347</v>
      </c>
      <c r="O38" s="52">
        <v>946</v>
      </c>
      <c r="P38" s="52">
        <v>0</v>
      </c>
      <c r="Q38" s="52">
        <v>0</v>
      </c>
      <c r="R38" s="52">
        <v>385</v>
      </c>
      <c r="S38" s="52">
        <v>0</v>
      </c>
      <c r="T38" s="52">
        <v>661</v>
      </c>
      <c r="U38" s="98" t="str">
        <f t="shared" si="6"/>
        <v>-</v>
      </c>
      <c r="V38" s="52">
        <f t="shared" si="0"/>
        <v>661</v>
      </c>
      <c r="W38" s="98">
        <f t="shared" si="7"/>
        <v>8.4537907017085442E-4</v>
      </c>
      <c r="X38" s="98">
        <f>IFERROR(T38/T35,"-")</f>
        <v>0.14391465273241891</v>
      </c>
    </row>
    <row r="39" spans="2:24" ht="15.75" x14ac:dyDescent="0.25">
      <c r="B39" s="130" t="s">
        <v>50</v>
      </c>
      <c r="C39" s="131">
        <v>82063</v>
      </c>
      <c r="D39" s="131">
        <v>36009</v>
      </c>
      <c r="E39" s="131">
        <v>43336</v>
      </c>
      <c r="F39" s="131">
        <v>107595</v>
      </c>
      <c r="G39" s="131">
        <v>148504</v>
      </c>
      <c r="H39" s="131">
        <v>138865</v>
      </c>
      <c r="I39" s="132">
        <f t="shared" si="1"/>
        <v>-6.4907342563163328E-2</v>
      </c>
      <c r="J39" s="131">
        <f t="shared" si="2"/>
        <v>-9639</v>
      </c>
      <c r="K39" s="132">
        <f t="shared" si="3"/>
        <v>0.69217552368302404</v>
      </c>
      <c r="L39" s="131">
        <f t="shared" si="4"/>
        <v>56802</v>
      </c>
      <c r="M39" s="132">
        <f t="shared" si="5"/>
        <v>4.3855562928066645E-2</v>
      </c>
      <c r="N39" s="133">
        <f>H39/H39</f>
        <v>1</v>
      </c>
      <c r="O39" s="131">
        <v>12797</v>
      </c>
      <c r="P39" s="131">
        <v>0</v>
      </c>
      <c r="Q39" s="131">
        <v>10658</v>
      </c>
      <c r="R39" s="131">
        <v>15515</v>
      </c>
      <c r="S39" s="131">
        <v>21748</v>
      </c>
      <c r="T39" s="131">
        <v>20589</v>
      </c>
      <c r="U39" s="132">
        <f t="shared" si="6"/>
        <v>-5.3292256759242207E-2</v>
      </c>
      <c r="V39" s="131">
        <f t="shared" si="0"/>
        <v>-1159</v>
      </c>
      <c r="W39" s="132">
        <f t="shared" si="7"/>
        <v>3.406767863298911E-2</v>
      </c>
      <c r="X39" s="133">
        <f>IFERROR(T39/T39,"-")</f>
        <v>1</v>
      </c>
    </row>
    <row r="40" spans="2:24" ht="15.75" x14ac:dyDescent="0.25">
      <c r="B40" s="134" t="s">
        <v>60</v>
      </c>
      <c r="C40" s="135">
        <v>49574</v>
      </c>
      <c r="D40" s="135">
        <v>22627</v>
      </c>
      <c r="E40" s="135">
        <v>40119</v>
      </c>
      <c r="F40" s="135">
        <v>91892</v>
      </c>
      <c r="G40" s="135">
        <v>130179</v>
      </c>
      <c r="H40" s="135">
        <v>120964</v>
      </c>
      <c r="I40" s="136">
        <f t="shared" si="1"/>
        <v>-7.0787146928459999E-2</v>
      </c>
      <c r="J40" s="135">
        <f t="shared" si="2"/>
        <v>-9215</v>
      </c>
      <c r="K40" s="136">
        <f t="shared" si="3"/>
        <v>1.4400693912131359</v>
      </c>
      <c r="L40" s="135">
        <f t="shared" si="4"/>
        <v>71390</v>
      </c>
      <c r="M40" s="136">
        <f t="shared" si="5"/>
        <v>3.8202169834232191E-2</v>
      </c>
      <c r="N40" s="136">
        <f>H40/H39</f>
        <v>0.87109062758794509</v>
      </c>
      <c r="O40" s="135">
        <v>7987</v>
      </c>
      <c r="P40" s="135">
        <v>0</v>
      </c>
      <c r="Q40" s="135">
        <v>9745</v>
      </c>
      <c r="R40" s="135">
        <v>12286</v>
      </c>
      <c r="S40" s="135">
        <v>18317</v>
      </c>
      <c r="T40" s="135">
        <v>17239</v>
      </c>
      <c r="U40" s="136">
        <f t="shared" si="6"/>
        <v>-5.8852432166839552E-2</v>
      </c>
      <c r="V40" s="135">
        <f t="shared" si="0"/>
        <v>-1078</v>
      </c>
      <c r="W40" s="136">
        <f t="shared" si="7"/>
        <v>2.6977473392517187E-2</v>
      </c>
      <c r="X40" s="136">
        <f>IFERROR(T40/T39,"-")</f>
        <v>0.83729175773471276</v>
      </c>
    </row>
    <row r="41" spans="2:24" x14ac:dyDescent="0.25">
      <c r="B41" s="97" t="s">
        <v>140</v>
      </c>
      <c r="C41" s="52">
        <v>49574</v>
      </c>
      <c r="D41" s="52">
        <v>22627</v>
      </c>
      <c r="E41" s="52">
        <v>0</v>
      </c>
      <c r="F41" s="52">
        <v>0</v>
      </c>
      <c r="G41" s="52">
        <v>0</v>
      </c>
      <c r="H41" s="52">
        <v>0</v>
      </c>
      <c r="I41" s="98" t="str">
        <f t="shared" si="1"/>
        <v>-</v>
      </c>
      <c r="J41" s="52">
        <f t="shared" si="2"/>
        <v>0</v>
      </c>
      <c r="K41" s="98">
        <f t="shared" si="3"/>
        <v>-1</v>
      </c>
      <c r="L41" s="52">
        <f t="shared" si="4"/>
        <v>-49574</v>
      </c>
      <c r="M41" s="98">
        <f t="shared" si="5"/>
        <v>0</v>
      </c>
      <c r="N41" s="98">
        <f>H41/H39</f>
        <v>0</v>
      </c>
      <c r="O41" s="52">
        <v>7987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98" t="str">
        <f t="shared" si="6"/>
        <v>-</v>
      </c>
      <c r="V41" s="52">
        <f t="shared" si="0"/>
        <v>0</v>
      </c>
      <c r="W41" s="98">
        <f t="shared" si="7"/>
        <v>0</v>
      </c>
      <c r="X41" s="98">
        <f>IFERROR(T41/T39,"-")</f>
        <v>0</v>
      </c>
    </row>
    <row r="42" spans="2:24" x14ac:dyDescent="0.25">
      <c r="B42" s="97" t="s">
        <v>142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98" t="str">
        <f t="shared" si="1"/>
        <v>-</v>
      </c>
      <c r="J42" s="52">
        <f t="shared" si="2"/>
        <v>0</v>
      </c>
      <c r="K42" s="98" t="str">
        <f t="shared" si="3"/>
        <v>-</v>
      </c>
      <c r="L42" s="52">
        <f t="shared" si="4"/>
        <v>0</v>
      </c>
      <c r="M42" s="98">
        <f t="shared" si="5"/>
        <v>0</v>
      </c>
      <c r="N42" s="98">
        <f>H42/H39</f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98" t="str">
        <f t="shared" si="6"/>
        <v>-</v>
      </c>
      <c r="V42" s="52">
        <f t="shared" si="0"/>
        <v>0</v>
      </c>
      <c r="W42" s="98">
        <f t="shared" si="7"/>
        <v>0</v>
      </c>
      <c r="X42" s="98">
        <f>IFERROR(T42/T39,"-")</f>
        <v>0</v>
      </c>
    </row>
    <row r="43" spans="2:24" ht="16.5" thickBot="1" x14ac:dyDescent="0.3">
      <c r="B43" s="137" t="s">
        <v>63</v>
      </c>
      <c r="C43" s="138">
        <v>32489</v>
      </c>
      <c r="D43" s="138">
        <v>13382</v>
      </c>
      <c r="E43" s="138">
        <v>1292</v>
      </c>
      <c r="F43" s="138">
        <v>15703</v>
      </c>
      <c r="G43" s="138">
        <v>18325</v>
      </c>
      <c r="H43" s="138">
        <v>17901</v>
      </c>
      <c r="I43" s="139">
        <f t="shared" si="1"/>
        <v>-2.3137789904501993E-2</v>
      </c>
      <c r="J43" s="138">
        <f t="shared" si="2"/>
        <v>-424</v>
      </c>
      <c r="K43" s="139">
        <f t="shared" si="3"/>
        <v>-0.44901351226568997</v>
      </c>
      <c r="L43" s="138">
        <f t="shared" si="4"/>
        <v>-14588</v>
      </c>
      <c r="M43" s="139">
        <f t="shared" si="5"/>
        <v>5.6533930938344511E-3</v>
      </c>
      <c r="N43" s="139">
        <f>H43/H39</f>
        <v>0.12890937241205488</v>
      </c>
      <c r="O43" s="138">
        <v>4810</v>
      </c>
      <c r="P43" s="138">
        <v>0</v>
      </c>
      <c r="Q43" s="138">
        <v>913</v>
      </c>
      <c r="R43" s="138">
        <v>3229</v>
      </c>
      <c r="S43" s="138">
        <v>3431</v>
      </c>
      <c r="T43" s="138">
        <v>3350</v>
      </c>
      <c r="U43" s="139">
        <f t="shared" si="6"/>
        <v>-2.3608277470125283E-2</v>
      </c>
      <c r="V43" s="138">
        <f t="shared" si="0"/>
        <v>-81</v>
      </c>
      <c r="W43" s="139">
        <f t="shared" si="7"/>
        <v>7.0902052404719189E-3</v>
      </c>
      <c r="X43" s="139">
        <f>IFERROR(T43/T39,"-")</f>
        <v>0.1627082422652873</v>
      </c>
    </row>
    <row r="44" spans="2:24" ht="15.75" x14ac:dyDescent="0.25">
      <c r="B44" s="130" t="s">
        <v>51</v>
      </c>
      <c r="C44" s="131">
        <v>129345</v>
      </c>
      <c r="D44" s="131">
        <v>52853</v>
      </c>
      <c r="E44" s="131">
        <v>73201</v>
      </c>
      <c r="F44" s="131">
        <v>122504</v>
      </c>
      <c r="G44" s="131">
        <v>143386</v>
      </c>
      <c r="H44" s="131">
        <v>147042</v>
      </c>
      <c r="I44" s="132">
        <f t="shared" si="1"/>
        <v>2.5497607855718085E-2</v>
      </c>
      <c r="J44" s="131">
        <f t="shared" si="2"/>
        <v>3656</v>
      </c>
      <c r="K44" s="132">
        <f t="shared" si="3"/>
        <v>0.13682013220456923</v>
      </c>
      <c r="L44" s="131">
        <f t="shared" si="4"/>
        <v>17697</v>
      </c>
      <c r="M44" s="132">
        <f t="shared" si="5"/>
        <v>4.6437977057349047E-2</v>
      </c>
      <c r="N44" s="133">
        <f>H44/H44</f>
        <v>1</v>
      </c>
      <c r="O44" s="131">
        <v>17228</v>
      </c>
      <c r="P44" s="131">
        <v>0</v>
      </c>
      <c r="Q44" s="131">
        <v>14398</v>
      </c>
      <c r="R44" s="131">
        <v>18083</v>
      </c>
      <c r="S44" s="131">
        <v>16810</v>
      </c>
      <c r="T44" s="131">
        <v>21632</v>
      </c>
      <c r="U44" s="132">
        <f t="shared" si="6"/>
        <v>0.28685306365258767</v>
      </c>
      <c r="V44" s="131">
        <f t="shared" si="0"/>
        <v>4822</v>
      </c>
      <c r="W44" s="132">
        <f t="shared" si="7"/>
        <v>3.9706466820518337E-2</v>
      </c>
      <c r="X44" s="133">
        <f>IFERROR(T44/T44,"-")</f>
        <v>1</v>
      </c>
    </row>
    <row r="45" spans="2:24" ht="15.75" x14ac:dyDescent="0.25">
      <c r="B45" s="134" t="s">
        <v>60</v>
      </c>
      <c r="C45" s="135">
        <v>129345</v>
      </c>
      <c r="D45" s="135">
        <v>52853</v>
      </c>
      <c r="E45" s="135">
        <v>73201</v>
      </c>
      <c r="F45" s="135">
        <v>122504</v>
      </c>
      <c r="G45" s="135">
        <v>143386</v>
      </c>
      <c r="H45" s="135">
        <v>147042</v>
      </c>
      <c r="I45" s="136">
        <f t="shared" si="1"/>
        <v>2.5497607855718085E-2</v>
      </c>
      <c r="J45" s="135">
        <f t="shared" si="2"/>
        <v>3656</v>
      </c>
      <c r="K45" s="136">
        <f t="shared" si="3"/>
        <v>0.13682013220456923</v>
      </c>
      <c r="L45" s="135">
        <f t="shared" si="4"/>
        <v>17697</v>
      </c>
      <c r="M45" s="136">
        <f t="shared" si="5"/>
        <v>4.6437977057349047E-2</v>
      </c>
      <c r="N45" s="136">
        <f>H45/H44</f>
        <v>1</v>
      </c>
      <c r="O45" s="135">
        <v>17228</v>
      </c>
      <c r="P45" s="135">
        <v>0</v>
      </c>
      <c r="Q45" s="135">
        <v>14398</v>
      </c>
      <c r="R45" s="135">
        <v>18083</v>
      </c>
      <c r="S45" s="135">
        <v>16810</v>
      </c>
      <c r="T45" s="135">
        <v>21632</v>
      </c>
      <c r="U45" s="136">
        <f t="shared" si="6"/>
        <v>0.28685306365258767</v>
      </c>
      <c r="V45" s="135">
        <f t="shared" si="0"/>
        <v>4822</v>
      </c>
      <c r="W45" s="136">
        <f t="shared" si="7"/>
        <v>3.9706466820518337E-2</v>
      </c>
      <c r="X45" s="136">
        <f>IFERROR(T45/T44,"-")</f>
        <v>1</v>
      </c>
    </row>
    <row r="46" spans="2:24" x14ac:dyDescent="0.25">
      <c r="B46" s="97" t="s">
        <v>140</v>
      </c>
      <c r="C46" s="52">
        <v>66187</v>
      </c>
      <c r="D46" s="52">
        <v>26292</v>
      </c>
      <c r="E46" s="52">
        <v>44870</v>
      </c>
      <c r="F46" s="52">
        <v>74963</v>
      </c>
      <c r="G46" s="52">
        <v>85594</v>
      </c>
      <c r="H46" s="52">
        <v>85051</v>
      </c>
      <c r="I46" s="98">
        <f t="shared" si="1"/>
        <v>-6.343902609996066E-3</v>
      </c>
      <c r="J46" s="52">
        <f t="shared" si="2"/>
        <v>-543</v>
      </c>
      <c r="K46" s="98">
        <f t="shared" si="3"/>
        <v>0.28501065163853934</v>
      </c>
      <c r="L46" s="52">
        <f t="shared" si="4"/>
        <v>18864</v>
      </c>
      <c r="M46" s="98">
        <f t="shared" si="5"/>
        <v>2.6860328251143168E-2</v>
      </c>
      <c r="N46" s="98">
        <f>H46/H44</f>
        <v>0.57841297044381879</v>
      </c>
      <c r="O46" s="52">
        <v>8161</v>
      </c>
      <c r="P46" s="52">
        <v>0</v>
      </c>
      <c r="Q46" s="52">
        <v>10003</v>
      </c>
      <c r="R46" s="52">
        <v>10838</v>
      </c>
      <c r="S46" s="52">
        <v>10021</v>
      </c>
      <c r="T46" s="52">
        <v>12572</v>
      </c>
      <c r="U46" s="98">
        <f t="shared" si="6"/>
        <v>0.25456541263346977</v>
      </c>
      <c r="V46" s="52">
        <f t="shared" si="0"/>
        <v>2551</v>
      </c>
      <c r="W46" s="98">
        <f t="shared" si="7"/>
        <v>2.3797969772757714E-2</v>
      </c>
      <c r="X46" s="98">
        <f>IFERROR(T46/T44,"-")</f>
        <v>0.5811760355029586</v>
      </c>
    </row>
    <row r="47" spans="2:24" ht="15.75" thickBot="1" x14ac:dyDescent="0.3">
      <c r="B47" s="97" t="s">
        <v>142</v>
      </c>
      <c r="C47" s="52">
        <v>63158</v>
      </c>
      <c r="D47" s="52">
        <v>26561</v>
      </c>
      <c r="E47" s="52">
        <v>28331</v>
      </c>
      <c r="F47" s="52">
        <v>47541</v>
      </c>
      <c r="G47" s="52">
        <v>57792</v>
      </c>
      <c r="H47" s="52">
        <v>61991</v>
      </c>
      <c r="I47" s="98">
        <f t="shared" si="1"/>
        <v>7.2657115171649966E-2</v>
      </c>
      <c r="J47" s="52">
        <f t="shared" si="2"/>
        <v>4199</v>
      </c>
      <c r="K47" s="98">
        <f t="shared" si="3"/>
        <v>-1.8477469204218E-2</v>
      </c>
      <c r="L47" s="52">
        <f t="shared" si="4"/>
        <v>-1167</v>
      </c>
      <c r="M47" s="98">
        <f t="shared" si="5"/>
        <v>1.9577648806205879E-2</v>
      </c>
      <c r="N47" s="98">
        <f>H47/H44</f>
        <v>0.42158702955618121</v>
      </c>
      <c r="O47" s="52">
        <v>9067</v>
      </c>
      <c r="P47" s="52">
        <v>0</v>
      </c>
      <c r="Q47" s="52">
        <v>4395</v>
      </c>
      <c r="R47" s="52">
        <v>7245</v>
      </c>
      <c r="S47" s="52">
        <v>6789</v>
      </c>
      <c r="T47" s="52">
        <v>9060</v>
      </c>
      <c r="U47" s="98">
        <f t="shared" si="6"/>
        <v>0.33451171011931069</v>
      </c>
      <c r="V47" s="52">
        <f t="shared" si="0"/>
        <v>2271</v>
      </c>
      <c r="W47" s="98">
        <f t="shared" si="7"/>
        <v>1.5908497047760622E-2</v>
      </c>
      <c r="X47" s="98">
        <f>IFERROR(T47/T44,"-")</f>
        <v>0.4188239644970414</v>
      </c>
    </row>
    <row r="48" spans="2:24" ht="15.75" x14ac:dyDescent="0.25">
      <c r="B48" s="130" t="s">
        <v>52</v>
      </c>
      <c r="C48" s="131">
        <v>140028</v>
      </c>
      <c r="D48" s="131">
        <v>52299</v>
      </c>
      <c r="E48" s="131">
        <v>44078</v>
      </c>
      <c r="F48" s="131">
        <v>145637</v>
      </c>
      <c r="G48" s="131">
        <v>157637</v>
      </c>
      <c r="H48" s="131">
        <v>167315</v>
      </c>
      <c r="I48" s="132">
        <f t="shared" si="1"/>
        <v>6.1394215824964959E-2</v>
      </c>
      <c r="J48" s="131">
        <f t="shared" si="2"/>
        <v>9678</v>
      </c>
      <c r="K48" s="132">
        <f t="shared" si="3"/>
        <v>0.1948681692232983</v>
      </c>
      <c r="L48" s="131">
        <f t="shared" si="4"/>
        <v>27287</v>
      </c>
      <c r="M48" s="132">
        <f t="shared" si="5"/>
        <v>5.2840481844305412E-2</v>
      </c>
      <c r="N48" s="133">
        <f>H48/H48</f>
        <v>1</v>
      </c>
      <c r="O48" s="131">
        <v>24858</v>
      </c>
      <c r="P48" s="131">
        <v>0</v>
      </c>
      <c r="Q48" s="131">
        <v>10219</v>
      </c>
      <c r="R48" s="131">
        <v>23111</v>
      </c>
      <c r="S48" s="131">
        <v>24276</v>
      </c>
      <c r="T48" s="131">
        <v>24893</v>
      </c>
      <c r="U48" s="132">
        <f t="shared" si="6"/>
        <v>2.5416048772450184E-2</v>
      </c>
      <c r="V48" s="131">
        <f t="shared" si="0"/>
        <v>617</v>
      </c>
      <c r="W48" s="132">
        <f t="shared" si="7"/>
        <v>5.0746897897970433E-2</v>
      </c>
      <c r="X48" s="133">
        <f>IFERROR(T48/T48,"-")</f>
        <v>1</v>
      </c>
    </row>
    <row r="49" spans="2:24" ht="15.75" x14ac:dyDescent="0.25">
      <c r="B49" s="134" t="s">
        <v>60</v>
      </c>
      <c r="C49" s="135">
        <v>98269</v>
      </c>
      <c r="D49" s="135">
        <v>39287</v>
      </c>
      <c r="E49" s="135">
        <v>35882</v>
      </c>
      <c r="F49" s="135">
        <v>119890</v>
      </c>
      <c r="G49" s="135">
        <v>130450</v>
      </c>
      <c r="H49" s="135">
        <v>138513</v>
      </c>
      <c r="I49" s="136">
        <f t="shared" si="1"/>
        <v>6.180912226906865E-2</v>
      </c>
      <c r="J49" s="135">
        <f t="shared" si="2"/>
        <v>8063</v>
      </c>
      <c r="K49" s="136">
        <f t="shared" si="3"/>
        <v>0.40952894605623347</v>
      </c>
      <c r="L49" s="135">
        <f t="shared" si="4"/>
        <v>40244</v>
      </c>
      <c r="M49" s="136">
        <f t="shared" si="5"/>
        <v>4.3744396268716346E-2</v>
      </c>
      <c r="N49" s="136">
        <f>H49/H48</f>
        <v>0.8278576338045005</v>
      </c>
      <c r="O49" s="135">
        <v>16164</v>
      </c>
      <c r="P49" s="135">
        <v>0</v>
      </c>
      <c r="Q49" s="135">
        <v>8286</v>
      </c>
      <c r="R49" s="135">
        <v>18743</v>
      </c>
      <c r="S49" s="135">
        <v>20245</v>
      </c>
      <c r="T49" s="135">
        <v>20528</v>
      </c>
      <c r="U49" s="136">
        <f t="shared" si="6"/>
        <v>1.3978760187700612E-2</v>
      </c>
      <c r="V49" s="135">
        <f t="shared" si="0"/>
        <v>283</v>
      </c>
      <c r="W49" s="136">
        <f t="shared" si="7"/>
        <v>4.1155688083668374E-2</v>
      </c>
      <c r="X49" s="136">
        <f>IFERROR(T49/T48,"-")</f>
        <v>0.82464949985939817</v>
      </c>
    </row>
    <row r="50" spans="2:24" x14ac:dyDescent="0.25">
      <c r="B50" s="97" t="s">
        <v>140</v>
      </c>
      <c r="C50" s="52">
        <v>81728</v>
      </c>
      <c r="D50" s="52">
        <v>32534</v>
      </c>
      <c r="E50" s="52">
        <v>5496</v>
      </c>
      <c r="F50" s="52">
        <v>91426</v>
      </c>
      <c r="G50" s="52">
        <v>103284</v>
      </c>
      <c r="H50" s="52">
        <v>107994</v>
      </c>
      <c r="I50" s="98">
        <f t="shared" si="1"/>
        <v>4.5602416637620546E-2</v>
      </c>
      <c r="J50" s="52">
        <f t="shared" si="2"/>
        <v>4710</v>
      </c>
      <c r="K50" s="98">
        <f t="shared" si="3"/>
        <v>0.32138312451057161</v>
      </c>
      <c r="L50" s="52">
        <f t="shared" si="4"/>
        <v>26266</v>
      </c>
      <c r="M50" s="98">
        <f t="shared" si="5"/>
        <v>3.4106057414421409E-2</v>
      </c>
      <c r="N50" s="98">
        <f>H50/H48</f>
        <v>0.64545318710217259</v>
      </c>
      <c r="O50" s="52">
        <v>13515</v>
      </c>
      <c r="P50" s="52">
        <v>0</v>
      </c>
      <c r="Q50" s="52">
        <v>5496</v>
      </c>
      <c r="R50" s="52">
        <v>13798</v>
      </c>
      <c r="S50" s="52">
        <v>15626</v>
      </c>
      <c r="T50" s="52">
        <v>15688</v>
      </c>
      <c r="U50" s="98">
        <f t="shared" si="6"/>
        <v>3.9677460642519868E-3</v>
      </c>
      <c r="V50" s="52">
        <f t="shared" si="0"/>
        <v>62</v>
      </c>
      <c r="W50" s="98">
        <f t="shared" si="7"/>
        <v>3.029750755900636E-2</v>
      </c>
      <c r="X50" s="98">
        <f>IFERROR(T50/T48,"-")</f>
        <v>0.63021733017314108</v>
      </c>
    </row>
    <row r="51" spans="2:24" x14ac:dyDescent="0.25">
      <c r="B51" s="97" t="s">
        <v>142</v>
      </c>
      <c r="C51" s="52">
        <v>16541</v>
      </c>
      <c r="D51" s="52">
        <v>6753</v>
      </c>
      <c r="E51" s="52">
        <v>2790</v>
      </c>
      <c r="F51" s="52">
        <v>28464</v>
      </c>
      <c r="G51" s="52">
        <v>27166</v>
      </c>
      <c r="H51" s="52">
        <v>30519</v>
      </c>
      <c r="I51" s="98">
        <f t="shared" si="1"/>
        <v>0.12342634175071776</v>
      </c>
      <c r="J51" s="52">
        <f t="shared" si="2"/>
        <v>3353</v>
      </c>
      <c r="K51" s="98">
        <f t="shared" si="3"/>
        <v>0.84505168974064437</v>
      </c>
      <c r="L51" s="52">
        <f t="shared" si="4"/>
        <v>13978</v>
      </c>
      <c r="M51" s="98">
        <f t="shared" si="5"/>
        <v>9.6383388542949332E-3</v>
      </c>
      <c r="N51" s="98">
        <f>H51/H48</f>
        <v>0.18240444670232794</v>
      </c>
      <c r="O51" s="52">
        <v>2649</v>
      </c>
      <c r="P51" s="52">
        <v>0</v>
      </c>
      <c r="Q51" s="52">
        <v>2790</v>
      </c>
      <c r="R51" s="52">
        <v>4945</v>
      </c>
      <c r="S51" s="52">
        <v>4619</v>
      </c>
      <c r="T51" s="52">
        <v>4840</v>
      </c>
      <c r="U51" s="98">
        <f t="shared" si="6"/>
        <v>4.7845854080969863E-2</v>
      </c>
      <c r="V51" s="52">
        <f t="shared" si="0"/>
        <v>221</v>
      </c>
      <c r="W51" s="98">
        <f t="shared" si="7"/>
        <v>1.0858180524662014E-2</v>
      </c>
      <c r="X51" s="98">
        <f>IFERROR(T51/T48,"-")</f>
        <v>0.19443216968625718</v>
      </c>
    </row>
    <row r="52" spans="2:24" ht="16.5" thickBot="1" x14ac:dyDescent="0.3">
      <c r="B52" s="137" t="s">
        <v>63</v>
      </c>
      <c r="C52" s="138">
        <v>41759</v>
      </c>
      <c r="D52" s="138">
        <v>13012</v>
      </c>
      <c r="E52" s="138">
        <v>8196</v>
      </c>
      <c r="F52" s="138">
        <v>25747</v>
      </c>
      <c r="G52" s="138">
        <v>27187</v>
      </c>
      <c r="H52" s="138">
        <v>28802</v>
      </c>
      <c r="I52" s="139">
        <f t="shared" si="1"/>
        <v>5.9403391326737109E-2</v>
      </c>
      <c r="J52" s="138">
        <f t="shared" si="2"/>
        <v>1615</v>
      </c>
      <c r="K52" s="139">
        <f t="shared" si="3"/>
        <v>-0.3102804185923993</v>
      </c>
      <c r="L52" s="138">
        <f t="shared" si="4"/>
        <v>-12957</v>
      </c>
      <c r="M52" s="139">
        <f t="shared" si="5"/>
        <v>9.0960855755890645E-3</v>
      </c>
      <c r="N52" s="139">
        <f>H52/H48</f>
        <v>0.1721423661954995</v>
      </c>
      <c r="O52" s="138">
        <v>8694</v>
      </c>
      <c r="P52" s="138">
        <v>0</v>
      </c>
      <c r="Q52" s="138">
        <v>1933</v>
      </c>
      <c r="R52" s="138">
        <v>4368</v>
      </c>
      <c r="S52" s="138">
        <v>4031</v>
      </c>
      <c r="T52" s="138">
        <v>4365</v>
      </c>
      <c r="U52" s="139">
        <f t="shared" si="6"/>
        <v>8.2857851649714709E-2</v>
      </c>
      <c r="V52" s="138">
        <f t="shared" si="0"/>
        <v>334</v>
      </c>
      <c r="W52" s="139">
        <f t="shared" si="7"/>
        <v>9.5912098143020579E-3</v>
      </c>
      <c r="X52" s="139">
        <f>IFERROR(T52/T48,"-")</f>
        <v>0.17535050014060177</v>
      </c>
    </row>
    <row r="53" spans="2:24" ht="15.75" x14ac:dyDescent="0.25">
      <c r="B53" s="130" t="s">
        <v>53</v>
      </c>
      <c r="C53" s="131">
        <f t="shared" ref="C53:H56" si="8">C6-C11-C16-C21-C26-C30-C35-C39-C44-C48</f>
        <v>75335</v>
      </c>
      <c r="D53" s="131">
        <f t="shared" si="8"/>
        <v>125383</v>
      </c>
      <c r="E53" s="131">
        <f t="shared" si="8"/>
        <v>27544</v>
      </c>
      <c r="F53" s="131">
        <f t="shared" si="8"/>
        <v>61917</v>
      </c>
      <c r="G53" s="131">
        <f t="shared" si="8"/>
        <v>68546</v>
      </c>
      <c r="H53" s="131">
        <f t="shared" si="8"/>
        <v>73521</v>
      </c>
      <c r="I53" s="132">
        <f t="shared" si="1"/>
        <v>7.2578998045108367E-2</v>
      </c>
      <c r="J53" s="131">
        <f t="shared" si="2"/>
        <v>4975</v>
      </c>
      <c r="K53" s="132">
        <f t="shared" si="3"/>
        <v>-2.4079113293953625E-2</v>
      </c>
      <c r="L53" s="131">
        <f t="shared" si="4"/>
        <v>-1814</v>
      </c>
      <c r="M53" s="132">
        <f t="shared" si="5"/>
        <v>2.3218988528674524E-2</v>
      </c>
      <c r="N53" s="133">
        <f>H53/H53</f>
        <v>1</v>
      </c>
      <c r="O53" s="131">
        <v>10916</v>
      </c>
      <c r="P53" s="131">
        <v>0</v>
      </c>
      <c r="Q53" s="131">
        <v>5251</v>
      </c>
      <c r="R53" s="131">
        <v>9064</v>
      </c>
      <c r="S53" s="131">
        <v>9508</v>
      </c>
      <c r="T53" s="131">
        <v>11740</v>
      </c>
      <c r="U53" s="132">
        <f t="shared" si="6"/>
        <v>0.23474968447623046</v>
      </c>
      <c r="V53" s="131">
        <f t="shared" si="0"/>
        <v>2232</v>
      </c>
      <c r="W53" s="132">
        <f t="shared" si="7"/>
        <v>1.9902638680593828E-2</v>
      </c>
      <c r="X53" s="133">
        <f>IFERROR(T53/T53,"-")</f>
        <v>1</v>
      </c>
    </row>
    <row r="54" spans="2:24" ht="15.75" x14ac:dyDescent="0.25">
      <c r="B54" s="134" t="s">
        <v>60</v>
      </c>
      <c r="C54" s="135">
        <f t="shared" si="8"/>
        <v>72830</v>
      </c>
      <c r="D54" s="135">
        <f t="shared" si="8"/>
        <v>92678</v>
      </c>
      <c r="E54" s="135">
        <f t="shared" si="8"/>
        <v>29252</v>
      </c>
      <c r="F54" s="135">
        <f t="shared" si="8"/>
        <v>60084</v>
      </c>
      <c r="G54" s="135">
        <f t="shared" si="8"/>
        <v>63322</v>
      </c>
      <c r="H54" s="135">
        <f t="shared" si="8"/>
        <v>67211</v>
      </c>
      <c r="I54" s="136">
        <f t="shared" si="1"/>
        <v>6.1416253434825263E-2</v>
      </c>
      <c r="J54" s="135">
        <f t="shared" si="2"/>
        <v>3889</v>
      </c>
      <c r="K54" s="136">
        <f t="shared" si="3"/>
        <v>-7.7152272415213496E-2</v>
      </c>
      <c r="L54" s="135">
        <f t="shared" si="4"/>
        <v>-5619</v>
      </c>
      <c r="M54" s="136">
        <f t="shared" si="5"/>
        <v>2.1226199834071129E-2</v>
      </c>
      <c r="N54" s="136">
        <f>H54/H53</f>
        <v>0.91417418152636665</v>
      </c>
      <c r="O54" s="135">
        <v>10421</v>
      </c>
      <c r="P54" s="135">
        <v>0</v>
      </c>
      <c r="Q54" s="135">
        <v>5197</v>
      </c>
      <c r="R54" s="135">
        <v>8593</v>
      </c>
      <c r="S54" s="135">
        <v>8768</v>
      </c>
      <c r="T54" s="135">
        <v>10729</v>
      </c>
      <c r="U54" s="136">
        <f t="shared" si="6"/>
        <v>0.22365419708029188</v>
      </c>
      <c r="V54" s="135">
        <f t="shared" si="0"/>
        <v>1961</v>
      </c>
      <c r="W54" s="136">
        <f t="shared" si="7"/>
        <v>1.8868421688254939E-2</v>
      </c>
      <c r="X54" s="136">
        <f>IFERROR(T54/T53,"-")</f>
        <v>0.91388415672913115</v>
      </c>
    </row>
    <row r="55" spans="2:24" x14ac:dyDescent="0.25">
      <c r="B55" s="97" t="s">
        <v>140</v>
      </c>
      <c r="C55" s="52">
        <f t="shared" si="8"/>
        <v>64670</v>
      </c>
      <c r="D55" s="52">
        <f t="shared" si="8"/>
        <v>76595</v>
      </c>
      <c r="E55" s="52">
        <f t="shared" si="8"/>
        <v>85484</v>
      </c>
      <c r="F55" s="52">
        <f t="shared" si="8"/>
        <v>223164</v>
      </c>
      <c r="G55" s="52">
        <f t="shared" si="8"/>
        <v>216610</v>
      </c>
      <c r="H55" s="52">
        <f t="shared" si="8"/>
        <v>258534</v>
      </c>
      <c r="I55" s="98">
        <f t="shared" si="1"/>
        <v>0.19354600433959646</v>
      </c>
      <c r="J55" s="52">
        <f t="shared" si="2"/>
        <v>41924</v>
      </c>
      <c r="K55" s="98">
        <f t="shared" si="3"/>
        <v>2.9977423844131748</v>
      </c>
      <c r="L55" s="52">
        <f t="shared" si="4"/>
        <v>193864</v>
      </c>
      <c r="M55" s="98">
        <f t="shared" si="5"/>
        <v>8.1648753149064071E-2</v>
      </c>
      <c r="N55" s="98">
        <f>H55/H53</f>
        <v>3.516464683559799</v>
      </c>
      <c r="O55" s="52">
        <v>8394</v>
      </c>
      <c r="P55" s="52">
        <v>0</v>
      </c>
      <c r="Q55" s="52">
        <v>3938</v>
      </c>
      <c r="R55" s="52">
        <v>6114</v>
      </c>
      <c r="S55" s="52">
        <v>6892</v>
      </c>
      <c r="T55" s="52">
        <v>7693</v>
      </c>
      <c r="U55" s="98">
        <f t="shared" si="6"/>
        <v>0.11622170632617523</v>
      </c>
      <c r="V55" s="52">
        <f t="shared" si="0"/>
        <v>801</v>
      </c>
      <c r="W55" s="98">
        <f t="shared" si="7"/>
        <v>1.3425058792271698E-2</v>
      </c>
      <c r="X55" s="98">
        <f>IFERROR(T55/T53,"-")</f>
        <v>0.65528109028960813</v>
      </c>
    </row>
    <row r="56" spans="2:24" x14ac:dyDescent="0.25">
      <c r="B56" s="97" t="s">
        <v>142</v>
      </c>
      <c r="C56" s="52">
        <f t="shared" si="8"/>
        <v>31053</v>
      </c>
      <c r="D56" s="52">
        <f t="shared" si="8"/>
        <v>24275</v>
      </c>
      <c r="E56" s="52">
        <f t="shared" si="8"/>
        <v>29146</v>
      </c>
      <c r="F56" s="52">
        <f t="shared" si="8"/>
        <v>46312</v>
      </c>
      <c r="G56" s="52">
        <f t="shared" si="8"/>
        <v>72274</v>
      </c>
      <c r="H56" s="52">
        <f t="shared" si="8"/>
        <v>65342</v>
      </c>
      <c r="I56" s="98">
        <f t="shared" si="1"/>
        <v>-9.5912776378780706E-2</v>
      </c>
      <c r="J56" s="52">
        <f t="shared" si="2"/>
        <v>-6932</v>
      </c>
      <c r="K56" s="98">
        <f t="shared" si="3"/>
        <v>1.1042089331143528</v>
      </c>
      <c r="L56" s="52">
        <f t="shared" si="4"/>
        <v>34289</v>
      </c>
      <c r="M56" s="98">
        <f t="shared" si="5"/>
        <v>2.0635942770645812E-2</v>
      </c>
      <c r="N56" s="98">
        <f>H56/H53</f>
        <v>0.88875287332870878</v>
      </c>
      <c r="O56" s="52">
        <v>2027</v>
      </c>
      <c r="P56" s="52">
        <v>0</v>
      </c>
      <c r="Q56" s="52">
        <v>1259</v>
      </c>
      <c r="R56" s="52">
        <v>2479</v>
      </c>
      <c r="S56" s="52">
        <v>1876</v>
      </c>
      <c r="T56" s="52">
        <v>3036</v>
      </c>
      <c r="U56" s="98">
        <f t="shared" si="6"/>
        <v>0.61833688699360345</v>
      </c>
      <c r="V56" s="52">
        <f t="shared" si="0"/>
        <v>1160</v>
      </c>
      <c r="W56" s="98">
        <f t="shared" si="7"/>
        <v>5.4433628959832418E-3</v>
      </c>
      <c r="X56" s="98">
        <f>IFERROR(T56/T53,"-")</f>
        <v>0.25860306643952302</v>
      </c>
    </row>
    <row r="57" spans="2:24" ht="15.75" x14ac:dyDescent="0.25">
      <c r="B57" s="137" t="s">
        <v>63</v>
      </c>
      <c r="C57" s="138">
        <f>C53-C54</f>
        <v>2505</v>
      </c>
      <c r="D57" s="138">
        <f t="shared" ref="D57:H57" si="9">D53-D54</f>
        <v>32705</v>
      </c>
      <c r="E57" s="138">
        <f t="shared" si="9"/>
        <v>-1708</v>
      </c>
      <c r="F57" s="138">
        <f t="shared" si="9"/>
        <v>1833</v>
      </c>
      <c r="G57" s="138">
        <f t="shared" si="9"/>
        <v>5224</v>
      </c>
      <c r="H57" s="138">
        <f t="shared" si="9"/>
        <v>6310</v>
      </c>
      <c r="I57" s="139">
        <f t="shared" si="1"/>
        <v>0.20788667687595708</v>
      </c>
      <c r="J57" s="138">
        <f t="shared" si="2"/>
        <v>1086</v>
      </c>
      <c r="K57" s="139">
        <f t="shared" si="3"/>
        <v>1.5189620758483033</v>
      </c>
      <c r="L57" s="138">
        <f t="shared" si="4"/>
        <v>3805</v>
      </c>
      <c r="M57" s="139">
        <f t="shared" si="5"/>
        <v>1.9927886946033957E-3</v>
      </c>
      <c r="N57" s="139">
        <f>H57/H53</f>
        <v>8.5825818473633381E-2</v>
      </c>
      <c r="O57" s="138">
        <v>820</v>
      </c>
      <c r="P57" s="138">
        <v>0</v>
      </c>
      <c r="Q57" s="138">
        <v>128</v>
      </c>
      <c r="R57" s="138">
        <v>1238</v>
      </c>
      <c r="S57" s="138">
        <v>1494</v>
      </c>
      <c r="T57" s="138">
        <v>4419</v>
      </c>
      <c r="U57" s="139">
        <f t="shared" si="6"/>
        <v>1.9578313253012047</v>
      </c>
      <c r="V57" s="138">
        <f t="shared" si="0"/>
        <v>2925</v>
      </c>
      <c r="W57" s="139">
        <f t="shared" si="7"/>
        <v>2.7183877633026434E-3</v>
      </c>
      <c r="X57" s="139">
        <f>IFERROR(T57/T53,"-")</f>
        <v>0.37640545144804088</v>
      </c>
    </row>
    <row r="58" spans="2:24" x14ac:dyDescent="0.25">
      <c r="B58" s="101"/>
      <c r="C58" s="102"/>
      <c r="D58" s="102"/>
      <c r="E58" s="102"/>
      <c r="F58" s="102"/>
      <c r="G58" s="102"/>
      <c r="H58" s="103"/>
      <c r="I58" s="102"/>
      <c r="J58" s="104"/>
      <c r="K58" s="102"/>
      <c r="L58" s="104"/>
      <c r="M58" s="104"/>
      <c r="N58" s="104"/>
    </row>
    <row r="59" spans="2:24" x14ac:dyDescent="0.25">
      <c r="B59" s="105" t="s">
        <v>55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81100-365C-4240-AE3C-E9777FD83E56}">
  <sheetPr>
    <tabColor theme="7" tint="0.79998168889431442"/>
    <pageSetUpPr fitToPage="1"/>
  </sheetPr>
  <dimension ref="A1:AA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3" spans="1:27" ht="42" customHeight="1" thickBot="1" x14ac:dyDescent="0.3">
      <c r="B3" s="141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P3" s="141" t="s">
        <v>260</v>
      </c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</row>
    <row r="4" spans="1:27" ht="6" customHeight="1" x14ac:dyDescent="0.25"/>
    <row r="5" spans="1:27" ht="15.75" x14ac:dyDescent="0.25">
      <c r="B5" s="143"/>
      <c r="C5" s="299" t="s">
        <v>43</v>
      </c>
      <c r="D5" s="300"/>
      <c r="E5" s="300"/>
      <c r="F5" s="300"/>
      <c r="G5" s="300"/>
      <c r="H5" s="300"/>
      <c r="I5" s="300"/>
      <c r="J5" s="300"/>
      <c r="K5" s="300"/>
      <c r="L5" s="300"/>
      <c r="M5" s="300"/>
      <c r="P5" s="143"/>
      <c r="Q5" s="299" t="s">
        <v>43</v>
      </c>
      <c r="R5" s="300"/>
      <c r="S5" s="300"/>
      <c r="T5" s="300"/>
      <c r="U5" s="300"/>
      <c r="V5" s="300"/>
      <c r="W5" s="300"/>
      <c r="X5" s="300"/>
      <c r="Y5" s="300"/>
      <c r="Z5" s="300"/>
      <c r="AA5" s="300"/>
    </row>
    <row r="6" spans="1:27" s="144" customFormat="1" ht="72" customHeight="1" x14ac:dyDescent="0.25">
      <c r="B6" s="145"/>
      <c r="C6" s="146">
        <v>2018</v>
      </c>
      <c r="D6" s="147">
        <v>2019</v>
      </c>
      <c r="E6" s="147">
        <v>2020</v>
      </c>
      <c r="F6" s="147">
        <v>2021</v>
      </c>
      <c r="G6" s="147">
        <v>2022</v>
      </c>
      <c r="H6" s="147">
        <v>2023</v>
      </c>
      <c r="I6" s="148" t="str">
        <f>CONCATENATE("var. ",RIGHT(H6,2),"/",RIGHT(G6,2))</f>
        <v>var. 23/22</v>
      </c>
      <c r="J6" s="148" t="str">
        <f>CONCATENATE("var. ",RIGHT(H6,2),"/",RIGHT(E6,2))</f>
        <v>var. 23/20</v>
      </c>
      <c r="K6" s="149" t="str">
        <f>CONCATENATE("dif. ",RIGHT(H6,2),"/",RIGHT(G6,2))</f>
        <v>dif. 23/22</v>
      </c>
      <c r="L6" s="149" t="str">
        <f>CONCATENATE("dif. ",RIGHT(H6,2),"/",RIGHT(E6,2))</f>
        <v>dif. 23/20</v>
      </c>
      <c r="M6" s="148" t="str">
        <f>CONCATENATE("Cuota s/ total lugares de residencia ",RIGHT(H6,4))</f>
        <v>Cuota s/ total lugares de residencia 2023</v>
      </c>
      <c r="P6" s="145"/>
      <c r="Q6" s="146">
        <v>2018</v>
      </c>
      <c r="R6" s="147">
        <v>2019</v>
      </c>
      <c r="S6" s="147">
        <v>2020</v>
      </c>
      <c r="T6" s="147">
        <v>2021</v>
      </c>
      <c r="U6" s="147">
        <v>2022</v>
      </c>
      <c r="V6" s="147">
        <v>2023</v>
      </c>
      <c r="W6" s="148" t="str">
        <f>CONCATENATE("var. ",RIGHT(V6,2),"/",RIGHT(U6,2))</f>
        <v>var. 23/22</v>
      </c>
      <c r="X6" s="148" t="str">
        <f>CONCATENATE("var. ",RIGHT(V6,2),"/",RIGHT(S6,2))</f>
        <v>var. 23/20</v>
      </c>
      <c r="Y6" s="149" t="str">
        <f>CONCATENATE("dif. ",RIGHT(V6,2),"/",RIGHT(U6,2))</f>
        <v>dif. 23/22</v>
      </c>
      <c r="Z6" s="149" t="str">
        <f>CONCATENATE("dif. ",RIGHT(V6,2),"/",RIGHT(S6,2))</f>
        <v>dif. 23/20</v>
      </c>
      <c r="AA6" s="148" t="str">
        <f>CONCATENATE("Cuota s/ total lugares de residencia ",RIGHT(V6,4))</f>
        <v>Cuota s/ total lugares de residencia 2023</v>
      </c>
    </row>
    <row r="7" spans="1:27" x14ac:dyDescent="0.25">
      <c r="A7" s="1"/>
      <c r="B7" s="150" t="s">
        <v>43</v>
      </c>
      <c r="C7" s="151"/>
      <c r="D7" s="151"/>
      <c r="E7" s="151"/>
      <c r="F7" s="151"/>
      <c r="G7" s="151"/>
      <c r="H7" s="152"/>
      <c r="I7" s="152"/>
      <c r="J7" s="152"/>
      <c r="K7" s="152"/>
      <c r="L7" s="151"/>
      <c r="M7" s="151"/>
      <c r="N7" s="79"/>
      <c r="P7" s="153" t="s">
        <v>47</v>
      </c>
      <c r="Q7" s="151"/>
      <c r="R7" s="151"/>
      <c r="S7" s="151"/>
      <c r="T7" s="151"/>
      <c r="U7" s="151"/>
      <c r="V7" s="152"/>
      <c r="W7" s="152"/>
      <c r="X7" s="152"/>
      <c r="Y7" s="152"/>
      <c r="Z7" s="151"/>
      <c r="AA7" s="151"/>
    </row>
    <row r="8" spans="1:27" x14ac:dyDescent="0.25">
      <c r="A8" s="1"/>
      <c r="B8" s="154" t="s">
        <v>68</v>
      </c>
      <c r="C8" s="155">
        <v>4872456</v>
      </c>
      <c r="D8" s="155">
        <v>4831573</v>
      </c>
      <c r="E8" s="155">
        <v>1565303</v>
      </c>
      <c r="F8" s="155">
        <v>2335438</v>
      </c>
      <c r="G8" s="155">
        <v>4757683</v>
      </c>
      <c r="H8" s="155">
        <v>5188807</v>
      </c>
      <c r="I8" s="156">
        <f>IFERROR(H8/G8-1,"-")</f>
        <v>9.0616377762032574E-2</v>
      </c>
      <c r="J8" s="156">
        <f>IFERROR(H8/E8-1,"-")</f>
        <v>2.3148898328310876</v>
      </c>
      <c r="K8" s="155">
        <f>H8-G8</f>
        <v>431124</v>
      </c>
      <c r="L8" s="155">
        <f>H8-E8</f>
        <v>3623504</v>
      </c>
      <c r="M8" s="156">
        <f>H8/H$8</f>
        <v>1</v>
      </c>
      <c r="N8" s="79"/>
      <c r="P8" s="154" t="s">
        <v>68</v>
      </c>
      <c r="Q8" s="155">
        <v>136881</v>
      </c>
      <c r="R8" s="155">
        <v>137126</v>
      </c>
      <c r="S8" s="155">
        <v>55313</v>
      </c>
      <c r="T8" s="155">
        <v>70304</v>
      </c>
      <c r="U8" s="155">
        <v>161080</v>
      </c>
      <c r="V8" s="155">
        <v>179837</v>
      </c>
      <c r="W8" s="156">
        <f>IFERROR(V8/U8-1,"-")</f>
        <v>0.116445244598957</v>
      </c>
      <c r="X8" s="156">
        <f>IFERROR(V8/S8-1,"-")</f>
        <v>2.2512610055502322</v>
      </c>
      <c r="Y8" s="155">
        <f>V8-U8</f>
        <v>18757</v>
      </c>
      <c r="Z8" s="155">
        <f>V8-S8</f>
        <v>124524</v>
      </c>
      <c r="AA8" s="156">
        <f>V8/V$8</f>
        <v>1</v>
      </c>
    </row>
    <row r="9" spans="1:27" x14ac:dyDescent="0.25">
      <c r="A9" s="1" t="s">
        <v>96</v>
      </c>
      <c r="B9" s="157" t="s">
        <v>97</v>
      </c>
      <c r="C9" s="158">
        <v>1028693</v>
      </c>
      <c r="D9" s="158">
        <v>1047557</v>
      </c>
      <c r="E9" s="158">
        <v>456683</v>
      </c>
      <c r="F9" s="158">
        <v>800301</v>
      </c>
      <c r="G9" s="158">
        <v>1016781</v>
      </c>
      <c r="H9" s="158">
        <v>1041269</v>
      </c>
      <c r="I9" s="159">
        <f>IFERROR(H9/G9-1,"-")</f>
        <v>2.4083848931087504E-2</v>
      </c>
      <c r="J9" s="160">
        <f t="shared" ref="J9:J20" si="0">IFERROR(H9/E9-1,"-")</f>
        <v>1.2800695449578812</v>
      </c>
      <c r="K9" s="158">
        <f t="shared" ref="K9:K19" si="1">H9-G9</f>
        <v>24488</v>
      </c>
      <c r="L9" s="158">
        <f t="shared" ref="L9:L20" si="2">H9-E9</f>
        <v>584586</v>
      </c>
      <c r="M9" s="159">
        <f>H9/H$8</f>
        <v>0.20067599353762822</v>
      </c>
      <c r="N9" s="79"/>
      <c r="P9" s="157" t="s">
        <v>97</v>
      </c>
      <c r="Q9" s="158">
        <v>35089</v>
      </c>
      <c r="R9" s="158">
        <v>41904</v>
      </c>
      <c r="S9" s="158">
        <v>24273</v>
      </c>
      <c r="T9" s="158">
        <v>26311</v>
      </c>
      <c r="U9" s="158">
        <v>32375</v>
      </c>
      <c r="V9" s="158">
        <v>47068</v>
      </c>
      <c r="W9" s="159">
        <f>IFERROR(V9/U9-1,"-")</f>
        <v>0.45383783783783782</v>
      </c>
      <c r="X9" s="160">
        <f t="shared" ref="X9:X20" si="3">IFERROR(V9/S9-1,"-")</f>
        <v>0.93910929839739632</v>
      </c>
      <c r="Y9" s="158">
        <f t="shared" ref="Y9:Y19" si="4">V9-U9</f>
        <v>14693</v>
      </c>
      <c r="Z9" s="158">
        <f t="shared" ref="Z9:Z20" si="5">V9-S9</f>
        <v>22795</v>
      </c>
      <c r="AA9" s="159">
        <f>V9/V$8</f>
        <v>0.26172589622825115</v>
      </c>
    </row>
    <row r="10" spans="1:27" x14ac:dyDescent="0.25">
      <c r="A10" s="161" t="s">
        <v>103</v>
      </c>
      <c r="B10" s="162" t="s">
        <v>103</v>
      </c>
      <c r="C10" s="163">
        <v>422456</v>
      </c>
      <c r="D10" s="163">
        <v>415150</v>
      </c>
      <c r="E10" s="163">
        <v>208389</v>
      </c>
      <c r="F10" s="163">
        <v>416048</v>
      </c>
      <c r="G10" s="163">
        <v>423208</v>
      </c>
      <c r="H10" s="163">
        <v>428791</v>
      </c>
      <c r="I10" s="164">
        <f>IFERROR(H10/G10-1,"-")</f>
        <v>1.3192094667397569E-2</v>
      </c>
      <c r="J10" s="165">
        <f t="shared" si="0"/>
        <v>1.0576469967224758</v>
      </c>
      <c r="K10" s="163">
        <f t="shared" si="1"/>
        <v>5583</v>
      </c>
      <c r="L10" s="163">
        <f t="shared" si="2"/>
        <v>220402</v>
      </c>
      <c r="M10" s="164">
        <f>H10/H$8</f>
        <v>8.2637685309937328E-2</v>
      </c>
      <c r="N10" s="79"/>
      <c r="P10" s="162" t="s">
        <v>103</v>
      </c>
      <c r="Q10" s="163">
        <v>19683</v>
      </c>
      <c r="R10" s="163">
        <v>22752</v>
      </c>
      <c r="S10" s="163">
        <v>8930</v>
      </c>
      <c r="T10" s="163">
        <v>21567</v>
      </c>
      <c r="U10" s="163">
        <v>23338</v>
      </c>
      <c r="V10" s="163">
        <v>31999</v>
      </c>
      <c r="W10" s="164">
        <f>IFERROR(V10/U10-1,"-")</f>
        <v>0.37111149198731685</v>
      </c>
      <c r="X10" s="165">
        <f t="shared" si="3"/>
        <v>2.5833146696528555</v>
      </c>
      <c r="Y10" s="163">
        <f t="shared" si="4"/>
        <v>8661</v>
      </c>
      <c r="Z10" s="163">
        <f t="shared" si="5"/>
        <v>23069</v>
      </c>
      <c r="AA10" s="164">
        <f>V10/V$8</f>
        <v>0.17793335075651839</v>
      </c>
    </row>
    <row r="11" spans="1:27" x14ac:dyDescent="0.25">
      <c r="A11" s="161" t="s">
        <v>100</v>
      </c>
      <c r="B11" s="162" t="s">
        <v>100</v>
      </c>
      <c r="C11" s="163">
        <v>606237</v>
      </c>
      <c r="D11" s="163">
        <v>632407</v>
      </c>
      <c r="E11" s="163">
        <v>248294</v>
      </c>
      <c r="F11" s="163">
        <v>384253</v>
      </c>
      <c r="G11" s="163">
        <v>593573</v>
      </c>
      <c r="H11" s="163">
        <v>612478</v>
      </c>
      <c r="I11" s="164">
        <f>IFERROR(H11/G11-1,"-")</f>
        <v>3.1849494501939857E-2</v>
      </c>
      <c r="J11" s="165">
        <f t="shared" si="0"/>
        <v>1.4667450683463956</v>
      </c>
      <c r="K11" s="163">
        <f t="shared" si="1"/>
        <v>18905</v>
      </c>
      <c r="L11" s="163">
        <f t="shared" si="2"/>
        <v>364184</v>
      </c>
      <c r="M11" s="164">
        <f>H11/H$8</f>
        <v>0.11803830822769087</v>
      </c>
      <c r="N11" s="79"/>
      <c r="P11" s="162" t="s">
        <v>100</v>
      </c>
      <c r="Q11" s="163">
        <v>15406</v>
      </c>
      <c r="R11" s="163">
        <v>19152</v>
      </c>
      <c r="S11" s="163">
        <v>15343</v>
      </c>
      <c r="T11" s="163">
        <v>4744</v>
      </c>
      <c r="U11" s="163">
        <v>9037</v>
      </c>
      <c r="V11" s="163">
        <v>15069</v>
      </c>
      <c r="W11" s="164">
        <f>IFERROR(V11/U11-1,"-")</f>
        <v>0.66747814540223516</v>
      </c>
      <c r="X11" s="165">
        <f t="shared" si="3"/>
        <v>-1.7858306719676698E-2</v>
      </c>
      <c r="Y11" s="163">
        <f t="shared" si="4"/>
        <v>6032</v>
      </c>
      <c r="Z11" s="163">
        <f t="shared" si="5"/>
        <v>-274</v>
      </c>
      <c r="AA11" s="164">
        <f>V11/V$8</f>
        <v>8.3792545471732732E-2</v>
      </c>
    </row>
    <row r="12" spans="1:27" x14ac:dyDescent="0.25">
      <c r="A12" s="1"/>
      <c r="B12" s="157" t="s">
        <v>107</v>
      </c>
      <c r="C12" s="158">
        <v>3843763</v>
      </c>
      <c r="D12" s="158">
        <v>3784016</v>
      </c>
      <c r="E12" s="158">
        <v>1108620</v>
      </c>
      <c r="F12" s="158">
        <v>1535137</v>
      </c>
      <c r="G12" s="158">
        <v>3740902</v>
      </c>
      <c r="H12" s="158">
        <v>4147538</v>
      </c>
      <c r="I12" s="159">
        <f>IFERROR(H12/G12-1,"-")</f>
        <v>0.10869998732925912</v>
      </c>
      <c r="J12" s="160">
        <f t="shared" si="0"/>
        <v>2.7411719074164278</v>
      </c>
      <c r="K12" s="158">
        <f t="shared" si="1"/>
        <v>406636</v>
      </c>
      <c r="L12" s="158">
        <f t="shared" si="2"/>
        <v>3038918</v>
      </c>
      <c r="M12" s="159">
        <f>H12/H$8</f>
        <v>0.79932400646237178</v>
      </c>
      <c r="N12" s="79"/>
      <c r="P12" s="157" t="s">
        <v>107</v>
      </c>
      <c r="Q12" s="158">
        <v>101792</v>
      </c>
      <c r="R12" s="158">
        <v>95222</v>
      </c>
      <c r="S12" s="158">
        <v>31040</v>
      </c>
      <c r="T12" s="158">
        <v>43993</v>
      </c>
      <c r="U12" s="158">
        <v>128705</v>
      </c>
      <c r="V12" s="158">
        <v>132769</v>
      </c>
      <c r="W12" s="159">
        <f>IFERROR(V12/U12-1,"-")</f>
        <v>3.1576084845188701E-2</v>
      </c>
      <c r="X12" s="160">
        <f t="shared" si="3"/>
        <v>3.2773518041237111</v>
      </c>
      <c r="Y12" s="158">
        <f t="shared" si="4"/>
        <v>4064</v>
      </c>
      <c r="Z12" s="158">
        <f t="shared" si="5"/>
        <v>101729</v>
      </c>
      <c r="AA12" s="159">
        <f>V12/V$8</f>
        <v>0.73827410377174885</v>
      </c>
    </row>
    <row r="13" spans="1:27" s="56" customFormat="1" x14ac:dyDescent="0.25">
      <c r="B13" s="162" t="s">
        <v>110</v>
      </c>
      <c r="C13" s="163">
        <v>1692213</v>
      </c>
      <c r="D13" s="163">
        <v>1721079</v>
      </c>
      <c r="E13" s="163">
        <v>436137</v>
      </c>
      <c r="F13" s="163">
        <v>446045</v>
      </c>
      <c r="G13" s="163">
        <v>1722453</v>
      </c>
      <c r="H13" s="163">
        <v>1939344</v>
      </c>
      <c r="I13" s="164">
        <f t="shared" ref="I13:I20" si="6">IFERROR(H13/G13-1,"-")</f>
        <v>0.12591983641933924</v>
      </c>
      <c r="J13" s="165">
        <f t="shared" si="0"/>
        <v>3.4466394733764849</v>
      </c>
      <c r="K13" s="163">
        <f t="shared" si="1"/>
        <v>216891</v>
      </c>
      <c r="L13" s="163">
        <f t="shared" si="2"/>
        <v>1503207</v>
      </c>
      <c r="M13" s="164">
        <f t="shared" ref="M13:M20" si="7">H13/H$8</f>
        <v>0.37375527746551374</v>
      </c>
      <c r="N13" s="166"/>
      <c r="P13" s="162" t="s">
        <v>110</v>
      </c>
      <c r="Q13" s="163">
        <v>46378</v>
      </c>
      <c r="R13" s="163">
        <v>41026</v>
      </c>
      <c r="S13" s="163">
        <v>13899</v>
      </c>
      <c r="T13" s="163">
        <v>12264</v>
      </c>
      <c r="U13" s="163">
        <v>56081</v>
      </c>
      <c r="V13" s="163">
        <v>50457</v>
      </c>
      <c r="W13" s="164">
        <f t="shared" ref="W13:W20" si="8">IFERROR(V13/U13-1,"-")</f>
        <v>-0.10028351848219541</v>
      </c>
      <c r="X13" s="165">
        <f t="shared" si="3"/>
        <v>2.6302611698683358</v>
      </c>
      <c r="Y13" s="163">
        <f t="shared" si="4"/>
        <v>-5624</v>
      </c>
      <c r="Z13" s="163">
        <f t="shared" si="5"/>
        <v>36558</v>
      </c>
      <c r="AA13" s="164">
        <f t="shared" ref="AA13:AA20" si="9">V13/V$8</f>
        <v>0.28057073905814711</v>
      </c>
    </row>
    <row r="14" spans="1:27" s="56" customFormat="1" x14ac:dyDescent="0.25">
      <c r="B14" s="162" t="s">
        <v>113</v>
      </c>
      <c r="C14" s="163">
        <v>580856</v>
      </c>
      <c r="D14" s="163">
        <v>491040</v>
      </c>
      <c r="E14" s="163">
        <v>138922</v>
      </c>
      <c r="F14" s="163">
        <v>222501</v>
      </c>
      <c r="G14" s="163">
        <v>385709</v>
      </c>
      <c r="H14" s="163">
        <v>431586</v>
      </c>
      <c r="I14" s="164">
        <f t="shared" si="6"/>
        <v>0.11894200031630064</v>
      </c>
      <c r="J14" s="165">
        <f t="shared" si="0"/>
        <v>2.1066785678294293</v>
      </c>
      <c r="K14" s="163">
        <f t="shared" si="1"/>
        <v>45877</v>
      </c>
      <c r="L14" s="163">
        <f t="shared" si="2"/>
        <v>292664</v>
      </c>
      <c r="M14" s="164">
        <f t="shared" si="7"/>
        <v>8.3176344774434668E-2</v>
      </c>
      <c r="N14" s="166"/>
      <c r="P14" s="162" t="s">
        <v>113</v>
      </c>
      <c r="Q14" s="163">
        <v>13950</v>
      </c>
      <c r="R14" s="163">
        <v>11534</v>
      </c>
      <c r="S14" s="163">
        <v>3374</v>
      </c>
      <c r="T14" s="163">
        <v>3586</v>
      </c>
      <c r="U14" s="163">
        <v>7748</v>
      </c>
      <c r="V14" s="163">
        <v>10955</v>
      </c>
      <c r="W14" s="164">
        <f t="shared" si="8"/>
        <v>0.41391326794011363</v>
      </c>
      <c r="X14" s="165">
        <f t="shared" si="3"/>
        <v>2.2468879668049793</v>
      </c>
      <c r="Y14" s="163">
        <f t="shared" si="4"/>
        <v>3207</v>
      </c>
      <c r="Z14" s="163">
        <f t="shared" si="5"/>
        <v>7581</v>
      </c>
      <c r="AA14" s="164">
        <f t="shared" si="9"/>
        <v>6.0916274181620024E-2</v>
      </c>
    </row>
    <row r="15" spans="1:27" x14ac:dyDescent="0.25">
      <c r="A15" s="1"/>
      <c r="B15" s="162" t="s">
        <v>116</v>
      </c>
      <c r="C15" s="163">
        <v>162041</v>
      </c>
      <c r="D15" s="163">
        <v>166950</v>
      </c>
      <c r="E15" s="163">
        <v>58766</v>
      </c>
      <c r="F15" s="163">
        <v>128102</v>
      </c>
      <c r="G15" s="163">
        <v>197280</v>
      </c>
      <c r="H15" s="163">
        <v>216824</v>
      </c>
      <c r="I15" s="164">
        <f t="shared" si="6"/>
        <v>9.9067315490673158E-2</v>
      </c>
      <c r="J15" s="165">
        <f t="shared" si="0"/>
        <v>2.6896164448830957</v>
      </c>
      <c r="K15" s="163">
        <f t="shared" si="1"/>
        <v>19544</v>
      </c>
      <c r="L15" s="163">
        <f t="shared" si="2"/>
        <v>158058</v>
      </c>
      <c r="M15" s="164">
        <f t="shared" si="7"/>
        <v>4.1786869313119569E-2</v>
      </c>
      <c r="N15" s="79"/>
      <c r="P15" s="162" t="s">
        <v>116</v>
      </c>
      <c r="Q15" s="163">
        <v>6528</v>
      </c>
      <c r="R15" s="163">
        <v>10880</v>
      </c>
      <c r="S15" s="163">
        <v>3449</v>
      </c>
      <c r="T15" s="163">
        <v>6294</v>
      </c>
      <c r="U15" s="163">
        <v>18047</v>
      </c>
      <c r="V15" s="163">
        <v>15837</v>
      </c>
      <c r="W15" s="164">
        <f t="shared" si="8"/>
        <v>-0.12245802626475311</v>
      </c>
      <c r="X15" s="165">
        <f t="shared" si="3"/>
        <v>3.5917657291968688</v>
      </c>
      <c r="Y15" s="163">
        <f t="shared" si="4"/>
        <v>-2210</v>
      </c>
      <c r="Z15" s="163">
        <f t="shared" si="5"/>
        <v>12388</v>
      </c>
      <c r="AA15" s="164">
        <f t="shared" si="9"/>
        <v>8.8063079344072689E-2</v>
      </c>
    </row>
    <row r="16" spans="1:27" x14ac:dyDescent="0.25">
      <c r="A16" s="1"/>
      <c r="B16" s="162" t="s">
        <v>123</v>
      </c>
      <c r="C16" s="163">
        <v>146606</v>
      </c>
      <c r="D16" s="163">
        <v>137818</v>
      </c>
      <c r="E16" s="163">
        <v>39662</v>
      </c>
      <c r="F16" s="163">
        <v>93209</v>
      </c>
      <c r="G16" s="163">
        <v>169583</v>
      </c>
      <c r="H16" s="163">
        <v>165044</v>
      </c>
      <c r="I16" s="164">
        <f t="shared" si="6"/>
        <v>-2.6765654576225262E-2</v>
      </c>
      <c r="J16" s="165">
        <f t="shared" si="0"/>
        <v>3.1612626695577628</v>
      </c>
      <c r="K16" s="163">
        <f t="shared" si="1"/>
        <v>-4539</v>
      </c>
      <c r="L16" s="163">
        <f t="shared" si="2"/>
        <v>125382</v>
      </c>
      <c r="M16" s="164">
        <f t="shared" si="7"/>
        <v>3.1807696836671707E-2</v>
      </c>
      <c r="N16" s="79"/>
      <c r="P16" s="162" t="s">
        <v>123</v>
      </c>
      <c r="Q16" s="163">
        <v>2344</v>
      </c>
      <c r="R16" s="163">
        <v>1784</v>
      </c>
      <c r="S16" s="163">
        <v>536</v>
      </c>
      <c r="T16" s="163">
        <v>3888</v>
      </c>
      <c r="U16" s="163">
        <v>3396</v>
      </c>
      <c r="V16" s="163">
        <v>3947</v>
      </c>
      <c r="W16" s="164">
        <f t="shared" si="8"/>
        <v>0.16224970553592466</v>
      </c>
      <c r="X16" s="165">
        <f t="shared" si="3"/>
        <v>6.3638059701492535</v>
      </c>
      <c r="Y16" s="163">
        <f t="shared" si="4"/>
        <v>551</v>
      </c>
      <c r="Z16" s="163">
        <f t="shared" si="5"/>
        <v>3411</v>
      </c>
      <c r="AA16" s="164">
        <f t="shared" si="9"/>
        <v>2.1947652596517958E-2</v>
      </c>
    </row>
    <row r="17" spans="1:27" x14ac:dyDescent="0.25">
      <c r="A17" s="1"/>
      <c r="B17" s="162" t="s">
        <v>119</v>
      </c>
      <c r="C17" s="163">
        <v>136223</v>
      </c>
      <c r="D17" s="163">
        <v>133862</v>
      </c>
      <c r="E17" s="163">
        <v>55544</v>
      </c>
      <c r="F17" s="163">
        <v>93337</v>
      </c>
      <c r="G17" s="163">
        <v>146133</v>
      </c>
      <c r="H17" s="163">
        <v>151265</v>
      </c>
      <c r="I17" s="164">
        <f t="shared" si="6"/>
        <v>3.5118693245194343E-2</v>
      </c>
      <c r="J17" s="165">
        <f t="shared" si="0"/>
        <v>1.7233364539824283</v>
      </c>
      <c r="K17" s="163">
        <f t="shared" si="1"/>
        <v>5132</v>
      </c>
      <c r="L17" s="163">
        <f t="shared" si="2"/>
        <v>95721</v>
      </c>
      <c r="M17" s="164">
        <f t="shared" si="7"/>
        <v>2.9152173129584506E-2</v>
      </c>
      <c r="N17" s="79"/>
      <c r="P17" s="162" t="s">
        <v>119</v>
      </c>
      <c r="Q17" s="163">
        <v>2944</v>
      </c>
      <c r="R17" s="163">
        <v>2469</v>
      </c>
      <c r="S17" s="163">
        <v>1278</v>
      </c>
      <c r="T17" s="163">
        <v>1635</v>
      </c>
      <c r="U17" s="163">
        <v>3248</v>
      </c>
      <c r="V17" s="163">
        <v>2699</v>
      </c>
      <c r="W17" s="164">
        <f t="shared" si="8"/>
        <v>-0.16902709359605916</v>
      </c>
      <c r="X17" s="165">
        <f t="shared" si="3"/>
        <v>1.1118935837245698</v>
      </c>
      <c r="Y17" s="163">
        <f t="shared" si="4"/>
        <v>-549</v>
      </c>
      <c r="Z17" s="163">
        <f t="shared" si="5"/>
        <v>1421</v>
      </c>
      <c r="AA17" s="164">
        <f t="shared" si="9"/>
        <v>1.5008035053965535E-2</v>
      </c>
    </row>
    <row r="18" spans="1:27" x14ac:dyDescent="0.25">
      <c r="A18" s="1"/>
      <c r="B18" s="162" t="s">
        <v>128</v>
      </c>
      <c r="C18" s="163">
        <v>68669</v>
      </c>
      <c r="D18" s="163">
        <v>74390</v>
      </c>
      <c r="E18" s="163">
        <v>28784</v>
      </c>
      <c r="F18" s="163">
        <v>25400</v>
      </c>
      <c r="G18" s="163">
        <v>62340</v>
      </c>
      <c r="H18" s="163">
        <v>67966</v>
      </c>
      <c r="I18" s="164">
        <f t="shared" si="6"/>
        <v>9.0247032402951621E-2</v>
      </c>
      <c r="J18" s="165">
        <f t="shared" si="0"/>
        <v>1.361242356864925</v>
      </c>
      <c r="K18" s="163">
        <f t="shared" si="1"/>
        <v>5626</v>
      </c>
      <c r="L18" s="163">
        <f t="shared" si="2"/>
        <v>39182</v>
      </c>
      <c r="M18" s="164">
        <f t="shared" si="7"/>
        <v>1.3098579307343672E-2</v>
      </c>
      <c r="N18" s="79"/>
      <c r="P18" s="162" t="s">
        <v>128</v>
      </c>
      <c r="Q18" s="163">
        <v>1326</v>
      </c>
      <c r="R18" s="163">
        <v>2202</v>
      </c>
      <c r="S18" s="163">
        <v>686</v>
      </c>
      <c r="T18" s="163">
        <v>1848</v>
      </c>
      <c r="U18" s="163">
        <v>2875</v>
      </c>
      <c r="V18" s="163">
        <v>3786</v>
      </c>
      <c r="W18" s="164">
        <f t="shared" si="8"/>
        <v>0.3168695652173914</v>
      </c>
      <c r="X18" s="165">
        <f t="shared" si="3"/>
        <v>4.518950437317784</v>
      </c>
      <c r="Y18" s="163">
        <f t="shared" si="4"/>
        <v>911</v>
      </c>
      <c r="Z18" s="163">
        <f t="shared" si="5"/>
        <v>3100</v>
      </c>
      <c r="AA18" s="164">
        <f t="shared" si="9"/>
        <v>2.1052397448800858E-2</v>
      </c>
    </row>
    <row r="19" spans="1:27" x14ac:dyDescent="0.25">
      <c r="A19" s="161" t="s">
        <v>144</v>
      </c>
      <c r="B19" s="162" t="s">
        <v>131</v>
      </c>
      <c r="C19" s="163">
        <v>119807</v>
      </c>
      <c r="D19" s="163">
        <v>106028</v>
      </c>
      <c r="E19" s="163">
        <v>42711</v>
      </c>
      <c r="F19" s="163">
        <v>22147</v>
      </c>
      <c r="G19" s="163">
        <v>56752</v>
      </c>
      <c r="H19" s="163">
        <v>70972</v>
      </c>
      <c r="I19" s="164">
        <f t="shared" si="6"/>
        <v>0.25056385678037785</v>
      </c>
      <c r="J19" s="165">
        <f t="shared" si="0"/>
        <v>0.66167966097726572</v>
      </c>
      <c r="K19" s="163">
        <f t="shared" si="1"/>
        <v>14220</v>
      </c>
      <c r="L19" s="163">
        <f t="shared" si="2"/>
        <v>28261</v>
      </c>
      <c r="M19" s="164">
        <f t="shared" si="7"/>
        <v>1.3677903225153682E-2</v>
      </c>
      <c r="N19" s="79"/>
      <c r="P19" s="162" t="s">
        <v>131</v>
      </c>
      <c r="Q19" s="163">
        <v>2597</v>
      </c>
      <c r="R19" s="163">
        <v>2302</v>
      </c>
      <c r="S19" s="163">
        <v>932</v>
      </c>
      <c r="T19" s="163">
        <v>363</v>
      </c>
      <c r="U19" s="163">
        <v>967</v>
      </c>
      <c r="V19" s="163">
        <v>1128</v>
      </c>
      <c r="W19" s="164">
        <f t="shared" si="8"/>
        <v>0.16649431230610134</v>
      </c>
      <c r="X19" s="165">
        <f t="shared" si="3"/>
        <v>0.21030042918454939</v>
      </c>
      <c r="Y19" s="163">
        <f t="shared" si="4"/>
        <v>161</v>
      </c>
      <c r="Z19" s="163">
        <f t="shared" si="5"/>
        <v>196</v>
      </c>
      <c r="AA19" s="164">
        <f t="shared" si="9"/>
        <v>6.2723466249993047E-3</v>
      </c>
    </row>
    <row r="20" spans="1:27" x14ac:dyDescent="0.25">
      <c r="A20" s="167" t="s">
        <v>145</v>
      </c>
      <c r="B20" s="168" t="s">
        <v>145</v>
      </c>
      <c r="C20" s="169">
        <f t="shared" ref="C20:H20" si="10">C12-SUM(C13:C19)</f>
        <v>937348</v>
      </c>
      <c r="D20" s="169">
        <f t="shared" si="10"/>
        <v>952849</v>
      </c>
      <c r="E20" s="169">
        <f t="shared" si="10"/>
        <v>308094</v>
      </c>
      <c r="F20" s="169">
        <f t="shared" si="10"/>
        <v>504396</v>
      </c>
      <c r="G20" s="169">
        <f t="shared" si="10"/>
        <v>1000652</v>
      </c>
      <c r="H20" s="169">
        <f t="shared" si="10"/>
        <v>1104537</v>
      </c>
      <c r="I20" s="170">
        <f t="shared" si="6"/>
        <v>0.10381731111315418</v>
      </c>
      <c r="J20" s="171">
        <f t="shared" si="0"/>
        <v>2.5850649477107637</v>
      </c>
      <c r="K20" s="169">
        <f>H20-G20</f>
        <v>103885</v>
      </c>
      <c r="L20" s="169">
        <f t="shared" si="2"/>
        <v>796443</v>
      </c>
      <c r="M20" s="170">
        <f t="shared" si="7"/>
        <v>0.21286916241055026</v>
      </c>
      <c r="N20" s="79"/>
      <c r="P20" s="168" t="s">
        <v>145</v>
      </c>
      <c r="Q20" s="169">
        <f t="shared" ref="Q20:V20" si="11">Q12-SUM(Q13:Q19)</f>
        <v>25725</v>
      </c>
      <c r="R20" s="169">
        <f t="shared" si="11"/>
        <v>23025</v>
      </c>
      <c r="S20" s="169">
        <f t="shared" si="11"/>
        <v>6886</v>
      </c>
      <c r="T20" s="169">
        <f t="shared" si="11"/>
        <v>14115</v>
      </c>
      <c r="U20" s="169">
        <f t="shared" si="11"/>
        <v>36343</v>
      </c>
      <c r="V20" s="169">
        <f t="shared" si="11"/>
        <v>43960</v>
      </c>
      <c r="W20" s="170">
        <f t="shared" si="8"/>
        <v>0.20958644030487306</v>
      </c>
      <c r="X20" s="171">
        <f t="shared" si="3"/>
        <v>5.3839674702294511</v>
      </c>
      <c r="Y20" s="169">
        <f>V20-U20</f>
        <v>7617</v>
      </c>
      <c r="Z20" s="169">
        <f t="shared" si="5"/>
        <v>37074</v>
      </c>
      <c r="AA20" s="170">
        <f t="shared" si="9"/>
        <v>0.24444357946362538</v>
      </c>
    </row>
    <row r="21" spans="1:27" x14ac:dyDescent="0.25">
      <c r="B21" s="153" t="s">
        <v>44</v>
      </c>
      <c r="C21" s="151"/>
      <c r="D21" s="151"/>
      <c r="E21" s="151"/>
      <c r="F21" s="151"/>
      <c r="G21" s="151"/>
      <c r="H21" s="152"/>
      <c r="I21" s="152"/>
      <c r="J21" s="152"/>
      <c r="K21" s="152"/>
      <c r="L21" s="151"/>
      <c r="M21" s="151"/>
      <c r="N21" s="125"/>
      <c r="O21" s="125"/>
      <c r="P21" s="125"/>
    </row>
    <row r="22" spans="1:27" x14ac:dyDescent="0.25">
      <c r="B22" s="154" t="s">
        <v>68</v>
      </c>
      <c r="C22" s="155">
        <v>1715135</v>
      </c>
      <c r="D22" s="155">
        <v>1762715</v>
      </c>
      <c r="E22" s="155">
        <v>550867</v>
      </c>
      <c r="F22" s="155">
        <v>881045</v>
      </c>
      <c r="G22" s="155">
        <v>1757049</v>
      </c>
      <c r="H22" s="155">
        <v>1888332</v>
      </c>
      <c r="I22" s="156">
        <f>IFERROR(H22/G22-1,"-")</f>
        <v>7.4717893467968199E-2</v>
      </c>
      <c r="J22" s="156">
        <f>IFERROR(H22/E22-1,"-")</f>
        <v>2.4279272492271273</v>
      </c>
      <c r="K22" s="155">
        <f>H22-G22</f>
        <v>131283</v>
      </c>
      <c r="L22" s="155">
        <f>H22-E22</f>
        <v>1337465</v>
      </c>
      <c r="M22" s="156">
        <f>H22/H$8</f>
        <v>0.36392411589022294</v>
      </c>
      <c r="N22" s="105"/>
      <c r="O22" s="105"/>
      <c r="P22" s="105"/>
    </row>
    <row r="23" spans="1:27" x14ac:dyDescent="0.25">
      <c r="B23" s="157" t="s">
        <v>97</v>
      </c>
      <c r="C23" s="158">
        <v>189817</v>
      </c>
      <c r="D23" s="158">
        <v>222987</v>
      </c>
      <c r="E23" s="158">
        <v>117997</v>
      </c>
      <c r="F23" s="158">
        <v>247584</v>
      </c>
      <c r="G23" s="158">
        <v>207208</v>
      </c>
      <c r="H23" s="158">
        <v>181512</v>
      </c>
      <c r="I23" s="159">
        <f>IFERROR(H23/G23-1,"-")</f>
        <v>-0.12401065595922933</v>
      </c>
      <c r="J23" s="160">
        <f t="shared" ref="J23:J34" si="12">IFERROR(H23/E23-1,"-")</f>
        <v>0.53827639685754725</v>
      </c>
      <c r="K23" s="158">
        <f t="shared" ref="K23:K33" si="13">H23-G23</f>
        <v>-25696</v>
      </c>
      <c r="L23" s="158">
        <f t="shared" ref="L23:L34" si="14">H23-E23</f>
        <v>63515</v>
      </c>
      <c r="M23" s="159">
        <f>H23/H$8</f>
        <v>3.4981451420336117E-2</v>
      </c>
    </row>
    <row r="24" spans="1:27" x14ac:dyDescent="0.25">
      <c r="B24" s="162" t="s">
        <v>103</v>
      </c>
      <c r="C24" s="163">
        <v>89686</v>
      </c>
      <c r="D24" s="163">
        <v>113067</v>
      </c>
      <c r="E24" s="163">
        <v>68476</v>
      </c>
      <c r="F24" s="163">
        <v>126666</v>
      </c>
      <c r="G24" s="163">
        <v>86811</v>
      </c>
      <c r="H24" s="163">
        <v>75374</v>
      </c>
      <c r="I24" s="164">
        <f>IFERROR(H24/G24-1,"-")</f>
        <v>-0.13174597689232936</v>
      </c>
      <c r="J24" s="165">
        <f t="shared" si="12"/>
        <v>0.10073602430048489</v>
      </c>
      <c r="K24" s="163">
        <f t="shared" si="13"/>
        <v>-11437</v>
      </c>
      <c r="L24" s="163">
        <f t="shared" si="14"/>
        <v>6898</v>
      </c>
      <c r="M24" s="164">
        <f>H24/H$8</f>
        <v>1.4526267791421034E-2</v>
      </c>
    </row>
    <row r="25" spans="1:27" x14ac:dyDescent="0.25">
      <c r="B25" s="162" t="s">
        <v>100</v>
      </c>
      <c r="C25" s="163">
        <v>100131</v>
      </c>
      <c r="D25" s="163">
        <v>109920</v>
      </c>
      <c r="E25" s="163">
        <v>49521</v>
      </c>
      <c r="F25" s="163">
        <v>120918</v>
      </c>
      <c r="G25" s="163">
        <v>120397</v>
      </c>
      <c r="H25" s="163">
        <v>106138</v>
      </c>
      <c r="I25" s="164">
        <f>IFERROR(H25/G25-1,"-")</f>
        <v>-0.11843318355108512</v>
      </c>
      <c r="J25" s="165">
        <f t="shared" si="12"/>
        <v>1.1432927444922356</v>
      </c>
      <c r="K25" s="163">
        <f t="shared" si="13"/>
        <v>-14259</v>
      </c>
      <c r="L25" s="163">
        <f t="shared" si="14"/>
        <v>56617</v>
      </c>
      <c r="M25" s="164">
        <f>H25/H$8</f>
        <v>2.0455183628915085E-2</v>
      </c>
    </row>
    <row r="26" spans="1:27" x14ac:dyDescent="0.25">
      <c r="B26" s="157" t="s">
        <v>107</v>
      </c>
      <c r="C26" s="158">
        <v>1525318</v>
      </c>
      <c r="D26" s="158">
        <v>1539728</v>
      </c>
      <c r="E26" s="158">
        <v>432870</v>
      </c>
      <c r="F26" s="158">
        <v>633461</v>
      </c>
      <c r="G26" s="158">
        <v>1549841</v>
      </c>
      <c r="H26" s="158">
        <v>1706820</v>
      </c>
      <c r="I26" s="159">
        <f>IFERROR(H26/G26-1,"-")</f>
        <v>0.10128716429620854</v>
      </c>
      <c r="J26" s="160">
        <f t="shared" si="12"/>
        <v>2.9430313951070759</v>
      </c>
      <c r="K26" s="158">
        <f t="shared" si="13"/>
        <v>156979</v>
      </c>
      <c r="L26" s="158">
        <f t="shared" si="14"/>
        <v>1273950</v>
      </c>
      <c r="M26" s="159">
        <f>H26/H$8</f>
        <v>0.32894266446988679</v>
      </c>
    </row>
    <row r="27" spans="1:27" x14ac:dyDescent="0.25">
      <c r="B27" s="162" t="s">
        <v>110</v>
      </c>
      <c r="C27" s="163">
        <v>740817</v>
      </c>
      <c r="D27" s="163">
        <v>757594</v>
      </c>
      <c r="E27" s="163">
        <v>187852</v>
      </c>
      <c r="F27" s="163">
        <v>208305</v>
      </c>
      <c r="G27" s="163">
        <v>783677</v>
      </c>
      <c r="H27" s="163">
        <v>883653</v>
      </c>
      <c r="I27" s="164">
        <f t="shared" ref="I27:I34" si="15">IFERROR(H27/G27-1,"-")</f>
        <v>0.12757296692387299</v>
      </c>
      <c r="J27" s="165">
        <f t="shared" si="12"/>
        <v>3.7039850520622615</v>
      </c>
      <c r="K27" s="163">
        <f t="shared" si="13"/>
        <v>99976</v>
      </c>
      <c r="L27" s="163">
        <f t="shared" si="14"/>
        <v>695801</v>
      </c>
      <c r="M27" s="164">
        <f t="shared" ref="M27:M34" si="16">H27/H$8</f>
        <v>0.17029983963558482</v>
      </c>
    </row>
    <row r="28" spans="1:27" x14ac:dyDescent="0.25">
      <c r="B28" s="162" t="s">
        <v>113</v>
      </c>
      <c r="C28" s="163">
        <v>222082</v>
      </c>
      <c r="D28" s="163">
        <v>201016</v>
      </c>
      <c r="E28" s="163">
        <v>57141</v>
      </c>
      <c r="F28" s="163">
        <v>103865</v>
      </c>
      <c r="G28" s="163">
        <v>169299</v>
      </c>
      <c r="H28" s="163">
        <v>182538</v>
      </c>
      <c r="I28" s="164">
        <f t="shared" si="15"/>
        <v>7.819892616022539E-2</v>
      </c>
      <c r="J28" s="165">
        <f t="shared" si="12"/>
        <v>2.1945188218617107</v>
      </c>
      <c r="K28" s="163">
        <f t="shared" si="13"/>
        <v>13239</v>
      </c>
      <c r="L28" s="163">
        <f t="shared" si="14"/>
        <v>125397</v>
      </c>
      <c r="M28" s="164">
        <f t="shared" si="16"/>
        <v>3.5179184733600613E-2</v>
      </c>
    </row>
    <row r="29" spans="1:27" x14ac:dyDescent="0.25">
      <c r="B29" s="162" t="s">
        <v>116</v>
      </c>
      <c r="C29" s="163">
        <v>47145</v>
      </c>
      <c r="D29" s="163">
        <v>52571</v>
      </c>
      <c r="E29" s="163">
        <v>20504</v>
      </c>
      <c r="F29" s="163">
        <v>42447</v>
      </c>
      <c r="G29" s="163">
        <v>63176</v>
      </c>
      <c r="H29" s="163">
        <v>65334</v>
      </c>
      <c r="I29" s="164">
        <f t="shared" si="15"/>
        <v>3.415854121818418E-2</v>
      </c>
      <c r="J29" s="165">
        <f t="shared" si="12"/>
        <v>2.1864026531408505</v>
      </c>
      <c r="K29" s="163">
        <f t="shared" si="13"/>
        <v>2158</v>
      </c>
      <c r="L29" s="163">
        <f t="shared" si="14"/>
        <v>44830</v>
      </c>
      <c r="M29" s="164">
        <f t="shared" si="16"/>
        <v>1.2591333614836706E-2</v>
      </c>
    </row>
    <row r="30" spans="1:27" x14ac:dyDescent="0.25">
      <c r="B30" s="162" t="s">
        <v>123</v>
      </c>
      <c r="C30" s="163">
        <v>65413</v>
      </c>
      <c r="D30" s="163">
        <v>61428</v>
      </c>
      <c r="E30" s="163">
        <v>17078</v>
      </c>
      <c r="F30" s="163">
        <v>41550</v>
      </c>
      <c r="G30" s="163">
        <v>75901</v>
      </c>
      <c r="H30" s="163">
        <v>70878</v>
      </c>
      <c r="I30" s="164">
        <f t="shared" si="15"/>
        <v>-6.6178311221195996E-2</v>
      </c>
      <c r="J30" s="165">
        <f t="shared" si="12"/>
        <v>3.1502517859234098</v>
      </c>
      <c r="K30" s="163">
        <f t="shared" si="13"/>
        <v>-5023</v>
      </c>
      <c r="L30" s="163">
        <f t="shared" si="14"/>
        <v>53800</v>
      </c>
      <c r="M30" s="164">
        <f t="shared" si="16"/>
        <v>1.3659787307564147E-2</v>
      </c>
    </row>
    <row r="31" spans="1:27" x14ac:dyDescent="0.25">
      <c r="B31" s="162" t="s">
        <v>119</v>
      </c>
      <c r="C31" s="163">
        <v>71278</v>
      </c>
      <c r="D31" s="163">
        <v>70272</v>
      </c>
      <c r="E31" s="163">
        <v>28980</v>
      </c>
      <c r="F31" s="163">
        <v>51893</v>
      </c>
      <c r="G31" s="163">
        <v>82793</v>
      </c>
      <c r="H31" s="163">
        <v>80226</v>
      </c>
      <c r="I31" s="164">
        <f t="shared" si="15"/>
        <v>-3.1005036657688501E-2</v>
      </c>
      <c r="J31" s="165">
        <f t="shared" si="12"/>
        <v>1.7683229813664596</v>
      </c>
      <c r="K31" s="163">
        <f t="shared" si="13"/>
        <v>-2567</v>
      </c>
      <c r="L31" s="163">
        <f t="shared" si="14"/>
        <v>51246</v>
      </c>
      <c r="M31" s="164">
        <f t="shared" si="16"/>
        <v>1.5461357495085093E-2</v>
      </c>
    </row>
    <row r="32" spans="1:27" x14ac:dyDescent="0.25">
      <c r="B32" s="162" t="s">
        <v>128</v>
      </c>
      <c r="C32" s="163">
        <v>26168</v>
      </c>
      <c r="D32" s="163">
        <v>30964</v>
      </c>
      <c r="E32" s="163">
        <v>11625</v>
      </c>
      <c r="F32" s="163">
        <v>7603</v>
      </c>
      <c r="G32" s="163">
        <v>22864</v>
      </c>
      <c r="H32" s="163">
        <v>24590</v>
      </c>
      <c r="I32" s="164">
        <f t="shared" si="15"/>
        <v>7.5489853044086841E-2</v>
      </c>
      <c r="J32" s="165">
        <f t="shared" si="12"/>
        <v>1.115268817204301</v>
      </c>
      <c r="K32" s="163">
        <f t="shared" si="13"/>
        <v>1726</v>
      </c>
      <c r="L32" s="163">
        <f t="shared" si="14"/>
        <v>12965</v>
      </c>
      <c r="M32" s="164">
        <f t="shared" si="16"/>
        <v>4.7390469524112187E-3</v>
      </c>
    </row>
    <row r="33" spans="2:16" x14ac:dyDescent="0.25">
      <c r="B33" s="162" t="s">
        <v>131</v>
      </c>
      <c r="C33" s="163">
        <v>36149</v>
      </c>
      <c r="D33" s="163">
        <v>35546</v>
      </c>
      <c r="E33" s="163">
        <v>13377</v>
      </c>
      <c r="F33" s="163">
        <v>5465</v>
      </c>
      <c r="G33" s="163">
        <v>19705</v>
      </c>
      <c r="H33" s="163">
        <v>25667</v>
      </c>
      <c r="I33" s="164">
        <f t="shared" si="15"/>
        <v>0.30256280131946212</v>
      </c>
      <c r="J33" s="165">
        <f t="shared" si="12"/>
        <v>0.91874112282275555</v>
      </c>
      <c r="K33" s="163">
        <f t="shared" si="13"/>
        <v>5962</v>
      </c>
      <c r="L33" s="163">
        <f t="shared" si="14"/>
        <v>12290</v>
      </c>
      <c r="M33" s="164">
        <f t="shared" si="16"/>
        <v>4.9466091145806733E-3</v>
      </c>
    </row>
    <row r="34" spans="2:16" x14ac:dyDescent="0.25">
      <c r="B34" s="168" t="s">
        <v>145</v>
      </c>
      <c r="C34" s="169">
        <f t="shared" ref="C34:H34" si="17">C26-SUM(C27:C33)</f>
        <v>316266</v>
      </c>
      <c r="D34" s="169">
        <f t="shared" si="17"/>
        <v>330337</v>
      </c>
      <c r="E34" s="169">
        <f t="shared" si="17"/>
        <v>96313</v>
      </c>
      <c r="F34" s="169">
        <f t="shared" si="17"/>
        <v>172333</v>
      </c>
      <c r="G34" s="169">
        <f t="shared" si="17"/>
        <v>332426</v>
      </c>
      <c r="H34" s="169">
        <f t="shared" si="17"/>
        <v>373934</v>
      </c>
      <c r="I34" s="170">
        <f t="shared" si="15"/>
        <v>0.12486387947994437</v>
      </c>
      <c r="J34" s="171">
        <f t="shared" si="12"/>
        <v>2.8824873070094381</v>
      </c>
      <c r="K34" s="169">
        <f>H34-G34</f>
        <v>41508</v>
      </c>
      <c r="L34" s="169">
        <f t="shared" si="14"/>
        <v>277621</v>
      </c>
      <c r="M34" s="170">
        <f t="shared" si="16"/>
        <v>7.2065505616223532E-2</v>
      </c>
    </row>
    <row r="35" spans="2:16" x14ac:dyDescent="0.25">
      <c r="B35" s="153" t="s">
        <v>45</v>
      </c>
      <c r="C35" s="151"/>
      <c r="D35" s="151"/>
      <c r="E35" s="151"/>
      <c r="F35" s="151"/>
      <c r="G35" s="151"/>
      <c r="H35" s="152"/>
      <c r="I35" s="152"/>
      <c r="J35" s="152"/>
      <c r="K35" s="152"/>
      <c r="L35" s="151"/>
      <c r="M35" s="151"/>
      <c r="N35" s="125"/>
      <c r="O35" s="125"/>
      <c r="P35" s="125"/>
    </row>
    <row r="36" spans="2:16" x14ac:dyDescent="0.25">
      <c r="B36" s="154" t="s">
        <v>68</v>
      </c>
      <c r="C36" s="155">
        <v>1322486</v>
      </c>
      <c r="D36" s="155">
        <v>1299411</v>
      </c>
      <c r="E36" s="155">
        <v>375345</v>
      </c>
      <c r="F36" s="155">
        <v>492258</v>
      </c>
      <c r="G36" s="155">
        <v>1243535</v>
      </c>
      <c r="H36" s="155">
        <v>1319978</v>
      </c>
      <c r="I36" s="156">
        <f>IFERROR(H36/G36-1,"-")</f>
        <v>6.1472334916186533E-2</v>
      </c>
      <c r="J36" s="156">
        <f>IFERROR(H36/E36-1,"-")</f>
        <v>2.5167059638465945</v>
      </c>
      <c r="K36" s="155">
        <f>H36-G36</f>
        <v>76443</v>
      </c>
      <c r="L36" s="155">
        <f>H36-E36</f>
        <v>944633</v>
      </c>
      <c r="M36" s="156">
        <f>H36/H$8</f>
        <v>0.25438949646807058</v>
      </c>
      <c r="N36" s="105"/>
      <c r="O36" s="105"/>
      <c r="P36" s="105"/>
    </row>
    <row r="37" spans="2:16" x14ac:dyDescent="0.25">
      <c r="B37" s="157" t="s">
        <v>97</v>
      </c>
      <c r="C37" s="158">
        <v>132322</v>
      </c>
      <c r="D37" s="158">
        <v>127819</v>
      </c>
      <c r="E37" s="158">
        <v>51760</v>
      </c>
      <c r="F37" s="158">
        <v>83468</v>
      </c>
      <c r="G37" s="158">
        <v>123951</v>
      </c>
      <c r="H37" s="158">
        <v>118966</v>
      </c>
      <c r="I37" s="159">
        <f>IFERROR(H37/G37-1,"-")</f>
        <v>-4.0217505304515511E-2</v>
      </c>
      <c r="J37" s="160">
        <f t="shared" ref="J37:J48" si="18">IFERROR(H37/E37-1,"-")</f>
        <v>1.2984157650695516</v>
      </c>
      <c r="K37" s="158">
        <f t="shared" ref="K37:K47" si="19">H37-G37</f>
        <v>-4985</v>
      </c>
      <c r="L37" s="158">
        <f t="shared" ref="L37:L48" si="20">H37-E37</f>
        <v>67206</v>
      </c>
      <c r="M37" s="159">
        <f>H37/H$8</f>
        <v>2.2927428212303907E-2</v>
      </c>
    </row>
    <row r="38" spans="2:16" x14ac:dyDescent="0.25">
      <c r="B38" s="162" t="s">
        <v>103</v>
      </c>
      <c r="C38" s="163">
        <v>42034</v>
      </c>
      <c r="D38" s="163">
        <v>51328</v>
      </c>
      <c r="E38" s="163">
        <v>24912</v>
      </c>
      <c r="F38" s="163">
        <v>43482</v>
      </c>
      <c r="G38" s="163">
        <v>48094</v>
      </c>
      <c r="H38" s="163">
        <v>51902</v>
      </c>
      <c r="I38" s="164">
        <f>IFERROR(H38/G38-1,"-")</f>
        <v>7.9178275876408799E-2</v>
      </c>
      <c r="J38" s="165">
        <f t="shared" si="18"/>
        <v>1.083413615928067</v>
      </c>
      <c r="K38" s="163">
        <f t="shared" si="19"/>
        <v>3808</v>
      </c>
      <c r="L38" s="163">
        <f t="shared" si="20"/>
        <v>26990</v>
      </c>
      <c r="M38" s="164">
        <f>H38/H$8</f>
        <v>1.0002684624808748E-2</v>
      </c>
    </row>
    <row r="39" spans="2:16" x14ac:dyDescent="0.25">
      <c r="B39" s="162" t="s">
        <v>100</v>
      </c>
      <c r="C39" s="163">
        <v>90288</v>
      </c>
      <c r="D39" s="163">
        <v>76491</v>
      </c>
      <c r="E39" s="163">
        <v>26848</v>
      </c>
      <c r="F39" s="163">
        <v>39986</v>
      </c>
      <c r="G39" s="163">
        <v>75857</v>
      </c>
      <c r="H39" s="163">
        <v>67064</v>
      </c>
      <c r="I39" s="164">
        <f>IFERROR(H39/G39-1,"-")</f>
        <v>-0.1159154725338466</v>
      </c>
      <c r="J39" s="165">
        <f t="shared" si="18"/>
        <v>1.4979141835518472</v>
      </c>
      <c r="K39" s="163">
        <f t="shared" si="19"/>
        <v>-8793</v>
      </c>
      <c r="L39" s="163">
        <f t="shared" si="20"/>
        <v>40216</v>
      </c>
      <c r="M39" s="164">
        <f>H39/H$8</f>
        <v>1.2924743587495161E-2</v>
      </c>
    </row>
    <row r="40" spans="2:16" x14ac:dyDescent="0.25">
      <c r="B40" s="157" t="s">
        <v>107</v>
      </c>
      <c r="C40" s="158">
        <v>1190164</v>
      </c>
      <c r="D40" s="158">
        <v>1171592</v>
      </c>
      <c r="E40" s="158">
        <v>323585</v>
      </c>
      <c r="F40" s="158">
        <v>408790</v>
      </c>
      <c r="G40" s="158">
        <v>1119584</v>
      </c>
      <c r="H40" s="158">
        <v>1201012</v>
      </c>
      <c r="I40" s="159">
        <f>IFERROR(H40/G40-1,"-")</f>
        <v>7.2730585646097135E-2</v>
      </c>
      <c r="J40" s="160">
        <f t="shared" si="18"/>
        <v>2.7115811919588362</v>
      </c>
      <c r="K40" s="158">
        <f t="shared" si="19"/>
        <v>81428</v>
      </c>
      <c r="L40" s="158">
        <f t="shared" si="20"/>
        <v>877427</v>
      </c>
      <c r="M40" s="159">
        <f>H40/H$8</f>
        <v>0.23146206825576668</v>
      </c>
    </row>
    <row r="41" spans="2:16" x14ac:dyDescent="0.25">
      <c r="B41" s="162" t="s">
        <v>110</v>
      </c>
      <c r="C41" s="163">
        <v>614177</v>
      </c>
      <c r="D41" s="163">
        <v>640459</v>
      </c>
      <c r="E41" s="163">
        <v>146501</v>
      </c>
      <c r="F41" s="163">
        <v>142606</v>
      </c>
      <c r="G41" s="163">
        <v>581865</v>
      </c>
      <c r="H41" s="163">
        <v>634691</v>
      </c>
      <c r="I41" s="164">
        <f t="shared" ref="I41:I48" si="21">IFERROR(H41/G41-1,"-")</f>
        <v>9.0787381952858404E-2</v>
      </c>
      <c r="J41" s="165">
        <f t="shared" si="18"/>
        <v>3.3323322025105631</v>
      </c>
      <c r="K41" s="163">
        <f t="shared" si="19"/>
        <v>52826</v>
      </c>
      <c r="L41" s="163">
        <f t="shared" si="20"/>
        <v>488190</v>
      </c>
      <c r="M41" s="164">
        <f t="shared" ref="M41:M48" si="22">H41/H$8</f>
        <v>0.12231925373211992</v>
      </c>
    </row>
    <row r="42" spans="2:16" x14ac:dyDescent="0.25">
      <c r="B42" s="162" t="s">
        <v>113</v>
      </c>
      <c r="C42" s="163">
        <v>72717</v>
      </c>
      <c r="D42" s="163">
        <v>52401</v>
      </c>
      <c r="E42" s="163">
        <v>16159</v>
      </c>
      <c r="F42" s="163">
        <v>21846</v>
      </c>
      <c r="G42" s="163">
        <v>39072</v>
      </c>
      <c r="H42" s="163">
        <v>45133</v>
      </c>
      <c r="I42" s="164">
        <f t="shared" si="21"/>
        <v>0.15512387387387383</v>
      </c>
      <c r="J42" s="165">
        <f t="shared" si="18"/>
        <v>1.7930565010211028</v>
      </c>
      <c r="K42" s="163">
        <f t="shared" si="19"/>
        <v>6061</v>
      </c>
      <c r="L42" s="163">
        <f t="shared" si="20"/>
        <v>28974</v>
      </c>
      <c r="M42" s="164">
        <f t="shared" si="22"/>
        <v>8.6981458358347113E-3</v>
      </c>
    </row>
    <row r="43" spans="2:16" x14ac:dyDescent="0.25">
      <c r="B43" s="162" t="s">
        <v>116</v>
      </c>
      <c r="C43" s="163">
        <v>23684</v>
      </c>
      <c r="D43" s="163">
        <v>24405</v>
      </c>
      <c r="E43" s="163">
        <v>9702</v>
      </c>
      <c r="F43" s="163">
        <v>19919</v>
      </c>
      <c r="G43" s="163">
        <v>27268</v>
      </c>
      <c r="H43" s="163">
        <v>28898</v>
      </c>
      <c r="I43" s="164">
        <f t="shared" si="21"/>
        <v>5.9777028018189737E-2</v>
      </c>
      <c r="J43" s="165">
        <f t="shared" si="18"/>
        <v>1.9785611214182643</v>
      </c>
      <c r="K43" s="163">
        <f t="shared" si="19"/>
        <v>1630</v>
      </c>
      <c r="L43" s="163">
        <f t="shared" si="20"/>
        <v>19196</v>
      </c>
      <c r="M43" s="164">
        <f t="shared" si="22"/>
        <v>5.5692956010890363E-3</v>
      </c>
    </row>
    <row r="44" spans="2:16" x14ac:dyDescent="0.25">
      <c r="B44" s="162" t="s">
        <v>123</v>
      </c>
      <c r="C44" s="163">
        <v>55932</v>
      </c>
      <c r="D44" s="163">
        <v>53890</v>
      </c>
      <c r="E44" s="163">
        <v>15410</v>
      </c>
      <c r="F44" s="163">
        <v>30677</v>
      </c>
      <c r="G44" s="163">
        <v>57015</v>
      </c>
      <c r="H44" s="163">
        <v>55478</v>
      </c>
      <c r="I44" s="164">
        <f t="shared" si="21"/>
        <v>-2.6957818118039101E-2</v>
      </c>
      <c r="J44" s="165">
        <f t="shared" si="18"/>
        <v>2.6001297858533419</v>
      </c>
      <c r="K44" s="163">
        <f t="shared" si="19"/>
        <v>-1537</v>
      </c>
      <c r="L44" s="163">
        <f t="shared" si="20"/>
        <v>40068</v>
      </c>
      <c r="M44" s="164">
        <f t="shared" si="22"/>
        <v>1.0691860383321252E-2</v>
      </c>
    </row>
    <row r="45" spans="2:16" x14ac:dyDescent="0.25">
      <c r="B45" s="162" t="s">
        <v>119</v>
      </c>
      <c r="C45" s="163">
        <v>41910</v>
      </c>
      <c r="D45" s="163">
        <v>41202</v>
      </c>
      <c r="E45" s="163">
        <v>15534</v>
      </c>
      <c r="F45" s="163">
        <v>22807</v>
      </c>
      <c r="G45" s="163">
        <v>38767</v>
      </c>
      <c r="H45" s="163">
        <v>44187</v>
      </c>
      <c r="I45" s="164">
        <f t="shared" si="21"/>
        <v>0.13980963190342299</v>
      </c>
      <c r="J45" s="165">
        <f t="shared" si="18"/>
        <v>1.8445345693317883</v>
      </c>
      <c r="K45" s="163">
        <f t="shared" si="19"/>
        <v>5420</v>
      </c>
      <c r="L45" s="163">
        <f t="shared" si="20"/>
        <v>28653</v>
      </c>
      <c r="M45" s="164">
        <f t="shared" si="22"/>
        <v>8.515830324774076E-3</v>
      </c>
    </row>
    <row r="46" spans="2:16" x14ac:dyDescent="0.25">
      <c r="B46" s="162" t="s">
        <v>128</v>
      </c>
      <c r="C46" s="163">
        <v>28055</v>
      </c>
      <c r="D46" s="163">
        <v>26919</v>
      </c>
      <c r="E46" s="163">
        <v>9750</v>
      </c>
      <c r="F46" s="163">
        <v>10533</v>
      </c>
      <c r="G46" s="163">
        <v>22457</v>
      </c>
      <c r="H46" s="163">
        <v>23505</v>
      </c>
      <c r="I46" s="164">
        <f t="shared" si="21"/>
        <v>4.6666963530302308E-2</v>
      </c>
      <c r="J46" s="165">
        <f t="shared" si="18"/>
        <v>1.4107692307692306</v>
      </c>
      <c r="K46" s="163">
        <f t="shared" si="19"/>
        <v>1048</v>
      </c>
      <c r="L46" s="163">
        <f t="shared" si="20"/>
        <v>13755</v>
      </c>
      <c r="M46" s="164">
        <f t="shared" si="22"/>
        <v>4.5299430100213785E-3</v>
      </c>
    </row>
    <row r="47" spans="2:16" x14ac:dyDescent="0.25">
      <c r="B47" s="162" t="s">
        <v>131</v>
      </c>
      <c r="C47" s="163">
        <v>50198</v>
      </c>
      <c r="D47" s="163">
        <v>42509</v>
      </c>
      <c r="E47" s="163">
        <v>16737</v>
      </c>
      <c r="F47" s="163">
        <v>10472</v>
      </c>
      <c r="G47" s="163">
        <v>22560</v>
      </c>
      <c r="H47" s="163">
        <v>26526</v>
      </c>
      <c r="I47" s="164">
        <f t="shared" si="21"/>
        <v>0.17579787234042543</v>
      </c>
      <c r="J47" s="165">
        <f t="shared" si="18"/>
        <v>0.58487184083169019</v>
      </c>
      <c r="K47" s="163">
        <f t="shared" si="19"/>
        <v>3966</v>
      </c>
      <c r="L47" s="163">
        <f t="shared" si="20"/>
        <v>9789</v>
      </c>
      <c r="M47" s="164">
        <f t="shared" si="22"/>
        <v>5.1121577657446118E-3</v>
      </c>
    </row>
    <row r="48" spans="2:16" x14ac:dyDescent="0.25">
      <c r="B48" s="168" t="s">
        <v>145</v>
      </c>
      <c r="C48" s="169">
        <f t="shared" ref="C48:H48" si="23">C40-SUM(C41:C47)</f>
        <v>303491</v>
      </c>
      <c r="D48" s="169">
        <f t="shared" si="23"/>
        <v>289807</v>
      </c>
      <c r="E48" s="169">
        <f t="shared" si="23"/>
        <v>93792</v>
      </c>
      <c r="F48" s="169">
        <f t="shared" si="23"/>
        <v>149930</v>
      </c>
      <c r="G48" s="169">
        <f t="shared" si="23"/>
        <v>330580</v>
      </c>
      <c r="H48" s="169">
        <f t="shared" si="23"/>
        <v>342594</v>
      </c>
      <c r="I48" s="170">
        <f t="shared" si="21"/>
        <v>3.6342186460160963E-2</v>
      </c>
      <c r="J48" s="171">
        <f t="shared" si="18"/>
        <v>2.6526995905834188</v>
      </c>
      <c r="K48" s="169">
        <f>H48-G48</f>
        <v>12014</v>
      </c>
      <c r="L48" s="169">
        <f t="shared" si="20"/>
        <v>248802</v>
      </c>
      <c r="M48" s="170">
        <f t="shared" si="22"/>
        <v>6.6025581602861705E-2</v>
      </c>
    </row>
    <row r="49" spans="2:16" x14ac:dyDescent="0.25">
      <c r="B49" s="153" t="s">
        <v>46</v>
      </c>
      <c r="C49" s="151"/>
      <c r="D49" s="151"/>
      <c r="E49" s="151"/>
      <c r="F49" s="151"/>
      <c r="G49" s="151"/>
      <c r="H49" s="152"/>
      <c r="I49" s="152"/>
      <c r="J49" s="152"/>
      <c r="K49" s="152"/>
      <c r="L49" s="151"/>
      <c r="M49" s="151"/>
      <c r="N49" s="125"/>
      <c r="O49" s="125"/>
      <c r="P49" s="125"/>
    </row>
    <row r="50" spans="2:16" x14ac:dyDescent="0.25">
      <c r="B50" s="154" t="s">
        <v>68</v>
      </c>
      <c r="C50" s="155">
        <v>47034</v>
      </c>
      <c r="D50" s="155">
        <v>45076</v>
      </c>
      <c r="E50" s="155">
        <v>12633</v>
      </c>
      <c r="F50" s="155">
        <v>20161</v>
      </c>
      <c r="G50" s="155">
        <v>37751</v>
      </c>
      <c r="H50" s="155">
        <v>51166</v>
      </c>
      <c r="I50" s="156">
        <f>IFERROR(H50/G50-1,"-")</f>
        <v>0.3553548250377474</v>
      </c>
      <c r="J50" s="156">
        <f>IFERROR(H50/E50-1,"-")</f>
        <v>3.0501860207393339</v>
      </c>
      <c r="K50" s="155">
        <f>H50-G50</f>
        <v>13415</v>
      </c>
      <c r="L50" s="155">
        <f>H50-E50</f>
        <v>38533</v>
      </c>
      <c r="M50" s="156">
        <f>H50/H$8</f>
        <v>9.8608408445332429E-3</v>
      </c>
      <c r="N50" s="105"/>
      <c r="O50" s="105"/>
      <c r="P50" s="105"/>
    </row>
    <row r="51" spans="2:16" x14ac:dyDescent="0.25">
      <c r="B51" s="157" t="s">
        <v>97</v>
      </c>
      <c r="C51" s="158">
        <v>11661</v>
      </c>
      <c r="D51" s="158">
        <v>10509</v>
      </c>
      <c r="E51" s="158">
        <v>2339</v>
      </c>
      <c r="F51" s="158">
        <v>4950</v>
      </c>
      <c r="G51" s="158">
        <v>6762</v>
      </c>
      <c r="H51" s="158">
        <v>20250</v>
      </c>
      <c r="I51" s="159">
        <f>IFERROR(H51/G51-1,"-")</f>
        <v>1.9946761313220942</v>
      </c>
      <c r="J51" s="160">
        <f t="shared" ref="J51:J62" si="24">IFERROR(H51/E51-1,"-")</f>
        <v>7.6575459598118858</v>
      </c>
      <c r="K51" s="158">
        <f t="shared" ref="K51:K61" si="25">H51-G51</f>
        <v>13488</v>
      </c>
      <c r="L51" s="158">
        <f t="shared" ref="L51:L62" si="26">H51-E51</f>
        <v>17911</v>
      </c>
      <c r="M51" s="159">
        <f>H51/H$8</f>
        <v>3.9026311828518579E-3</v>
      </c>
    </row>
    <row r="52" spans="2:16" x14ac:dyDescent="0.25">
      <c r="B52" s="162" t="s">
        <v>103</v>
      </c>
      <c r="C52" s="163">
        <v>7273</v>
      </c>
      <c r="D52" s="163">
        <v>5944</v>
      </c>
      <c r="E52" s="163">
        <v>1658</v>
      </c>
      <c r="F52" s="163">
        <v>2415</v>
      </c>
      <c r="G52" s="163">
        <v>3515</v>
      </c>
      <c r="H52" s="163">
        <v>14811</v>
      </c>
      <c r="I52" s="164">
        <f>IFERROR(H52/G52-1,"-")</f>
        <v>3.2136557610241825</v>
      </c>
      <c r="J52" s="165">
        <f t="shared" si="24"/>
        <v>7.9330518697225578</v>
      </c>
      <c r="K52" s="163">
        <f t="shared" si="25"/>
        <v>11296</v>
      </c>
      <c r="L52" s="163">
        <f t="shared" si="26"/>
        <v>13153</v>
      </c>
      <c r="M52" s="164">
        <f>H52/H$8</f>
        <v>2.854413355516981E-3</v>
      </c>
    </row>
    <row r="53" spans="2:16" x14ac:dyDescent="0.25">
      <c r="B53" s="162" t="s">
        <v>100</v>
      </c>
      <c r="C53" s="163">
        <v>4388</v>
      </c>
      <c r="D53" s="163">
        <v>4565</v>
      </c>
      <c r="E53" s="163">
        <v>681</v>
      </c>
      <c r="F53" s="163">
        <v>2535</v>
      </c>
      <c r="G53" s="163">
        <v>3247</v>
      </c>
      <c r="H53" s="163">
        <v>5439</v>
      </c>
      <c r="I53" s="164">
        <f>IFERROR(H53/G53-1,"-")</f>
        <v>0.67508469356328926</v>
      </c>
      <c r="J53" s="165">
        <f t="shared" si="24"/>
        <v>6.9867841409691627</v>
      </c>
      <c r="K53" s="163">
        <f t="shared" si="25"/>
        <v>2192</v>
      </c>
      <c r="L53" s="163">
        <f t="shared" si="26"/>
        <v>4758</v>
      </c>
      <c r="M53" s="164">
        <f>H53/H$8</f>
        <v>1.0482178273348768E-3</v>
      </c>
    </row>
    <row r="54" spans="2:16" x14ac:dyDescent="0.25">
      <c r="B54" s="157" t="s">
        <v>107</v>
      </c>
      <c r="C54" s="158">
        <v>35373</v>
      </c>
      <c r="D54" s="158">
        <v>34567</v>
      </c>
      <c r="E54" s="158">
        <v>10294</v>
      </c>
      <c r="F54" s="158">
        <v>15211</v>
      </c>
      <c r="G54" s="158">
        <v>30989</v>
      </c>
      <c r="H54" s="158">
        <v>30916</v>
      </c>
      <c r="I54" s="159">
        <f>IFERROR(H54/G54-1,"-")</f>
        <v>-2.3556745942108215E-3</v>
      </c>
      <c r="J54" s="160">
        <f t="shared" si="24"/>
        <v>2.0033028948902274</v>
      </c>
      <c r="K54" s="158">
        <f t="shared" si="25"/>
        <v>-73</v>
      </c>
      <c r="L54" s="158">
        <f t="shared" si="26"/>
        <v>20622</v>
      </c>
      <c r="M54" s="159">
        <f>H54/H$8</f>
        <v>5.9582096616813849E-3</v>
      </c>
    </row>
    <row r="55" spans="2:16" x14ac:dyDescent="0.25">
      <c r="B55" s="162" t="s">
        <v>110</v>
      </c>
      <c r="C55" s="163">
        <v>10066</v>
      </c>
      <c r="D55" s="163">
        <v>10275</v>
      </c>
      <c r="E55" s="163">
        <v>3060</v>
      </c>
      <c r="F55" s="163">
        <v>3030</v>
      </c>
      <c r="G55" s="163">
        <v>10352</v>
      </c>
      <c r="H55" s="163">
        <v>9308</v>
      </c>
      <c r="I55" s="164">
        <f t="shared" ref="I55:I62" si="27">IFERROR(H55/G55-1,"-")</f>
        <v>-0.1008500772797527</v>
      </c>
      <c r="J55" s="165">
        <f t="shared" si="24"/>
        <v>2.041830065359477</v>
      </c>
      <c r="K55" s="163">
        <f t="shared" si="25"/>
        <v>-1044</v>
      </c>
      <c r="L55" s="163">
        <f t="shared" si="26"/>
        <v>6248</v>
      </c>
      <c r="M55" s="164">
        <f t="shared" ref="M55:M62" si="28">H55/H$8</f>
        <v>1.7938612864190169E-3</v>
      </c>
    </row>
    <row r="56" spans="2:16" x14ac:dyDescent="0.25">
      <c r="B56" s="162" t="s">
        <v>113</v>
      </c>
      <c r="C56" s="163">
        <v>10860</v>
      </c>
      <c r="D56" s="163">
        <v>9881</v>
      </c>
      <c r="E56" s="163">
        <v>2874</v>
      </c>
      <c r="F56" s="163">
        <v>5150</v>
      </c>
      <c r="G56" s="163">
        <v>6811</v>
      </c>
      <c r="H56" s="163">
        <v>6211</v>
      </c>
      <c r="I56" s="164">
        <f t="shared" si="27"/>
        <v>-8.8092791073263843E-2</v>
      </c>
      <c r="J56" s="165">
        <f t="shared" si="24"/>
        <v>1.1610995128740433</v>
      </c>
      <c r="K56" s="163">
        <f t="shared" si="25"/>
        <v>-600</v>
      </c>
      <c r="L56" s="163">
        <f t="shared" si="26"/>
        <v>3337</v>
      </c>
      <c r="M56" s="164">
        <f t="shared" si="28"/>
        <v>1.1969996186021179E-3</v>
      </c>
    </row>
    <row r="57" spans="2:16" x14ac:dyDescent="0.25">
      <c r="B57" s="162" t="s">
        <v>116</v>
      </c>
      <c r="C57" s="163">
        <v>2116</v>
      </c>
      <c r="D57" s="163">
        <v>2186</v>
      </c>
      <c r="E57" s="163">
        <v>544</v>
      </c>
      <c r="F57" s="163">
        <v>1642</v>
      </c>
      <c r="G57" s="163">
        <v>2746</v>
      </c>
      <c r="H57" s="163">
        <v>2942</v>
      </c>
      <c r="I57" s="164">
        <f t="shared" si="27"/>
        <v>7.1376547705753746E-2</v>
      </c>
      <c r="J57" s="165">
        <f t="shared" si="24"/>
        <v>4.4080882352941178</v>
      </c>
      <c r="K57" s="163">
        <f t="shared" si="25"/>
        <v>196</v>
      </c>
      <c r="L57" s="163">
        <f t="shared" si="26"/>
        <v>2398</v>
      </c>
      <c r="M57" s="164">
        <f t="shared" si="28"/>
        <v>5.6698967604692173E-4</v>
      </c>
    </row>
    <row r="58" spans="2:16" x14ac:dyDescent="0.25">
      <c r="B58" s="162" t="s">
        <v>123</v>
      </c>
      <c r="C58" s="163">
        <v>663</v>
      </c>
      <c r="D58" s="163">
        <v>731</v>
      </c>
      <c r="E58" s="163">
        <v>284</v>
      </c>
      <c r="F58" s="163">
        <v>377</v>
      </c>
      <c r="G58" s="163">
        <v>868</v>
      </c>
      <c r="H58" s="163">
        <v>832</v>
      </c>
      <c r="I58" s="164">
        <f t="shared" si="27"/>
        <v>-4.1474654377880227E-2</v>
      </c>
      <c r="J58" s="165">
        <f t="shared" si="24"/>
        <v>1.9295774647887325</v>
      </c>
      <c r="K58" s="163">
        <f t="shared" si="25"/>
        <v>-36</v>
      </c>
      <c r="L58" s="163">
        <f t="shared" si="26"/>
        <v>548</v>
      </c>
      <c r="M58" s="164">
        <f t="shared" si="28"/>
        <v>1.603451429201356E-4</v>
      </c>
    </row>
    <row r="59" spans="2:16" x14ac:dyDescent="0.25">
      <c r="B59" s="162" t="s">
        <v>119</v>
      </c>
      <c r="C59" s="163">
        <v>617</v>
      </c>
      <c r="D59" s="163">
        <v>686</v>
      </c>
      <c r="E59" s="163">
        <v>229</v>
      </c>
      <c r="F59" s="163">
        <v>476</v>
      </c>
      <c r="G59" s="163">
        <v>657</v>
      </c>
      <c r="H59" s="163">
        <v>709</v>
      </c>
      <c r="I59" s="164">
        <f t="shared" si="27"/>
        <v>7.9147640791476404E-2</v>
      </c>
      <c r="J59" s="165">
        <f t="shared" si="24"/>
        <v>2.0960698689956332</v>
      </c>
      <c r="K59" s="163">
        <f t="shared" si="25"/>
        <v>52</v>
      </c>
      <c r="L59" s="163">
        <f t="shared" si="26"/>
        <v>480</v>
      </c>
      <c r="M59" s="164">
        <f t="shared" si="28"/>
        <v>1.3664027203170209E-4</v>
      </c>
    </row>
    <row r="60" spans="2:16" x14ac:dyDescent="0.25">
      <c r="B60" s="162" t="s">
        <v>128</v>
      </c>
      <c r="C60" s="163">
        <v>436</v>
      </c>
      <c r="D60" s="163">
        <v>281</v>
      </c>
      <c r="E60" s="163">
        <v>136</v>
      </c>
      <c r="F60" s="163">
        <v>98</v>
      </c>
      <c r="G60" s="163">
        <v>136</v>
      </c>
      <c r="H60" s="163">
        <v>243</v>
      </c>
      <c r="I60" s="164">
        <f t="shared" si="27"/>
        <v>0.78676470588235303</v>
      </c>
      <c r="J60" s="165">
        <f t="shared" si="24"/>
        <v>0.78676470588235303</v>
      </c>
      <c r="K60" s="163">
        <f t="shared" si="25"/>
        <v>107</v>
      </c>
      <c r="L60" s="163">
        <f t="shared" si="26"/>
        <v>107</v>
      </c>
      <c r="M60" s="164">
        <f t="shared" si="28"/>
        <v>4.6831574194222293E-5</v>
      </c>
    </row>
    <row r="61" spans="2:16" x14ac:dyDescent="0.25">
      <c r="B61" s="162" t="s">
        <v>131</v>
      </c>
      <c r="C61" s="163">
        <v>568</v>
      </c>
      <c r="D61" s="163">
        <v>591</v>
      </c>
      <c r="E61" s="163">
        <v>217</v>
      </c>
      <c r="F61" s="163">
        <v>91</v>
      </c>
      <c r="G61" s="163">
        <v>153</v>
      </c>
      <c r="H61" s="163">
        <v>195</v>
      </c>
      <c r="I61" s="164">
        <f t="shared" si="27"/>
        <v>0.27450980392156854</v>
      </c>
      <c r="J61" s="165">
        <f t="shared" si="24"/>
        <v>-0.10138248847926268</v>
      </c>
      <c r="K61" s="163">
        <f t="shared" si="25"/>
        <v>42</v>
      </c>
      <c r="L61" s="163">
        <f t="shared" si="26"/>
        <v>-22</v>
      </c>
      <c r="M61" s="164">
        <f t="shared" si="28"/>
        <v>3.7580892871906777E-5</v>
      </c>
    </row>
    <row r="62" spans="2:16" x14ac:dyDescent="0.25">
      <c r="B62" s="168" t="s">
        <v>145</v>
      </c>
      <c r="C62" s="169">
        <f t="shared" ref="C62:H62" si="29">C54-SUM(C55:C61)</f>
        <v>10047</v>
      </c>
      <c r="D62" s="169">
        <f t="shared" si="29"/>
        <v>9936</v>
      </c>
      <c r="E62" s="169">
        <f t="shared" si="29"/>
        <v>2950</v>
      </c>
      <c r="F62" s="169">
        <f t="shared" si="29"/>
        <v>4347</v>
      </c>
      <c r="G62" s="169">
        <f t="shared" si="29"/>
        <v>9266</v>
      </c>
      <c r="H62" s="169">
        <f t="shared" si="29"/>
        <v>10476</v>
      </c>
      <c r="I62" s="170">
        <f t="shared" si="27"/>
        <v>0.13058493416792571</v>
      </c>
      <c r="J62" s="171">
        <f t="shared" si="24"/>
        <v>2.5511864406779661</v>
      </c>
      <c r="K62" s="169">
        <f>H62-G62</f>
        <v>1210</v>
      </c>
      <c r="L62" s="169">
        <f t="shared" si="26"/>
        <v>7526</v>
      </c>
      <c r="M62" s="170">
        <f t="shared" si="28"/>
        <v>2.0189611985953612E-3</v>
      </c>
    </row>
    <row r="63" spans="2:16" x14ac:dyDescent="0.25">
      <c r="B63" s="153" t="s">
        <v>47</v>
      </c>
      <c r="C63" s="151"/>
      <c r="D63" s="151"/>
      <c r="E63" s="151"/>
      <c r="F63" s="151"/>
      <c r="G63" s="151"/>
      <c r="H63" s="152"/>
      <c r="I63" s="152"/>
      <c r="J63" s="152"/>
      <c r="K63" s="152"/>
      <c r="L63" s="151"/>
      <c r="M63" s="151"/>
      <c r="N63" s="125"/>
      <c r="O63" s="125"/>
      <c r="P63" s="125"/>
    </row>
    <row r="64" spans="2:16" x14ac:dyDescent="0.25">
      <c r="B64" s="154" t="s">
        <v>68</v>
      </c>
      <c r="C64" s="155">
        <v>136881</v>
      </c>
      <c r="D64" s="155">
        <v>137126</v>
      </c>
      <c r="E64" s="155">
        <v>55313</v>
      </c>
      <c r="F64" s="155">
        <v>70304</v>
      </c>
      <c r="G64" s="155">
        <v>161080</v>
      </c>
      <c r="H64" s="155">
        <v>179837</v>
      </c>
      <c r="I64" s="156">
        <f>IFERROR(H64/G64-1,"-")</f>
        <v>0.116445244598957</v>
      </c>
      <c r="J64" s="156">
        <f>IFERROR(H64/E64-1,"-")</f>
        <v>2.2512610055502322</v>
      </c>
      <c r="K64" s="155">
        <f>H64-G64</f>
        <v>18757</v>
      </c>
      <c r="L64" s="155">
        <f>H64-E64</f>
        <v>124524</v>
      </c>
      <c r="M64" s="156">
        <f>H64/H$8</f>
        <v>3.4658641186692818E-2</v>
      </c>
      <c r="N64" s="105"/>
      <c r="O64" s="105"/>
      <c r="P64" s="105"/>
    </row>
    <row r="65" spans="2:16" x14ac:dyDescent="0.25">
      <c r="B65" s="157" t="s">
        <v>97</v>
      </c>
      <c r="C65" s="158">
        <v>35089</v>
      </c>
      <c r="D65" s="158">
        <v>41904</v>
      </c>
      <c r="E65" s="158">
        <v>24273</v>
      </c>
      <c r="F65" s="158">
        <v>26311</v>
      </c>
      <c r="G65" s="158">
        <v>32375</v>
      </c>
      <c r="H65" s="158">
        <v>47068</v>
      </c>
      <c r="I65" s="159">
        <f>IFERROR(H65/G65-1,"-")</f>
        <v>0.45383783783783782</v>
      </c>
      <c r="J65" s="160">
        <f t="shared" ref="J65:J76" si="30">IFERROR(H65/E65-1,"-")</f>
        <v>0.93910929839739632</v>
      </c>
      <c r="K65" s="158">
        <f t="shared" ref="K65:K75" si="31">H65-G65</f>
        <v>14693</v>
      </c>
      <c r="L65" s="158">
        <f t="shared" ref="L65:L76" si="32">H65-E65</f>
        <v>22795</v>
      </c>
      <c r="M65" s="159">
        <f>H65/H$8</f>
        <v>9.071063926640555E-3</v>
      </c>
    </row>
    <row r="66" spans="2:16" x14ac:dyDescent="0.25">
      <c r="B66" s="162" t="s">
        <v>103</v>
      </c>
      <c r="C66" s="163">
        <v>19683</v>
      </c>
      <c r="D66" s="163">
        <v>22752</v>
      </c>
      <c r="E66" s="163">
        <v>8930</v>
      </c>
      <c r="F66" s="163">
        <v>21567</v>
      </c>
      <c r="G66" s="163">
        <v>23338</v>
      </c>
      <c r="H66" s="163">
        <v>31999</v>
      </c>
      <c r="I66" s="164">
        <f>IFERROR(H66/G66-1,"-")</f>
        <v>0.37111149198731685</v>
      </c>
      <c r="J66" s="165">
        <f t="shared" si="30"/>
        <v>2.5833146696528555</v>
      </c>
      <c r="K66" s="163">
        <f t="shared" si="31"/>
        <v>8661</v>
      </c>
      <c r="L66" s="163">
        <f t="shared" si="32"/>
        <v>23069</v>
      </c>
      <c r="M66" s="164">
        <f>H66/H$8</f>
        <v>6.1669281590161287E-3</v>
      </c>
    </row>
    <row r="67" spans="2:16" x14ac:dyDescent="0.25">
      <c r="B67" s="162" t="s">
        <v>100</v>
      </c>
      <c r="C67" s="163">
        <v>15406</v>
      </c>
      <c r="D67" s="163">
        <v>19152</v>
      </c>
      <c r="E67" s="163">
        <v>15343</v>
      </c>
      <c r="F67" s="163">
        <v>4744</v>
      </c>
      <c r="G67" s="163">
        <v>9037</v>
      </c>
      <c r="H67" s="163">
        <v>15069</v>
      </c>
      <c r="I67" s="164">
        <f>IFERROR(H67/G67-1,"-")</f>
        <v>0.66747814540223516</v>
      </c>
      <c r="J67" s="165">
        <f t="shared" si="30"/>
        <v>-1.7858306719676698E-2</v>
      </c>
      <c r="K67" s="163">
        <f t="shared" si="31"/>
        <v>6032</v>
      </c>
      <c r="L67" s="163">
        <f t="shared" si="32"/>
        <v>-274</v>
      </c>
      <c r="M67" s="164">
        <f>H67/H$8</f>
        <v>2.9041357676244271E-3</v>
      </c>
    </row>
    <row r="68" spans="2:16" x14ac:dyDescent="0.25">
      <c r="B68" s="157" t="s">
        <v>107</v>
      </c>
      <c r="C68" s="158">
        <v>101792</v>
      </c>
      <c r="D68" s="158">
        <v>95222</v>
      </c>
      <c r="E68" s="158">
        <v>31040</v>
      </c>
      <c r="F68" s="158">
        <v>43993</v>
      </c>
      <c r="G68" s="158">
        <v>128705</v>
      </c>
      <c r="H68" s="158">
        <v>132769</v>
      </c>
      <c r="I68" s="159">
        <f>IFERROR(H68/G68-1,"-")</f>
        <v>3.1576084845188701E-2</v>
      </c>
      <c r="J68" s="160">
        <f t="shared" si="30"/>
        <v>3.2773518041237111</v>
      </c>
      <c r="K68" s="158">
        <f t="shared" si="31"/>
        <v>4064</v>
      </c>
      <c r="L68" s="158">
        <f t="shared" si="32"/>
        <v>101729</v>
      </c>
      <c r="M68" s="159">
        <f>H68/H$8</f>
        <v>2.5587577260052261E-2</v>
      </c>
    </row>
    <row r="69" spans="2:16" x14ac:dyDescent="0.25">
      <c r="B69" s="162" t="s">
        <v>110</v>
      </c>
      <c r="C69" s="163">
        <v>46378</v>
      </c>
      <c r="D69" s="163">
        <v>41026</v>
      </c>
      <c r="E69" s="163">
        <v>13899</v>
      </c>
      <c r="F69" s="163">
        <v>12264</v>
      </c>
      <c r="G69" s="163">
        <v>56081</v>
      </c>
      <c r="H69" s="163">
        <v>50457</v>
      </c>
      <c r="I69" s="164">
        <f t="shared" ref="I69:I76" si="33">IFERROR(H69/G69-1,"-")</f>
        <v>-0.10028351848219541</v>
      </c>
      <c r="J69" s="165">
        <f t="shared" si="30"/>
        <v>2.6302611698683358</v>
      </c>
      <c r="K69" s="163">
        <f t="shared" si="31"/>
        <v>-5624</v>
      </c>
      <c r="L69" s="163">
        <f t="shared" si="32"/>
        <v>36558</v>
      </c>
      <c r="M69" s="164">
        <f t="shared" ref="M69:M76" si="34">H69/H$8</f>
        <v>9.7242005725015398E-3</v>
      </c>
    </row>
    <row r="70" spans="2:16" x14ac:dyDescent="0.25">
      <c r="B70" s="162" t="s">
        <v>113</v>
      </c>
      <c r="C70" s="163">
        <v>13950</v>
      </c>
      <c r="D70" s="163">
        <v>11534</v>
      </c>
      <c r="E70" s="163">
        <v>3374</v>
      </c>
      <c r="F70" s="163">
        <v>3586</v>
      </c>
      <c r="G70" s="163">
        <v>7748</v>
      </c>
      <c r="H70" s="163">
        <v>10955</v>
      </c>
      <c r="I70" s="164">
        <f t="shared" si="33"/>
        <v>0.41391326794011363</v>
      </c>
      <c r="J70" s="165">
        <f t="shared" si="30"/>
        <v>2.2468879668049793</v>
      </c>
      <c r="K70" s="163">
        <f t="shared" si="31"/>
        <v>3207</v>
      </c>
      <c r="L70" s="163">
        <f t="shared" si="32"/>
        <v>7581</v>
      </c>
      <c r="M70" s="164">
        <f t="shared" si="34"/>
        <v>2.111275289290968E-3</v>
      </c>
    </row>
    <row r="71" spans="2:16" x14ac:dyDescent="0.25">
      <c r="B71" s="162" t="s">
        <v>116</v>
      </c>
      <c r="C71" s="163">
        <v>6528</v>
      </c>
      <c r="D71" s="163">
        <v>10880</v>
      </c>
      <c r="E71" s="163">
        <v>3449</v>
      </c>
      <c r="F71" s="163">
        <v>6294</v>
      </c>
      <c r="G71" s="163">
        <v>18047</v>
      </c>
      <c r="H71" s="163">
        <v>15837</v>
      </c>
      <c r="I71" s="164">
        <f t="shared" si="33"/>
        <v>-0.12245802626475311</v>
      </c>
      <c r="J71" s="165">
        <f t="shared" si="30"/>
        <v>3.5917657291968688</v>
      </c>
      <c r="K71" s="163">
        <f t="shared" si="31"/>
        <v>-2210</v>
      </c>
      <c r="L71" s="163">
        <f t="shared" si="32"/>
        <v>12388</v>
      </c>
      <c r="M71" s="164">
        <f t="shared" si="34"/>
        <v>3.052146668781475E-3</v>
      </c>
    </row>
    <row r="72" spans="2:16" x14ac:dyDescent="0.25">
      <c r="B72" s="162" t="s">
        <v>123</v>
      </c>
      <c r="C72" s="163">
        <v>2344</v>
      </c>
      <c r="D72" s="163">
        <v>1784</v>
      </c>
      <c r="E72" s="163">
        <v>536</v>
      </c>
      <c r="F72" s="163">
        <v>3888</v>
      </c>
      <c r="G72" s="163">
        <v>3396</v>
      </c>
      <c r="H72" s="163">
        <v>3947</v>
      </c>
      <c r="I72" s="164">
        <f t="shared" si="33"/>
        <v>0.16224970553592466</v>
      </c>
      <c r="J72" s="165">
        <f t="shared" si="30"/>
        <v>6.3638059701492535</v>
      </c>
      <c r="K72" s="163">
        <f t="shared" si="31"/>
        <v>551</v>
      </c>
      <c r="L72" s="163">
        <f t="shared" si="32"/>
        <v>3411</v>
      </c>
      <c r="M72" s="164">
        <f t="shared" si="34"/>
        <v>7.6067581623290282E-4</v>
      </c>
    </row>
    <row r="73" spans="2:16" x14ac:dyDescent="0.25">
      <c r="B73" s="162" t="s">
        <v>119</v>
      </c>
      <c r="C73" s="163">
        <v>2944</v>
      </c>
      <c r="D73" s="163">
        <v>2469</v>
      </c>
      <c r="E73" s="163">
        <v>1278</v>
      </c>
      <c r="F73" s="163">
        <v>1635</v>
      </c>
      <c r="G73" s="163">
        <v>3248</v>
      </c>
      <c r="H73" s="163">
        <v>2699</v>
      </c>
      <c r="I73" s="164">
        <f t="shared" si="33"/>
        <v>-0.16902709359605916</v>
      </c>
      <c r="J73" s="165">
        <f t="shared" si="30"/>
        <v>1.1118935837245698</v>
      </c>
      <c r="K73" s="163">
        <f t="shared" si="31"/>
        <v>-549</v>
      </c>
      <c r="L73" s="163">
        <f t="shared" si="32"/>
        <v>1421</v>
      </c>
      <c r="M73" s="164">
        <f t="shared" si="34"/>
        <v>5.2015810185269951E-4</v>
      </c>
    </row>
    <row r="74" spans="2:16" x14ac:dyDescent="0.25">
      <c r="B74" s="162" t="s">
        <v>128</v>
      </c>
      <c r="C74" s="163">
        <v>1326</v>
      </c>
      <c r="D74" s="163">
        <v>2202</v>
      </c>
      <c r="E74" s="163">
        <v>686</v>
      </c>
      <c r="F74" s="163">
        <v>1848</v>
      </c>
      <c r="G74" s="163">
        <v>2875</v>
      </c>
      <c r="H74" s="163">
        <v>3786</v>
      </c>
      <c r="I74" s="164">
        <f t="shared" si="33"/>
        <v>0.3168695652173914</v>
      </c>
      <c r="J74" s="165">
        <f t="shared" si="30"/>
        <v>4.518950437317784</v>
      </c>
      <c r="K74" s="163">
        <f t="shared" si="31"/>
        <v>911</v>
      </c>
      <c r="L74" s="163">
        <f t="shared" si="32"/>
        <v>3100</v>
      </c>
      <c r="M74" s="164">
        <f t="shared" si="34"/>
        <v>7.296474892976362E-4</v>
      </c>
    </row>
    <row r="75" spans="2:16" x14ac:dyDescent="0.25">
      <c r="B75" s="162" t="s">
        <v>131</v>
      </c>
      <c r="C75" s="163">
        <v>2597</v>
      </c>
      <c r="D75" s="163">
        <v>2302</v>
      </c>
      <c r="E75" s="163">
        <v>932</v>
      </c>
      <c r="F75" s="163">
        <v>363</v>
      </c>
      <c r="G75" s="163">
        <v>967</v>
      </c>
      <c r="H75" s="163">
        <v>1128</v>
      </c>
      <c r="I75" s="164">
        <f t="shared" si="33"/>
        <v>0.16649431230610134</v>
      </c>
      <c r="J75" s="165">
        <f t="shared" si="30"/>
        <v>0.21030042918454939</v>
      </c>
      <c r="K75" s="163">
        <f t="shared" si="31"/>
        <v>161</v>
      </c>
      <c r="L75" s="163">
        <f t="shared" si="32"/>
        <v>196</v>
      </c>
      <c r="M75" s="164">
        <f t="shared" si="34"/>
        <v>2.173910110744146E-4</v>
      </c>
    </row>
    <row r="76" spans="2:16" x14ac:dyDescent="0.25">
      <c r="B76" s="168" t="s">
        <v>145</v>
      </c>
      <c r="C76" s="169">
        <f t="shared" ref="C76:H76" si="35">C68-SUM(C69:C75)</f>
        <v>25725</v>
      </c>
      <c r="D76" s="169">
        <f t="shared" si="35"/>
        <v>23025</v>
      </c>
      <c r="E76" s="169">
        <f t="shared" si="35"/>
        <v>6886</v>
      </c>
      <c r="F76" s="169">
        <f t="shared" si="35"/>
        <v>14115</v>
      </c>
      <c r="G76" s="169">
        <f t="shared" si="35"/>
        <v>36343</v>
      </c>
      <c r="H76" s="169">
        <f t="shared" si="35"/>
        <v>43960</v>
      </c>
      <c r="I76" s="170">
        <f t="shared" si="33"/>
        <v>0.20958644030487306</v>
      </c>
      <c r="J76" s="171">
        <f t="shared" si="30"/>
        <v>5.3839674702294511</v>
      </c>
      <c r="K76" s="169">
        <f>H76-G76</f>
        <v>7617</v>
      </c>
      <c r="L76" s="169">
        <f t="shared" si="32"/>
        <v>37074</v>
      </c>
      <c r="M76" s="170">
        <f t="shared" si="34"/>
        <v>8.4720823110206265E-3</v>
      </c>
    </row>
    <row r="77" spans="2:16" x14ac:dyDescent="0.25">
      <c r="B77" s="153" t="s">
        <v>48</v>
      </c>
      <c r="C77" s="151"/>
      <c r="D77" s="151"/>
      <c r="E77" s="151"/>
      <c r="F77" s="151"/>
      <c r="G77" s="151"/>
      <c r="H77" s="152"/>
      <c r="I77" s="152"/>
      <c r="J77" s="152"/>
      <c r="K77" s="152"/>
      <c r="L77" s="151"/>
      <c r="M77" s="151"/>
      <c r="N77" s="125"/>
      <c r="O77" s="125"/>
      <c r="P77" s="125"/>
    </row>
    <row r="78" spans="2:16" x14ac:dyDescent="0.25">
      <c r="B78" s="154" t="s">
        <v>68</v>
      </c>
      <c r="C78" s="155">
        <v>816835</v>
      </c>
      <c r="D78" s="155">
        <v>791721</v>
      </c>
      <c r="E78" s="155">
        <v>225835</v>
      </c>
      <c r="F78" s="155">
        <v>354204</v>
      </c>
      <c r="G78" s="155">
        <v>710225</v>
      </c>
      <c r="H78" s="155">
        <v>797848</v>
      </c>
      <c r="I78" s="156">
        <f>IFERROR(H78/G78-1,"-")</f>
        <v>0.12337357879545219</v>
      </c>
      <c r="J78" s="156">
        <f>IFERROR(H78/E78-1,"-")</f>
        <v>2.5328802001461246</v>
      </c>
      <c r="K78" s="155">
        <f>H78-G78</f>
        <v>87623</v>
      </c>
      <c r="L78" s="155">
        <f>H78-E78</f>
        <v>572013</v>
      </c>
      <c r="M78" s="156">
        <f>H78/H$8</f>
        <v>0.1537632831593081</v>
      </c>
      <c r="N78" s="105"/>
      <c r="O78" s="105"/>
      <c r="P78" s="105"/>
    </row>
    <row r="79" spans="2:16" x14ac:dyDescent="0.25">
      <c r="B79" s="157" t="s">
        <v>97</v>
      </c>
      <c r="C79" s="158">
        <v>356304</v>
      </c>
      <c r="D79" s="158">
        <v>356283</v>
      </c>
      <c r="E79" s="158">
        <v>103133</v>
      </c>
      <c r="F79" s="158">
        <v>181693</v>
      </c>
      <c r="G79" s="158">
        <v>342343</v>
      </c>
      <c r="H79" s="158">
        <v>341923</v>
      </c>
      <c r="I79" s="159">
        <f>IFERROR(H79/G79-1,"-")</f>
        <v>-1.2268397484394011E-3</v>
      </c>
      <c r="J79" s="160">
        <f t="shared" ref="J79:J90" si="36">IFERROR(H79/E79-1,"-")</f>
        <v>2.3153597781505435</v>
      </c>
      <c r="K79" s="158">
        <f t="shared" ref="K79:K89" si="37">H79-G79</f>
        <v>-420</v>
      </c>
      <c r="L79" s="158">
        <f t="shared" ref="L79:L90" si="38">H79-E79</f>
        <v>238790</v>
      </c>
      <c r="M79" s="159">
        <f>H79/H$8</f>
        <v>6.5896264786876824E-2</v>
      </c>
    </row>
    <row r="80" spans="2:16" x14ac:dyDescent="0.25">
      <c r="B80" s="162" t="s">
        <v>103</v>
      </c>
      <c r="C80" s="163">
        <v>89648</v>
      </c>
      <c r="D80" s="163">
        <v>72064</v>
      </c>
      <c r="E80" s="163">
        <v>28320</v>
      </c>
      <c r="F80" s="163">
        <v>66989</v>
      </c>
      <c r="G80" s="163">
        <v>97391</v>
      </c>
      <c r="H80" s="163">
        <v>92103</v>
      </c>
      <c r="I80" s="164">
        <f>IFERROR(H80/G80-1,"-")</f>
        <v>-5.4296598248298134E-2</v>
      </c>
      <c r="J80" s="165">
        <f t="shared" si="36"/>
        <v>2.2522245762711863</v>
      </c>
      <c r="K80" s="163">
        <f t="shared" si="37"/>
        <v>-5288</v>
      </c>
      <c r="L80" s="163">
        <f t="shared" si="38"/>
        <v>63783</v>
      </c>
      <c r="M80" s="164">
        <f>H80/H$8</f>
        <v>1.7750322954775539E-2</v>
      </c>
    </row>
    <row r="81" spans="2:16" x14ac:dyDescent="0.25">
      <c r="B81" s="162" t="s">
        <v>100</v>
      </c>
      <c r="C81" s="163">
        <v>266656</v>
      </c>
      <c r="D81" s="163">
        <v>284219</v>
      </c>
      <c r="E81" s="163">
        <v>74813</v>
      </c>
      <c r="F81" s="163">
        <v>114704</v>
      </c>
      <c r="G81" s="163">
        <v>244952</v>
      </c>
      <c r="H81" s="163">
        <v>249820</v>
      </c>
      <c r="I81" s="164">
        <f>IFERROR(H81/G81-1,"-")</f>
        <v>1.987328129592747E-2</v>
      </c>
      <c r="J81" s="165">
        <f t="shared" si="36"/>
        <v>2.339259219654338</v>
      </c>
      <c r="K81" s="163">
        <f t="shared" si="37"/>
        <v>4868</v>
      </c>
      <c r="L81" s="163">
        <f t="shared" si="38"/>
        <v>175007</v>
      </c>
      <c r="M81" s="164">
        <f>H81/H$8</f>
        <v>4.8145941832101288E-2</v>
      </c>
    </row>
    <row r="82" spans="2:16" x14ac:dyDescent="0.25">
      <c r="B82" s="157" t="s">
        <v>107</v>
      </c>
      <c r="C82" s="158">
        <v>460531</v>
      </c>
      <c r="D82" s="158">
        <v>435438</v>
      </c>
      <c r="E82" s="158">
        <v>122702</v>
      </c>
      <c r="F82" s="158">
        <v>172511</v>
      </c>
      <c r="G82" s="158">
        <v>367882</v>
      </c>
      <c r="H82" s="158">
        <v>455925</v>
      </c>
      <c r="I82" s="159">
        <f>IFERROR(H82/G82-1,"-")</f>
        <v>0.23932402237674033</v>
      </c>
      <c r="J82" s="160">
        <f t="shared" si="36"/>
        <v>2.7157096053854053</v>
      </c>
      <c r="K82" s="158">
        <f t="shared" si="37"/>
        <v>88043</v>
      </c>
      <c r="L82" s="158">
        <f t="shared" si="38"/>
        <v>333223</v>
      </c>
      <c r="M82" s="159">
        <f>H82/H$8</f>
        <v>8.7867018372431271E-2</v>
      </c>
    </row>
    <row r="83" spans="2:16" x14ac:dyDescent="0.25">
      <c r="B83" s="162" t="s">
        <v>110</v>
      </c>
      <c r="C83" s="163">
        <v>69266</v>
      </c>
      <c r="D83" s="163">
        <v>75049</v>
      </c>
      <c r="E83" s="163">
        <v>21332</v>
      </c>
      <c r="F83" s="163">
        <v>16695</v>
      </c>
      <c r="G83" s="163">
        <v>71554</v>
      </c>
      <c r="H83" s="163">
        <v>93860</v>
      </c>
      <c r="I83" s="164">
        <f t="shared" ref="I83:I90" si="39">IFERROR(H83/G83-1,"-")</f>
        <v>0.31173659054699954</v>
      </c>
      <c r="J83" s="165">
        <f t="shared" si="36"/>
        <v>3.3999624976561034</v>
      </c>
      <c r="K83" s="163">
        <f t="shared" si="37"/>
        <v>22306</v>
      </c>
      <c r="L83" s="163">
        <f t="shared" si="38"/>
        <v>72528</v>
      </c>
      <c r="M83" s="164">
        <f t="shared" ref="M83:M90" si="40">H83/H$8</f>
        <v>1.8088936435677796E-2</v>
      </c>
    </row>
    <row r="84" spans="2:16" x14ac:dyDescent="0.25">
      <c r="B84" s="162" t="s">
        <v>113</v>
      </c>
      <c r="C84" s="163">
        <v>194919</v>
      </c>
      <c r="D84" s="163">
        <v>159354</v>
      </c>
      <c r="E84" s="163">
        <v>39522</v>
      </c>
      <c r="F84" s="163">
        <v>53227</v>
      </c>
      <c r="G84" s="163">
        <v>113120</v>
      </c>
      <c r="H84" s="163">
        <v>127349</v>
      </c>
      <c r="I84" s="164">
        <f t="shared" si="39"/>
        <v>0.12578677510608194</v>
      </c>
      <c r="J84" s="165">
        <f t="shared" si="36"/>
        <v>2.2222306563433025</v>
      </c>
      <c r="K84" s="163">
        <f t="shared" si="37"/>
        <v>14229</v>
      </c>
      <c r="L84" s="163">
        <f t="shared" si="38"/>
        <v>87827</v>
      </c>
      <c r="M84" s="164">
        <f t="shared" si="40"/>
        <v>2.4543021160740801E-2</v>
      </c>
    </row>
    <row r="85" spans="2:16" x14ac:dyDescent="0.25">
      <c r="B85" s="162" t="s">
        <v>116</v>
      </c>
      <c r="C85" s="163">
        <v>22836</v>
      </c>
      <c r="D85" s="163">
        <v>25447</v>
      </c>
      <c r="E85" s="163">
        <v>8286</v>
      </c>
      <c r="F85" s="163">
        <v>19927</v>
      </c>
      <c r="G85" s="163">
        <v>30758</v>
      </c>
      <c r="H85" s="163">
        <v>42539</v>
      </c>
      <c r="I85" s="164">
        <f t="shared" si="39"/>
        <v>0.38302230314064634</v>
      </c>
      <c r="J85" s="165">
        <f t="shared" si="36"/>
        <v>4.1338402124064686</v>
      </c>
      <c r="K85" s="163">
        <f t="shared" si="37"/>
        <v>11781</v>
      </c>
      <c r="L85" s="163">
        <f t="shared" si="38"/>
        <v>34253</v>
      </c>
      <c r="M85" s="164">
        <f t="shared" si="40"/>
        <v>8.198223599374577E-3</v>
      </c>
    </row>
    <row r="86" spans="2:16" x14ac:dyDescent="0.25">
      <c r="B86" s="162" t="s">
        <v>123</v>
      </c>
      <c r="C86" s="163">
        <v>11686</v>
      </c>
      <c r="D86" s="163">
        <v>9296</v>
      </c>
      <c r="E86" s="163">
        <v>2074</v>
      </c>
      <c r="F86" s="163">
        <v>5996</v>
      </c>
      <c r="G86" s="163">
        <v>10713</v>
      </c>
      <c r="H86" s="163">
        <v>12911</v>
      </c>
      <c r="I86" s="164">
        <f t="shared" si="39"/>
        <v>0.20517128722113309</v>
      </c>
      <c r="J86" s="165">
        <f t="shared" si="36"/>
        <v>5.225168756027001</v>
      </c>
      <c r="K86" s="163">
        <f t="shared" si="37"/>
        <v>2198</v>
      </c>
      <c r="L86" s="163">
        <f t="shared" si="38"/>
        <v>10837</v>
      </c>
      <c r="M86" s="164">
        <f t="shared" si="40"/>
        <v>2.4882405531753251E-3</v>
      </c>
    </row>
    <row r="87" spans="2:16" x14ac:dyDescent="0.25">
      <c r="B87" s="162" t="s">
        <v>119</v>
      </c>
      <c r="C87" s="163">
        <v>6503</v>
      </c>
      <c r="D87" s="163">
        <v>6249</v>
      </c>
      <c r="E87" s="163">
        <v>2082</v>
      </c>
      <c r="F87" s="163">
        <v>5201</v>
      </c>
      <c r="G87" s="163">
        <v>5872</v>
      </c>
      <c r="H87" s="163">
        <v>6968</v>
      </c>
      <c r="I87" s="164">
        <f t="shared" si="39"/>
        <v>0.18664850136239775</v>
      </c>
      <c r="J87" s="165">
        <f t="shared" si="36"/>
        <v>2.3467819404418826</v>
      </c>
      <c r="K87" s="163">
        <f t="shared" si="37"/>
        <v>1096</v>
      </c>
      <c r="L87" s="163">
        <f t="shared" si="38"/>
        <v>4886</v>
      </c>
      <c r="M87" s="164">
        <f t="shared" si="40"/>
        <v>1.3428905719561357E-3</v>
      </c>
    </row>
    <row r="88" spans="2:16" x14ac:dyDescent="0.25">
      <c r="B88" s="162" t="s">
        <v>128</v>
      </c>
      <c r="C88" s="163">
        <v>7425</v>
      </c>
      <c r="D88" s="163">
        <v>8520</v>
      </c>
      <c r="E88" s="163">
        <v>3046</v>
      </c>
      <c r="F88" s="163">
        <v>2575</v>
      </c>
      <c r="G88" s="163">
        <v>7581</v>
      </c>
      <c r="H88" s="163">
        <v>8524</v>
      </c>
      <c r="I88" s="164">
        <f t="shared" si="39"/>
        <v>0.12438992217385558</v>
      </c>
      <c r="J88" s="165">
        <f t="shared" si="36"/>
        <v>1.7984241628365067</v>
      </c>
      <c r="K88" s="163">
        <f t="shared" si="37"/>
        <v>943</v>
      </c>
      <c r="L88" s="163">
        <f t="shared" si="38"/>
        <v>5478</v>
      </c>
      <c r="M88" s="164">
        <f t="shared" si="40"/>
        <v>1.642766824821197E-3</v>
      </c>
    </row>
    <row r="89" spans="2:16" x14ac:dyDescent="0.25">
      <c r="B89" s="162" t="s">
        <v>131</v>
      </c>
      <c r="C89" s="163">
        <v>13371</v>
      </c>
      <c r="D89" s="163">
        <v>13181</v>
      </c>
      <c r="E89" s="163">
        <v>4839</v>
      </c>
      <c r="F89" s="163">
        <v>2819</v>
      </c>
      <c r="G89" s="163">
        <v>7599</v>
      </c>
      <c r="H89" s="163">
        <v>9961</v>
      </c>
      <c r="I89" s="164">
        <f t="shared" si="39"/>
        <v>0.31083037241742328</v>
      </c>
      <c r="J89" s="165">
        <f t="shared" si="36"/>
        <v>1.0584831576772062</v>
      </c>
      <c r="K89" s="163">
        <f t="shared" si="37"/>
        <v>2362</v>
      </c>
      <c r="L89" s="163">
        <f t="shared" si="38"/>
        <v>5122</v>
      </c>
      <c r="M89" s="164">
        <f t="shared" si="40"/>
        <v>1.9197090969080175E-3</v>
      </c>
    </row>
    <row r="90" spans="2:16" x14ac:dyDescent="0.25">
      <c r="B90" s="168" t="s">
        <v>145</v>
      </c>
      <c r="C90" s="169">
        <f t="shared" ref="C90:H90" si="41">C82-SUM(C83:C89)</f>
        <v>134525</v>
      </c>
      <c r="D90" s="169">
        <f t="shared" si="41"/>
        <v>138342</v>
      </c>
      <c r="E90" s="169">
        <f t="shared" si="41"/>
        <v>41521</v>
      </c>
      <c r="F90" s="169">
        <f t="shared" si="41"/>
        <v>66071</v>
      </c>
      <c r="G90" s="169">
        <f t="shared" si="41"/>
        <v>120685</v>
      </c>
      <c r="H90" s="169">
        <f t="shared" si="41"/>
        <v>153813</v>
      </c>
      <c r="I90" s="170">
        <f t="shared" si="39"/>
        <v>0.27449973070389855</v>
      </c>
      <c r="J90" s="171">
        <f t="shared" si="36"/>
        <v>2.7044628019556369</v>
      </c>
      <c r="K90" s="169">
        <f>H90-G90</f>
        <v>33128</v>
      </c>
      <c r="L90" s="169">
        <f t="shared" si="38"/>
        <v>112292</v>
      </c>
      <c r="M90" s="170">
        <f t="shared" si="40"/>
        <v>2.9643230129777424E-2</v>
      </c>
    </row>
    <row r="91" spans="2:16" x14ac:dyDescent="0.25">
      <c r="B91" s="153" t="s">
        <v>49</v>
      </c>
      <c r="C91" s="151"/>
      <c r="D91" s="151"/>
      <c r="E91" s="151"/>
      <c r="F91" s="151"/>
      <c r="G91" s="151"/>
      <c r="H91" s="152"/>
      <c r="I91" s="152"/>
      <c r="J91" s="152"/>
      <c r="K91" s="152"/>
      <c r="L91" s="151"/>
      <c r="M91" s="151"/>
      <c r="N91" s="125"/>
      <c r="O91" s="125"/>
      <c r="P91" s="125"/>
    </row>
    <row r="92" spans="2:16" x14ac:dyDescent="0.25">
      <c r="B92" s="154" t="s">
        <v>68</v>
      </c>
      <c r="C92" s="155">
        <v>53986</v>
      </c>
      <c r="D92" s="155">
        <v>55887</v>
      </c>
      <c r="E92" s="155">
        <v>24221</v>
      </c>
      <c r="F92" s="155">
        <v>33444</v>
      </c>
      <c r="G92" s="155">
        <v>51485</v>
      </c>
      <c r="H92" s="155">
        <v>58157</v>
      </c>
      <c r="I92" s="156">
        <f>IFERROR(H92/G92-1,"-")</f>
        <v>0.12959114305137409</v>
      </c>
      <c r="J92" s="156">
        <f>IFERROR(H92/E92-1,"-")</f>
        <v>1.4010982205524134</v>
      </c>
      <c r="K92" s="155">
        <f>H92-G92</f>
        <v>6672</v>
      </c>
      <c r="L92" s="155">
        <f>H92-E92</f>
        <v>33936</v>
      </c>
      <c r="M92" s="156">
        <f>H92/H$8</f>
        <v>1.1208164034622988E-2</v>
      </c>
      <c r="N92" s="105"/>
      <c r="O92" s="105"/>
      <c r="P92" s="105"/>
    </row>
    <row r="93" spans="2:16" x14ac:dyDescent="0.25">
      <c r="B93" s="157" t="s">
        <v>97</v>
      </c>
      <c r="C93" s="158">
        <v>34282</v>
      </c>
      <c r="D93" s="158">
        <v>37119</v>
      </c>
      <c r="E93" s="158">
        <v>16023</v>
      </c>
      <c r="F93" s="158">
        <v>21732</v>
      </c>
      <c r="G93" s="158">
        <v>33809</v>
      </c>
      <c r="H93" s="158">
        <v>37722</v>
      </c>
      <c r="I93" s="159">
        <f>IFERROR(H93/G93-1,"-")</f>
        <v>0.11573841284864983</v>
      </c>
      <c r="J93" s="160">
        <f t="shared" ref="J93:J104" si="42">IFERROR(H93/E93-1,"-")</f>
        <v>1.3542407788803597</v>
      </c>
      <c r="K93" s="158">
        <f t="shared" ref="K93:K103" si="43">H93-G93</f>
        <v>3913</v>
      </c>
      <c r="L93" s="158">
        <f t="shared" ref="L93:L104" si="44">H93-E93</f>
        <v>21699</v>
      </c>
      <c r="M93" s="159">
        <f>H93/H$8</f>
        <v>7.2698791841747049E-3</v>
      </c>
    </row>
    <row r="94" spans="2:16" x14ac:dyDescent="0.25">
      <c r="B94" s="162" t="s">
        <v>103</v>
      </c>
      <c r="C94" s="163">
        <v>16764</v>
      </c>
      <c r="D94" s="163">
        <v>19153</v>
      </c>
      <c r="E94" s="163">
        <v>8684</v>
      </c>
      <c r="F94" s="163">
        <v>11001</v>
      </c>
      <c r="G94" s="163">
        <v>16289</v>
      </c>
      <c r="H94" s="163">
        <v>12024</v>
      </c>
      <c r="I94" s="164">
        <f>IFERROR(H94/G94-1,"-")</f>
        <v>-0.261833138928111</v>
      </c>
      <c r="J94" s="165">
        <f t="shared" si="42"/>
        <v>0.38461538461538458</v>
      </c>
      <c r="K94" s="163">
        <f t="shared" si="43"/>
        <v>-4265</v>
      </c>
      <c r="L94" s="163">
        <f t="shared" si="44"/>
        <v>3340</v>
      </c>
      <c r="M94" s="164">
        <f>H94/H$8</f>
        <v>2.3172956712400367E-3</v>
      </c>
    </row>
    <row r="95" spans="2:16" x14ac:dyDescent="0.25">
      <c r="B95" s="162" t="s">
        <v>100</v>
      </c>
      <c r="C95" s="163">
        <v>17518</v>
      </c>
      <c r="D95" s="163">
        <v>17966</v>
      </c>
      <c r="E95" s="163">
        <v>7339</v>
      </c>
      <c r="F95" s="163">
        <v>10731</v>
      </c>
      <c r="G95" s="163">
        <v>17520</v>
      </c>
      <c r="H95" s="163">
        <v>25698</v>
      </c>
      <c r="I95" s="164">
        <f>IFERROR(H95/G95-1,"-")</f>
        <v>0.46678082191780823</v>
      </c>
      <c r="J95" s="165">
        <f t="shared" si="42"/>
        <v>2.5015669709769726</v>
      </c>
      <c r="K95" s="163">
        <f t="shared" si="43"/>
        <v>8178</v>
      </c>
      <c r="L95" s="163">
        <f t="shared" si="44"/>
        <v>18359</v>
      </c>
      <c r="M95" s="164">
        <f>H95/H$8</f>
        <v>4.9525835129346687E-3</v>
      </c>
    </row>
    <row r="96" spans="2:16" x14ac:dyDescent="0.25">
      <c r="B96" s="157" t="s">
        <v>107</v>
      </c>
      <c r="C96" s="158">
        <v>19704</v>
      </c>
      <c r="D96" s="158">
        <v>18768</v>
      </c>
      <c r="E96" s="158">
        <v>8198</v>
      </c>
      <c r="F96" s="158">
        <v>11712</v>
      </c>
      <c r="G96" s="158">
        <v>17676</v>
      </c>
      <c r="H96" s="158">
        <v>20435</v>
      </c>
      <c r="I96" s="159">
        <f>IFERROR(H96/G96-1,"-")</f>
        <v>0.15608735007920349</v>
      </c>
      <c r="J96" s="160">
        <f t="shared" si="42"/>
        <v>1.4926811417418882</v>
      </c>
      <c r="K96" s="158">
        <f t="shared" si="43"/>
        <v>2759</v>
      </c>
      <c r="L96" s="158">
        <f t="shared" si="44"/>
        <v>12237</v>
      </c>
      <c r="M96" s="159">
        <f>H96/H$8</f>
        <v>3.9382848504482823E-3</v>
      </c>
    </row>
    <row r="97" spans="2:16" x14ac:dyDescent="0.25">
      <c r="B97" s="162" t="s">
        <v>110</v>
      </c>
      <c r="C97" s="163">
        <v>2265</v>
      </c>
      <c r="D97" s="163">
        <v>2421</v>
      </c>
      <c r="E97" s="163">
        <v>1288</v>
      </c>
      <c r="F97" s="163">
        <v>921</v>
      </c>
      <c r="G97" s="163">
        <v>2403</v>
      </c>
      <c r="H97" s="163">
        <v>2795</v>
      </c>
      <c r="I97" s="164">
        <f t="shared" ref="I97:I104" si="45">IFERROR(H97/G97-1,"-")</f>
        <v>0.16312942155638788</v>
      </c>
      <c r="J97" s="165">
        <f t="shared" si="42"/>
        <v>1.1700310559006213</v>
      </c>
      <c r="K97" s="163">
        <f t="shared" si="43"/>
        <v>392</v>
      </c>
      <c r="L97" s="163">
        <f t="shared" si="44"/>
        <v>1507</v>
      </c>
      <c r="M97" s="164">
        <f t="shared" ref="M97:M104" si="46">H97/H$8</f>
        <v>5.386594644973305E-4</v>
      </c>
    </row>
    <row r="98" spans="2:16" x14ac:dyDescent="0.25">
      <c r="B98" s="162" t="s">
        <v>113</v>
      </c>
      <c r="C98" s="163">
        <v>4527</v>
      </c>
      <c r="D98" s="163">
        <v>3905</v>
      </c>
      <c r="E98" s="163">
        <v>1481</v>
      </c>
      <c r="F98" s="163">
        <v>2395</v>
      </c>
      <c r="G98" s="163">
        <v>3482</v>
      </c>
      <c r="H98" s="163">
        <v>3814</v>
      </c>
      <c r="I98" s="164">
        <f t="shared" si="45"/>
        <v>9.5347501435956383E-2</v>
      </c>
      <c r="J98" s="165">
        <f t="shared" si="42"/>
        <v>1.5752869682646859</v>
      </c>
      <c r="K98" s="163">
        <f t="shared" si="43"/>
        <v>332</v>
      </c>
      <c r="L98" s="163">
        <f t="shared" si="44"/>
        <v>2333</v>
      </c>
      <c r="M98" s="164">
        <f t="shared" si="46"/>
        <v>7.3504372006898697E-4</v>
      </c>
    </row>
    <row r="99" spans="2:16" x14ac:dyDescent="0.25">
      <c r="B99" s="162" t="s">
        <v>116</v>
      </c>
      <c r="C99" s="163">
        <v>4157</v>
      </c>
      <c r="D99" s="163">
        <v>3854</v>
      </c>
      <c r="E99" s="163">
        <v>1974</v>
      </c>
      <c r="F99" s="163">
        <v>3541</v>
      </c>
      <c r="G99" s="163">
        <v>3412</v>
      </c>
      <c r="H99" s="163">
        <v>3885</v>
      </c>
      <c r="I99" s="164">
        <f t="shared" si="45"/>
        <v>0.13862837045720977</v>
      </c>
      <c r="J99" s="165">
        <f t="shared" si="42"/>
        <v>0.96808510638297873</v>
      </c>
      <c r="K99" s="163">
        <f t="shared" si="43"/>
        <v>473</v>
      </c>
      <c r="L99" s="163">
        <f t="shared" si="44"/>
        <v>1911</v>
      </c>
      <c r="M99" s="164">
        <f t="shared" si="46"/>
        <v>7.4872701952491199E-4</v>
      </c>
    </row>
    <row r="100" spans="2:16" x14ac:dyDescent="0.25">
      <c r="B100" s="162" t="s">
        <v>123</v>
      </c>
      <c r="C100" s="163">
        <v>535</v>
      </c>
      <c r="D100" s="163">
        <v>699</v>
      </c>
      <c r="E100" s="163">
        <v>323</v>
      </c>
      <c r="F100" s="163">
        <v>432</v>
      </c>
      <c r="G100" s="163">
        <v>1172</v>
      </c>
      <c r="H100" s="163">
        <v>938</v>
      </c>
      <c r="I100" s="164">
        <f t="shared" si="45"/>
        <v>-0.19965870307167233</v>
      </c>
      <c r="J100" s="165">
        <f t="shared" si="42"/>
        <v>1.9040247678018574</v>
      </c>
      <c r="K100" s="163">
        <f t="shared" si="43"/>
        <v>-234</v>
      </c>
      <c r="L100" s="163">
        <f t="shared" si="44"/>
        <v>615</v>
      </c>
      <c r="M100" s="164">
        <f t="shared" si="46"/>
        <v>1.8077373084024901E-4</v>
      </c>
    </row>
    <row r="101" spans="2:16" x14ac:dyDescent="0.25">
      <c r="B101" s="162" t="s">
        <v>119</v>
      </c>
      <c r="C101" s="163">
        <v>534</v>
      </c>
      <c r="D101" s="163">
        <v>519</v>
      </c>
      <c r="E101" s="163">
        <v>351</v>
      </c>
      <c r="F101" s="163">
        <v>507</v>
      </c>
      <c r="G101" s="163">
        <v>682</v>
      </c>
      <c r="H101" s="163">
        <v>650</v>
      </c>
      <c r="I101" s="164">
        <f t="shared" si="45"/>
        <v>-4.692082111436946E-2</v>
      </c>
      <c r="J101" s="165">
        <f t="shared" si="42"/>
        <v>0.85185185185185186</v>
      </c>
      <c r="K101" s="163">
        <f t="shared" si="43"/>
        <v>-32</v>
      </c>
      <c r="L101" s="163">
        <f t="shared" si="44"/>
        <v>299</v>
      </c>
      <c r="M101" s="164">
        <f t="shared" si="46"/>
        <v>1.2526964290635593E-4</v>
      </c>
    </row>
    <row r="102" spans="2:16" x14ac:dyDescent="0.25">
      <c r="B102" s="162" t="s">
        <v>128</v>
      </c>
      <c r="C102" s="163">
        <v>176</v>
      </c>
      <c r="D102" s="163">
        <v>155</v>
      </c>
      <c r="E102" s="163">
        <v>124</v>
      </c>
      <c r="F102" s="163">
        <v>105</v>
      </c>
      <c r="G102" s="163">
        <v>270</v>
      </c>
      <c r="H102" s="163">
        <v>153</v>
      </c>
      <c r="I102" s="164">
        <f t="shared" si="45"/>
        <v>-0.43333333333333335</v>
      </c>
      <c r="J102" s="165">
        <f t="shared" si="42"/>
        <v>0.2338709677419355</v>
      </c>
      <c r="K102" s="163">
        <f t="shared" si="43"/>
        <v>-117</v>
      </c>
      <c r="L102" s="163">
        <f t="shared" si="44"/>
        <v>29</v>
      </c>
      <c r="M102" s="164">
        <f t="shared" si="46"/>
        <v>2.9486546714880705E-5</v>
      </c>
    </row>
    <row r="103" spans="2:16" x14ac:dyDescent="0.25">
      <c r="B103" s="162" t="s">
        <v>131</v>
      </c>
      <c r="C103" s="163">
        <v>383</v>
      </c>
      <c r="D103" s="163">
        <v>271</v>
      </c>
      <c r="E103" s="163">
        <v>89</v>
      </c>
      <c r="F103" s="163">
        <v>96</v>
      </c>
      <c r="G103" s="163">
        <v>168</v>
      </c>
      <c r="H103" s="163">
        <v>270</v>
      </c>
      <c r="I103" s="164">
        <f t="shared" si="45"/>
        <v>0.60714285714285721</v>
      </c>
      <c r="J103" s="165">
        <f t="shared" si="42"/>
        <v>2.0337078651685392</v>
      </c>
      <c r="K103" s="163">
        <f t="shared" si="43"/>
        <v>102</v>
      </c>
      <c r="L103" s="163">
        <f t="shared" si="44"/>
        <v>181</v>
      </c>
      <c r="M103" s="164">
        <f t="shared" si="46"/>
        <v>5.2035082438024769E-5</v>
      </c>
    </row>
    <row r="104" spans="2:16" x14ac:dyDescent="0.25">
      <c r="B104" s="168" t="s">
        <v>145</v>
      </c>
      <c r="C104" s="169">
        <f t="shared" ref="C104:H104" si="47">C96-SUM(C97:C103)</f>
        <v>7127</v>
      </c>
      <c r="D104" s="169">
        <f t="shared" si="47"/>
        <v>6944</v>
      </c>
      <c r="E104" s="169">
        <f t="shared" si="47"/>
        <v>2568</v>
      </c>
      <c r="F104" s="169">
        <f t="shared" si="47"/>
        <v>3715</v>
      </c>
      <c r="G104" s="169">
        <f t="shared" si="47"/>
        <v>6087</v>
      </c>
      <c r="H104" s="169">
        <f t="shared" si="47"/>
        <v>7930</v>
      </c>
      <c r="I104" s="170">
        <f t="shared" si="45"/>
        <v>0.30277640873993761</v>
      </c>
      <c r="J104" s="171">
        <f t="shared" si="42"/>
        <v>2.088006230529595</v>
      </c>
      <c r="K104" s="169">
        <f>H104-G104</f>
        <v>1843</v>
      </c>
      <c r="L104" s="169">
        <f t="shared" si="44"/>
        <v>5362</v>
      </c>
      <c r="M104" s="170">
        <f t="shared" si="46"/>
        <v>1.5282896434575424E-3</v>
      </c>
    </row>
    <row r="105" spans="2:16" x14ac:dyDescent="0.25">
      <c r="B105" s="153" t="s">
        <v>50</v>
      </c>
      <c r="C105" s="151"/>
      <c r="D105" s="151"/>
      <c r="E105" s="151"/>
      <c r="F105" s="151"/>
      <c r="G105" s="151"/>
      <c r="H105" s="152"/>
      <c r="I105" s="152"/>
      <c r="J105" s="152"/>
      <c r="K105" s="152"/>
      <c r="L105" s="151"/>
      <c r="M105" s="151"/>
      <c r="N105" s="125"/>
      <c r="O105" s="125"/>
      <c r="P105" s="125"/>
    </row>
    <row r="106" spans="2:16" x14ac:dyDescent="0.25">
      <c r="B106" s="154" t="s">
        <v>68</v>
      </c>
      <c r="C106" s="155">
        <v>146797</v>
      </c>
      <c r="D106" s="155">
        <v>142901</v>
      </c>
      <c r="E106" s="155">
        <v>77467</v>
      </c>
      <c r="F106" s="155">
        <v>107459</v>
      </c>
      <c r="G106" s="155">
        <v>198873</v>
      </c>
      <c r="H106" s="155">
        <v>252588</v>
      </c>
      <c r="I106" s="156">
        <f>IFERROR(H106/G106-1,"-")</f>
        <v>0.27009699657570407</v>
      </c>
      <c r="J106" s="156">
        <f>IFERROR(H106/E106-1,"-")</f>
        <v>2.2605883795680741</v>
      </c>
      <c r="K106" s="155">
        <f>H106-G106</f>
        <v>53715</v>
      </c>
      <c r="L106" s="155">
        <f>H106-E106</f>
        <v>175121</v>
      </c>
      <c r="M106" s="156">
        <f>H106/H$8</f>
        <v>4.8679397788354818E-2</v>
      </c>
      <c r="N106" s="105"/>
      <c r="O106" s="105"/>
      <c r="P106" s="105"/>
    </row>
    <row r="107" spans="2:16" x14ac:dyDescent="0.25">
      <c r="B107" s="157" t="s">
        <v>97</v>
      </c>
      <c r="C107" s="158">
        <v>30125</v>
      </c>
      <c r="D107" s="158">
        <v>31009</v>
      </c>
      <c r="E107" s="158">
        <v>30584</v>
      </c>
      <c r="F107" s="158">
        <v>44398</v>
      </c>
      <c r="G107" s="158">
        <v>48630</v>
      </c>
      <c r="H107" s="158">
        <v>55684</v>
      </c>
      <c r="I107" s="159">
        <f>IFERROR(H107/G107-1,"-")</f>
        <v>0.14505449311124829</v>
      </c>
      <c r="J107" s="160">
        <f t="shared" ref="J107:J118" si="48">IFERROR(H107/E107-1,"-")</f>
        <v>0.82069055715406747</v>
      </c>
      <c r="K107" s="158">
        <f t="shared" ref="K107:K117" si="49">H107-G107</f>
        <v>7054</v>
      </c>
      <c r="L107" s="158">
        <f t="shared" ref="L107:L118" si="50">H107-E107</f>
        <v>25100</v>
      </c>
      <c r="M107" s="159">
        <f>H107/H$8</f>
        <v>1.073156122399619E-2</v>
      </c>
    </row>
    <row r="108" spans="2:16" x14ac:dyDescent="0.25">
      <c r="B108" s="162" t="s">
        <v>103</v>
      </c>
      <c r="C108" s="163">
        <v>13639</v>
      </c>
      <c r="D108" s="163">
        <v>11886</v>
      </c>
      <c r="E108" s="163">
        <v>4963</v>
      </c>
      <c r="F108" s="163">
        <v>24120</v>
      </c>
      <c r="G108" s="163">
        <v>16359</v>
      </c>
      <c r="H108" s="163">
        <v>19520</v>
      </c>
      <c r="I108" s="164">
        <f>IFERROR(H108/G108-1,"-")</f>
        <v>0.19322696986368371</v>
      </c>
      <c r="J108" s="165">
        <f t="shared" si="48"/>
        <v>2.9331049768285311</v>
      </c>
      <c r="K108" s="163">
        <f t="shared" si="49"/>
        <v>3161</v>
      </c>
      <c r="L108" s="163">
        <f t="shared" si="50"/>
        <v>14557</v>
      </c>
      <c r="M108" s="164">
        <f>H108/H$8</f>
        <v>3.7619437377416427E-3</v>
      </c>
    </row>
    <row r="109" spans="2:16" x14ac:dyDescent="0.25">
      <c r="B109" s="162" t="s">
        <v>100</v>
      </c>
      <c r="C109" s="163">
        <v>16486</v>
      </c>
      <c r="D109" s="163">
        <v>19123</v>
      </c>
      <c r="E109" s="163">
        <v>25621</v>
      </c>
      <c r="F109" s="163">
        <v>20278</v>
      </c>
      <c r="G109" s="163">
        <v>32271</v>
      </c>
      <c r="H109" s="163">
        <v>36164</v>
      </c>
      <c r="I109" s="164">
        <f>IFERROR(H109/G109-1,"-")</f>
        <v>0.12063462551516846</v>
      </c>
      <c r="J109" s="165">
        <f t="shared" si="48"/>
        <v>0.41149838023496343</v>
      </c>
      <c r="K109" s="163">
        <f t="shared" si="49"/>
        <v>3893</v>
      </c>
      <c r="L109" s="163">
        <f t="shared" si="50"/>
        <v>10543</v>
      </c>
      <c r="M109" s="164">
        <f>H109/H$8</f>
        <v>6.9696174862545479E-3</v>
      </c>
    </row>
    <row r="110" spans="2:16" x14ac:dyDescent="0.25">
      <c r="B110" s="157" t="s">
        <v>107</v>
      </c>
      <c r="C110" s="158">
        <v>116672</v>
      </c>
      <c r="D110" s="158">
        <v>111892</v>
      </c>
      <c r="E110" s="158">
        <v>46883</v>
      </c>
      <c r="F110" s="158">
        <v>63061</v>
      </c>
      <c r="G110" s="158">
        <v>150243</v>
      </c>
      <c r="H110" s="158">
        <v>196904</v>
      </c>
      <c r="I110" s="159">
        <f>IFERROR(H110/G110-1,"-")</f>
        <v>0.31057020959379145</v>
      </c>
      <c r="J110" s="160">
        <f t="shared" si="48"/>
        <v>3.199901883411898</v>
      </c>
      <c r="K110" s="158">
        <f t="shared" si="49"/>
        <v>46661</v>
      </c>
      <c r="L110" s="158">
        <f t="shared" si="50"/>
        <v>150021</v>
      </c>
      <c r="M110" s="159">
        <f>H110/H$8</f>
        <v>3.7947836564358628E-2</v>
      </c>
    </row>
    <row r="111" spans="2:16" x14ac:dyDescent="0.25">
      <c r="B111" s="162" t="s">
        <v>110</v>
      </c>
      <c r="C111" s="163">
        <v>63356</v>
      </c>
      <c r="D111" s="163">
        <v>61414</v>
      </c>
      <c r="E111" s="163">
        <v>26382</v>
      </c>
      <c r="F111" s="163">
        <v>26812</v>
      </c>
      <c r="G111" s="163">
        <v>90804</v>
      </c>
      <c r="H111" s="163">
        <v>128108</v>
      </c>
      <c r="I111" s="164">
        <f t="shared" ref="I111:I118" si="51">IFERROR(H111/G111-1,"-")</f>
        <v>0.41081890665609455</v>
      </c>
      <c r="J111" s="165">
        <f t="shared" si="48"/>
        <v>3.8558865893412175</v>
      </c>
      <c r="K111" s="163">
        <f t="shared" si="49"/>
        <v>37304</v>
      </c>
      <c r="L111" s="163">
        <f t="shared" si="50"/>
        <v>101726</v>
      </c>
      <c r="M111" s="164">
        <f t="shared" ref="M111:M118" si="52">H111/H$8</f>
        <v>2.4689297559149916E-2</v>
      </c>
    </row>
    <row r="112" spans="2:16" x14ac:dyDescent="0.25">
      <c r="B112" s="162" t="s">
        <v>113</v>
      </c>
      <c r="C112" s="163">
        <v>12662</v>
      </c>
      <c r="D112" s="163">
        <v>9783</v>
      </c>
      <c r="E112" s="163">
        <v>3197</v>
      </c>
      <c r="F112" s="163">
        <v>7197</v>
      </c>
      <c r="G112" s="163">
        <v>6944</v>
      </c>
      <c r="H112" s="163">
        <v>8880</v>
      </c>
      <c r="I112" s="164">
        <f t="shared" si="51"/>
        <v>0.27880184331797242</v>
      </c>
      <c r="J112" s="165">
        <f t="shared" si="48"/>
        <v>1.777604003753519</v>
      </c>
      <c r="K112" s="163">
        <f t="shared" si="49"/>
        <v>1936</v>
      </c>
      <c r="L112" s="163">
        <f t="shared" si="50"/>
        <v>5683</v>
      </c>
      <c r="M112" s="164">
        <f t="shared" si="52"/>
        <v>1.7113760446283704E-3</v>
      </c>
    </row>
    <row r="113" spans="2:16" x14ac:dyDescent="0.25">
      <c r="B113" s="162" t="s">
        <v>116</v>
      </c>
      <c r="C113" s="163">
        <v>13476</v>
      </c>
      <c r="D113" s="163">
        <v>11371</v>
      </c>
      <c r="E113" s="163">
        <v>2498</v>
      </c>
      <c r="F113" s="163">
        <v>6746</v>
      </c>
      <c r="G113" s="163">
        <v>9830</v>
      </c>
      <c r="H113" s="163">
        <v>13414</v>
      </c>
      <c r="I113" s="164">
        <f t="shared" si="51"/>
        <v>0.36459816887080376</v>
      </c>
      <c r="J113" s="165">
        <f t="shared" si="48"/>
        <v>4.3698959167333866</v>
      </c>
      <c r="K113" s="163">
        <f t="shared" si="49"/>
        <v>3584</v>
      </c>
      <c r="L113" s="163">
        <f t="shared" si="50"/>
        <v>10916</v>
      </c>
      <c r="M113" s="164">
        <f t="shared" si="52"/>
        <v>2.5851799845320899E-3</v>
      </c>
    </row>
    <row r="114" spans="2:16" x14ac:dyDescent="0.25">
      <c r="B114" s="162" t="s">
        <v>123</v>
      </c>
      <c r="C114" s="163">
        <v>2503</v>
      </c>
      <c r="D114" s="163">
        <v>2496</v>
      </c>
      <c r="E114" s="163">
        <v>1300</v>
      </c>
      <c r="F114" s="163">
        <v>3663</v>
      </c>
      <c r="G114" s="163">
        <v>6290</v>
      </c>
      <c r="H114" s="163">
        <v>6514</v>
      </c>
      <c r="I114" s="164">
        <f t="shared" si="51"/>
        <v>3.5612082670906098E-2</v>
      </c>
      <c r="J114" s="165">
        <f t="shared" si="48"/>
        <v>4.0107692307692311</v>
      </c>
      <c r="K114" s="163">
        <f t="shared" si="49"/>
        <v>224</v>
      </c>
      <c r="L114" s="163">
        <f t="shared" si="50"/>
        <v>5214</v>
      </c>
      <c r="M114" s="164">
        <f t="shared" si="52"/>
        <v>1.2553945444492346E-3</v>
      </c>
    </row>
    <row r="115" spans="2:16" x14ac:dyDescent="0.25">
      <c r="B115" s="162" t="s">
        <v>119</v>
      </c>
      <c r="C115" s="163">
        <v>3813</v>
      </c>
      <c r="D115" s="163">
        <v>3749</v>
      </c>
      <c r="E115" s="163">
        <v>2838</v>
      </c>
      <c r="F115" s="163">
        <v>4368</v>
      </c>
      <c r="G115" s="163">
        <v>4750</v>
      </c>
      <c r="H115" s="163">
        <v>5340</v>
      </c>
      <c r="I115" s="164">
        <f t="shared" si="51"/>
        <v>0.12421052631578955</v>
      </c>
      <c r="J115" s="165">
        <f t="shared" si="48"/>
        <v>0.88160676532769555</v>
      </c>
      <c r="K115" s="163">
        <f t="shared" si="49"/>
        <v>590</v>
      </c>
      <c r="L115" s="163">
        <f t="shared" si="50"/>
        <v>2502</v>
      </c>
      <c r="M115" s="164">
        <f t="shared" si="52"/>
        <v>1.0291382971076011E-3</v>
      </c>
    </row>
    <row r="116" spans="2:16" x14ac:dyDescent="0.25">
      <c r="B116" s="162" t="s">
        <v>128</v>
      </c>
      <c r="C116" s="163">
        <v>742</v>
      </c>
      <c r="D116" s="163">
        <v>826</v>
      </c>
      <c r="E116" s="163">
        <v>406</v>
      </c>
      <c r="F116" s="163">
        <v>369</v>
      </c>
      <c r="G116" s="163">
        <v>1261</v>
      </c>
      <c r="H116" s="163">
        <v>1457</v>
      </c>
      <c r="I116" s="164">
        <f t="shared" si="51"/>
        <v>0.15543219666930996</v>
      </c>
      <c r="J116" s="165">
        <f t="shared" si="48"/>
        <v>2.5886699507389164</v>
      </c>
      <c r="K116" s="163">
        <f t="shared" si="49"/>
        <v>196</v>
      </c>
      <c r="L116" s="163">
        <f t="shared" si="50"/>
        <v>1051</v>
      </c>
      <c r="M116" s="164">
        <f t="shared" si="52"/>
        <v>2.8079672263778553E-4</v>
      </c>
    </row>
    <row r="117" spans="2:16" x14ac:dyDescent="0.25">
      <c r="B117" s="162" t="s">
        <v>131</v>
      </c>
      <c r="C117" s="163">
        <v>1872</v>
      </c>
      <c r="D117" s="163">
        <v>1664</v>
      </c>
      <c r="E117" s="163">
        <v>932</v>
      </c>
      <c r="F117" s="163">
        <v>521</v>
      </c>
      <c r="G117" s="163">
        <v>980</v>
      </c>
      <c r="H117" s="163">
        <v>944</v>
      </c>
      <c r="I117" s="164">
        <f t="shared" si="51"/>
        <v>-3.6734693877551017E-2</v>
      </c>
      <c r="J117" s="165">
        <f t="shared" si="48"/>
        <v>1.2875536480686733E-2</v>
      </c>
      <c r="K117" s="163">
        <f t="shared" si="49"/>
        <v>-36</v>
      </c>
      <c r="L117" s="163">
        <f t="shared" si="50"/>
        <v>12</v>
      </c>
      <c r="M117" s="164">
        <f t="shared" si="52"/>
        <v>1.8193006600553845E-4</v>
      </c>
    </row>
    <row r="118" spans="2:16" x14ac:dyDescent="0.25">
      <c r="B118" s="168" t="s">
        <v>145</v>
      </c>
      <c r="C118" s="169">
        <f t="shared" ref="C118:H118" si="53">C110-SUM(C111:C117)</f>
        <v>18248</v>
      </c>
      <c r="D118" s="169">
        <f t="shared" si="53"/>
        <v>20589</v>
      </c>
      <c r="E118" s="169">
        <f t="shared" si="53"/>
        <v>9330</v>
      </c>
      <c r="F118" s="169">
        <f t="shared" si="53"/>
        <v>13385</v>
      </c>
      <c r="G118" s="169">
        <f t="shared" si="53"/>
        <v>29384</v>
      </c>
      <c r="H118" s="169">
        <f t="shared" si="53"/>
        <v>32247</v>
      </c>
      <c r="I118" s="170">
        <f t="shared" si="51"/>
        <v>9.7433977674925121E-2</v>
      </c>
      <c r="J118" s="171">
        <f t="shared" si="48"/>
        <v>2.4562700964630224</v>
      </c>
      <c r="K118" s="169">
        <f>H118-G118</f>
        <v>2863</v>
      </c>
      <c r="L118" s="169">
        <f t="shared" si="50"/>
        <v>22917</v>
      </c>
      <c r="M118" s="170">
        <f t="shared" si="52"/>
        <v>6.2147233458480916E-3</v>
      </c>
    </row>
    <row r="119" spans="2:16" x14ac:dyDescent="0.25">
      <c r="B119" s="153" t="s">
        <v>51</v>
      </c>
      <c r="C119" s="151"/>
      <c r="D119" s="151"/>
      <c r="E119" s="151"/>
      <c r="F119" s="151"/>
      <c r="G119" s="151"/>
      <c r="H119" s="152"/>
      <c r="I119" s="152"/>
      <c r="J119" s="152"/>
      <c r="K119" s="152"/>
      <c r="L119" s="151"/>
      <c r="M119" s="151"/>
      <c r="N119" s="125"/>
      <c r="O119" s="125"/>
      <c r="P119" s="125"/>
    </row>
    <row r="120" spans="2:16" x14ac:dyDescent="0.25">
      <c r="B120" s="154" t="s">
        <v>68</v>
      </c>
      <c r="C120" s="155">
        <v>232309</v>
      </c>
      <c r="D120" s="155">
        <v>220415</v>
      </c>
      <c r="E120" s="155">
        <v>103516</v>
      </c>
      <c r="F120" s="155">
        <v>164258</v>
      </c>
      <c r="G120" s="155">
        <v>229131</v>
      </c>
      <c r="H120" s="155">
        <v>239109</v>
      </c>
      <c r="I120" s="156">
        <f>IFERROR(H120/G120-1,"-")</f>
        <v>4.3547141155059865E-2</v>
      </c>
      <c r="J120" s="156">
        <f>IFERROR(H120/E120-1,"-")</f>
        <v>1.3098748019629816</v>
      </c>
      <c r="K120" s="155">
        <f>H120-G120</f>
        <v>9978</v>
      </c>
      <c r="L120" s="155">
        <f>H120-E120</f>
        <v>135593</v>
      </c>
      <c r="M120" s="156">
        <f>H120/H$8</f>
        <v>4.6081690839532091E-2</v>
      </c>
      <c r="N120" s="105"/>
      <c r="O120" s="105"/>
      <c r="P120" s="105"/>
    </row>
    <row r="121" spans="2:16" x14ac:dyDescent="0.25">
      <c r="B121" s="157" t="s">
        <v>97</v>
      </c>
      <c r="C121" s="158">
        <v>135043</v>
      </c>
      <c r="D121" s="158">
        <v>120142</v>
      </c>
      <c r="E121" s="158">
        <v>61571</v>
      </c>
      <c r="F121" s="158">
        <v>104557</v>
      </c>
      <c r="G121" s="158">
        <v>134886</v>
      </c>
      <c r="H121" s="158">
        <v>146430</v>
      </c>
      <c r="I121" s="159">
        <f>IFERROR(H121/G121-1,"-")</f>
        <v>8.5583381522174262E-2</v>
      </c>
      <c r="J121" s="160">
        <f t="shared" ref="J121:J132" si="54">IFERROR(H121/E121-1,"-")</f>
        <v>1.3782300108817465</v>
      </c>
      <c r="K121" s="158">
        <f t="shared" ref="K121:K131" si="55">H121-G121</f>
        <v>11544</v>
      </c>
      <c r="L121" s="158">
        <f t="shared" ref="L121:L132" si="56">H121-E121</f>
        <v>84859</v>
      </c>
      <c r="M121" s="159">
        <f>H121/H$8</f>
        <v>2.8220359708888768E-2</v>
      </c>
    </row>
    <row r="122" spans="2:16" x14ac:dyDescent="0.25">
      <c r="B122" s="162" t="s">
        <v>103</v>
      </c>
      <c r="C122" s="163">
        <v>75241</v>
      </c>
      <c r="D122" s="163">
        <v>61076</v>
      </c>
      <c r="E122" s="163">
        <v>27791</v>
      </c>
      <c r="F122" s="163">
        <v>53247</v>
      </c>
      <c r="G122" s="163">
        <v>69865</v>
      </c>
      <c r="H122" s="163">
        <v>66121</v>
      </c>
      <c r="I122" s="164">
        <f>IFERROR(H122/G122-1,"-")</f>
        <v>-5.3589064624633198E-2</v>
      </c>
      <c r="J122" s="165">
        <f t="shared" si="54"/>
        <v>1.3792234896189415</v>
      </c>
      <c r="K122" s="163">
        <f t="shared" si="55"/>
        <v>-3744</v>
      </c>
      <c r="L122" s="163">
        <f t="shared" si="56"/>
        <v>38330</v>
      </c>
      <c r="M122" s="164">
        <f>H122/H$8</f>
        <v>1.274300624401717E-2</v>
      </c>
    </row>
    <row r="123" spans="2:16" x14ac:dyDescent="0.25">
      <c r="B123" s="162" t="s">
        <v>100</v>
      </c>
      <c r="C123" s="163">
        <v>59802</v>
      </c>
      <c r="D123" s="163">
        <v>59066</v>
      </c>
      <c r="E123" s="163">
        <v>33780</v>
      </c>
      <c r="F123" s="163">
        <v>51310</v>
      </c>
      <c r="G123" s="163">
        <v>65021</v>
      </c>
      <c r="H123" s="163">
        <v>80309</v>
      </c>
      <c r="I123" s="164">
        <f>IFERROR(H123/G123-1,"-")</f>
        <v>0.23512403684963323</v>
      </c>
      <c r="J123" s="165">
        <f t="shared" si="54"/>
        <v>1.3774126702190643</v>
      </c>
      <c r="K123" s="163">
        <f t="shared" si="55"/>
        <v>15288</v>
      </c>
      <c r="L123" s="163">
        <f t="shared" si="56"/>
        <v>46529</v>
      </c>
      <c r="M123" s="164">
        <f>H123/H$8</f>
        <v>1.5477353464871597E-2</v>
      </c>
    </row>
    <row r="124" spans="2:16" x14ac:dyDescent="0.25">
      <c r="B124" s="157" t="s">
        <v>107</v>
      </c>
      <c r="C124" s="158">
        <v>97266</v>
      </c>
      <c r="D124" s="158">
        <v>100273</v>
      </c>
      <c r="E124" s="158">
        <v>41945</v>
      </c>
      <c r="F124" s="158">
        <v>59701</v>
      </c>
      <c r="G124" s="158">
        <v>94245</v>
      </c>
      <c r="H124" s="158">
        <v>92679</v>
      </c>
      <c r="I124" s="159">
        <f>IFERROR(H124/G124-1,"-")</f>
        <v>-1.6616266114913292E-2</v>
      </c>
      <c r="J124" s="160">
        <f t="shared" si="54"/>
        <v>1.209536297532483</v>
      </c>
      <c r="K124" s="158">
        <f t="shared" si="55"/>
        <v>-1566</v>
      </c>
      <c r="L124" s="158">
        <f t="shared" si="56"/>
        <v>50734</v>
      </c>
      <c r="M124" s="159">
        <f>H124/H$8</f>
        <v>1.7861331130643324E-2</v>
      </c>
    </row>
    <row r="125" spans="2:16" x14ac:dyDescent="0.25">
      <c r="B125" s="162" t="s">
        <v>110</v>
      </c>
      <c r="C125" s="163">
        <v>11864</v>
      </c>
      <c r="D125" s="163">
        <v>10460</v>
      </c>
      <c r="E125" s="163">
        <v>3941</v>
      </c>
      <c r="F125" s="163">
        <v>3336</v>
      </c>
      <c r="G125" s="163">
        <v>9917</v>
      </c>
      <c r="H125" s="163">
        <v>11646</v>
      </c>
      <c r="I125" s="164">
        <f t="shared" ref="I125:I132" si="57">IFERROR(H125/G125-1,"-")</f>
        <v>0.17434708077039418</v>
      </c>
      <c r="J125" s="165">
        <f t="shared" si="54"/>
        <v>1.9550875412331896</v>
      </c>
      <c r="K125" s="163">
        <f t="shared" si="55"/>
        <v>1729</v>
      </c>
      <c r="L125" s="163">
        <f t="shared" si="56"/>
        <v>7705</v>
      </c>
      <c r="M125" s="164">
        <f t="shared" ref="M125:M132" si="58">H125/H$8</f>
        <v>2.2444465558268019E-3</v>
      </c>
    </row>
    <row r="126" spans="2:16" x14ac:dyDescent="0.25">
      <c r="B126" s="162" t="s">
        <v>113</v>
      </c>
      <c r="C126" s="163">
        <v>10977</v>
      </c>
      <c r="D126" s="163">
        <v>9550</v>
      </c>
      <c r="E126" s="163">
        <v>4053</v>
      </c>
      <c r="F126" s="163">
        <v>7314</v>
      </c>
      <c r="G126" s="163">
        <v>11261</v>
      </c>
      <c r="H126" s="163">
        <v>13316</v>
      </c>
      <c r="I126" s="164">
        <f t="shared" si="57"/>
        <v>0.18248823372702239</v>
      </c>
      <c r="J126" s="165">
        <f t="shared" si="54"/>
        <v>2.2854675548976067</v>
      </c>
      <c r="K126" s="163">
        <f t="shared" si="55"/>
        <v>2055</v>
      </c>
      <c r="L126" s="163">
        <f t="shared" si="56"/>
        <v>9263</v>
      </c>
      <c r="M126" s="164">
        <f t="shared" si="58"/>
        <v>2.5662931768323624E-3</v>
      </c>
    </row>
    <row r="127" spans="2:16" x14ac:dyDescent="0.25">
      <c r="B127" s="162" t="s">
        <v>116</v>
      </c>
      <c r="C127" s="163">
        <v>6539</v>
      </c>
      <c r="D127" s="163">
        <v>6709</v>
      </c>
      <c r="E127" s="163">
        <v>2906</v>
      </c>
      <c r="F127" s="163">
        <v>7134</v>
      </c>
      <c r="G127" s="163">
        <v>8524</v>
      </c>
      <c r="H127" s="163">
        <v>8756</v>
      </c>
      <c r="I127" s="164">
        <f t="shared" si="57"/>
        <v>2.7217268887846036E-2</v>
      </c>
      <c r="J127" s="165">
        <f t="shared" si="54"/>
        <v>2.0130763936682725</v>
      </c>
      <c r="K127" s="163">
        <f t="shared" si="55"/>
        <v>232</v>
      </c>
      <c r="L127" s="163">
        <f t="shared" si="56"/>
        <v>5850</v>
      </c>
      <c r="M127" s="164">
        <f t="shared" si="58"/>
        <v>1.6874784512123885E-3</v>
      </c>
    </row>
    <row r="128" spans="2:16" x14ac:dyDescent="0.25">
      <c r="B128" s="162" t="s">
        <v>123</v>
      </c>
      <c r="C128" s="163">
        <v>1654</v>
      </c>
      <c r="D128" s="163">
        <v>1866</v>
      </c>
      <c r="E128" s="163">
        <v>784</v>
      </c>
      <c r="F128" s="163">
        <v>1333</v>
      </c>
      <c r="G128" s="163">
        <v>2573</v>
      </c>
      <c r="H128" s="163">
        <v>2637</v>
      </c>
      <c r="I128" s="164">
        <f t="shared" si="57"/>
        <v>2.4873688301593422E-2</v>
      </c>
      <c r="J128" s="165">
        <f t="shared" si="54"/>
        <v>2.3635204081632653</v>
      </c>
      <c r="K128" s="163">
        <f t="shared" si="55"/>
        <v>64</v>
      </c>
      <c r="L128" s="163">
        <f t="shared" si="56"/>
        <v>1853</v>
      </c>
      <c r="M128" s="164">
        <f t="shared" si="58"/>
        <v>5.0820930514470857E-4</v>
      </c>
    </row>
    <row r="129" spans="2:16" x14ac:dyDescent="0.25">
      <c r="B129" s="162" t="s">
        <v>119</v>
      </c>
      <c r="C129" s="163">
        <v>1793</v>
      </c>
      <c r="D129" s="163">
        <v>1484</v>
      </c>
      <c r="E129" s="163">
        <v>812</v>
      </c>
      <c r="F129" s="163">
        <v>1357</v>
      </c>
      <c r="G129" s="163">
        <v>1836</v>
      </c>
      <c r="H129" s="163">
        <v>1934</v>
      </c>
      <c r="I129" s="164">
        <f t="shared" si="57"/>
        <v>5.3376906318082895E-2</v>
      </c>
      <c r="J129" s="165">
        <f t="shared" si="54"/>
        <v>1.3817733990147785</v>
      </c>
      <c r="K129" s="163">
        <f t="shared" si="55"/>
        <v>98</v>
      </c>
      <c r="L129" s="163">
        <f t="shared" si="56"/>
        <v>1122</v>
      </c>
      <c r="M129" s="164">
        <f t="shared" si="58"/>
        <v>3.7272536827829595E-4</v>
      </c>
    </row>
    <row r="130" spans="2:16" x14ac:dyDescent="0.25">
      <c r="B130" s="162" t="s">
        <v>128</v>
      </c>
      <c r="C130" s="163">
        <v>1802</v>
      </c>
      <c r="D130" s="163">
        <v>1623</v>
      </c>
      <c r="E130" s="163">
        <v>678</v>
      </c>
      <c r="F130" s="163">
        <v>555</v>
      </c>
      <c r="G130" s="163">
        <v>1075</v>
      </c>
      <c r="H130" s="163">
        <v>1341</v>
      </c>
      <c r="I130" s="164">
        <f t="shared" si="57"/>
        <v>0.24744186046511629</v>
      </c>
      <c r="J130" s="165">
        <f t="shared" si="54"/>
        <v>0.97787610619469034</v>
      </c>
      <c r="K130" s="163">
        <f t="shared" si="55"/>
        <v>266</v>
      </c>
      <c r="L130" s="163">
        <f t="shared" si="56"/>
        <v>663</v>
      </c>
      <c r="M130" s="164">
        <f t="shared" si="58"/>
        <v>2.5844090944218971E-4</v>
      </c>
    </row>
    <row r="131" spans="2:16" x14ac:dyDescent="0.25">
      <c r="B131" s="162" t="s">
        <v>131</v>
      </c>
      <c r="C131" s="163">
        <v>3139</v>
      </c>
      <c r="D131" s="163">
        <v>2681</v>
      </c>
      <c r="E131" s="163">
        <v>1097</v>
      </c>
      <c r="F131" s="163">
        <v>919</v>
      </c>
      <c r="G131" s="163">
        <v>1885</v>
      </c>
      <c r="H131" s="163">
        <v>2455</v>
      </c>
      <c r="I131" s="164">
        <f t="shared" si="57"/>
        <v>0.3023872679045092</v>
      </c>
      <c r="J131" s="165">
        <f t="shared" si="54"/>
        <v>1.2379216043755696</v>
      </c>
      <c r="K131" s="163">
        <f t="shared" si="55"/>
        <v>570</v>
      </c>
      <c r="L131" s="163">
        <f t="shared" si="56"/>
        <v>1358</v>
      </c>
      <c r="M131" s="164">
        <f t="shared" si="58"/>
        <v>4.7313380513092893E-4</v>
      </c>
    </row>
    <row r="132" spans="2:16" x14ac:dyDescent="0.25">
      <c r="B132" s="168" t="s">
        <v>145</v>
      </c>
      <c r="C132" s="169">
        <f t="shared" ref="C132:H132" si="59">C124-SUM(C125:C131)</f>
        <v>59498</v>
      </c>
      <c r="D132" s="169">
        <f t="shared" si="59"/>
        <v>65900</v>
      </c>
      <c r="E132" s="169">
        <f t="shared" si="59"/>
        <v>27674</v>
      </c>
      <c r="F132" s="169">
        <f t="shared" si="59"/>
        <v>37753</v>
      </c>
      <c r="G132" s="169">
        <f t="shared" si="59"/>
        <v>57174</v>
      </c>
      <c r="H132" s="169">
        <f t="shared" si="59"/>
        <v>50594</v>
      </c>
      <c r="I132" s="170">
        <f t="shared" si="57"/>
        <v>-0.11508727743379854</v>
      </c>
      <c r="J132" s="171">
        <f t="shared" si="54"/>
        <v>0.82821420828214198</v>
      </c>
      <c r="K132" s="169">
        <f>H132-G132</f>
        <v>-6580</v>
      </c>
      <c r="L132" s="169">
        <f t="shared" si="56"/>
        <v>22920</v>
      </c>
      <c r="M132" s="170">
        <f t="shared" si="58"/>
        <v>9.7506035587756491E-3</v>
      </c>
    </row>
    <row r="133" spans="2:16" x14ac:dyDescent="0.25">
      <c r="B133" s="153" t="s">
        <v>52</v>
      </c>
      <c r="C133" s="151"/>
      <c r="D133" s="151"/>
      <c r="E133" s="151"/>
      <c r="F133" s="151"/>
      <c r="G133" s="151"/>
      <c r="H133" s="152"/>
      <c r="I133" s="152"/>
      <c r="J133" s="152"/>
      <c r="K133" s="152"/>
      <c r="L133" s="151"/>
      <c r="M133" s="151"/>
      <c r="N133" s="125"/>
      <c r="O133" s="125"/>
      <c r="P133" s="125"/>
    </row>
    <row r="134" spans="2:16" x14ac:dyDescent="0.25">
      <c r="B134" s="154" t="s">
        <v>68</v>
      </c>
      <c r="C134" s="155">
        <v>272428</v>
      </c>
      <c r="D134" s="155">
        <v>250224</v>
      </c>
      <c r="E134" s="155">
        <v>96681</v>
      </c>
      <c r="F134" s="155">
        <v>140346</v>
      </c>
      <c r="G134" s="155">
        <v>257117</v>
      </c>
      <c r="H134" s="155">
        <v>278594</v>
      </c>
      <c r="I134" s="156">
        <f>IFERROR(H134/G134-1,"-")</f>
        <v>8.3530066078866927E-2</v>
      </c>
      <c r="J134" s="156">
        <f>IFERROR(H134/E134-1,"-")</f>
        <v>1.8815796278482844</v>
      </c>
      <c r="K134" s="155">
        <f>H134-G134</f>
        <v>21477</v>
      </c>
      <c r="L134" s="155">
        <f>H134-E134</f>
        <v>181913</v>
      </c>
      <c r="M134" s="156">
        <f>H134/H$8</f>
        <v>5.3691339839774345E-2</v>
      </c>
      <c r="N134" s="105"/>
      <c r="O134" s="105"/>
      <c r="P134" s="105"/>
    </row>
    <row r="135" spans="2:16" x14ac:dyDescent="0.25">
      <c r="B135" s="157" t="s">
        <v>97</v>
      </c>
      <c r="C135" s="158">
        <v>51968</v>
      </c>
      <c r="D135" s="158">
        <v>45577</v>
      </c>
      <c r="E135" s="158">
        <v>26839</v>
      </c>
      <c r="F135" s="158">
        <v>45216</v>
      </c>
      <c r="G135" s="158">
        <v>29061</v>
      </c>
      <c r="H135" s="158">
        <v>32018</v>
      </c>
      <c r="I135" s="159">
        <f>IFERROR(H135/G135-1,"-")</f>
        <v>0.10175148824885594</v>
      </c>
      <c r="J135" s="160">
        <f t="shared" ref="J135:J146" si="60">IFERROR(H135/E135-1,"-")</f>
        <v>0.19296546071016052</v>
      </c>
      <c r="K135" s="158">
        <f t="shared" ref="K135:K145" si="61">H135-G135</f>
        <v>2957</v>
      </c>
      <c r="L135" s="158">
        <f t="shared" ref="L135:L146" si="62">H135-E135</f>
        <v>5179</v>
      </c>
      <c r="M135" s="159">
        <f>H135/H$8</f>
        <v>6.1705898870395449E-3</v>
      </c>
    </row>
    <row r="136" spans="2:16" x14ac:dyDescent="0.25">
      <c r="B136" s="162" t="s">
        <v>103</v>
      </c>
      <c r="C136" s="163">
        <v>36715</v>
      </c>
      <c r="D136" s="163">
        <v>24890</v>
      </c>
      <c r="E136" s="163">
        <v>20058</v>
      </c>
      <c r="F136" s="163">
        <v>34195</v>
      </c>
      <c r="G136" s="163">
        <v>19943</v>
      </c>
      <c r="H136" s="163">
        <v>20738</v>
      </c>
      <c r="I136" s="164">
        <f>IFERROR(H136/G136-1,"-")</f>
        <v>3.9863611292182632E-2</v>
      </c>
      <c r="J136" s="165">
        <f t="shared" si="60"/>
        <v>3.3901685113171709E-2</v>
      </c>
      <c r="K136" s="163">
        <f t="shared" si="61"/>
        <v>795</v>
      </c>
      <c r="L136" s="163">
        <f t="shared" si="62"/>
        <v>680</v>
      </c>
      <c r="M136" s="164">
        <f>H136/H$8</f>
        <v>3.996679776295399E-3</v>
      </c>
    </row>
    <row r="137" spans="2:16" x14ac:dyDescent="0.25">
      <c r="B137" s="162" t="s">
        <v>100</v>
      </c>
      <c r="C137" s="163">
        <v>15253</v>
      </c>
      <c r="D137" s="163">
        <v>20687</v>
      </c>
      <c r="E137" s="163">
        <v>6781</v>
      </c>
      <c r="F137" s="163">
        <v>11021</v>
      </c>
      <c r="G137" s="163">
        <v>9118</v>
      </c>
      <c r="H137" s="163">
        <v>11280</v>
      </c>
      <c r="I137" s="164">
        <f>IFERROR(H137/G137-1,"-")</f>
        <v>0.23711340206185572</v>
      </c>
      <c r="J137" s="165">
        <f t="shared" si="60"/>
        <v>0.66347146438578375</v>
      </c>
      <c r="K137" s="163">
        <f t="shared" si="61"/>
        <v>2162</v>
      </c>
      <c r="L137" s="163">
        <f t="shared" si="62"/>
        <v>4499</v>
      </c>
      <c r="M137" s="164">
        <f>H137/H$8</f>
        <v>2.1739101107441459E-3</v>
      </c>
    </row>
    <row r="138" spans="2:16" x14ac:dyDescent="0.25">
      <c r="B138" s="157" t="s">
        <v>107</v>
      </c>
      <c r="C138" s="158">
        <v>220460</v>
      </c>
      <c r="D138" s="158">
        <v>204647</v>
      </c>
      <c r="E138" s="158">
        <v>69842</v>
      </c>
      <c r="F138" s="158">
        <v>95130</v>
      </c>
      <c r="G138" s="158">
        <v>228056</v>
      </c>
      <c r="H138" s="158">
        <v>246576</v>
      </c>
      <c r="I138" s="159">
        <f>IFERROR(H138/G138-1,"-")</f>
        <v>8.1208124320342412E-2</v>
      </c>
      <c r="J138" s="160">
        <f t="shared" si="60"/>
        <v>2.5304830904040547</v>
      </c>
      <c r="K138" s="158">
        <f t="shared" si="61"/>
        <v>18520</v>
      </c>
      <c r="L138" s="158">
        <f t="shared" si="62"/>
        <v>176734</v>
      </c>
      <c r="M138" s="159">
        <f>H138/H$8</f>
        <v>4.7520749952734802E-2</v>
      </c>
    </row>
    <row r="139" spans="2:16" x14ac:dyDescent="0.25">
      <c r="B139" s="162" t="s">
        <v>110</v>
      </c>
      <c r="C139" s="163">
        <v>111248</v>
      </c>
      <c r="D139" s="163">
        <v>100583</v>
      </c>
      <c r="E139" s="163">
        <v>26093</v>
      </c>
      <c r="F139" s="163">
        <v>26467</v>
      </c>
      <c r="G139" s="163">
        <v>96562</v>
      </c>
      <c r="H139" s="163">
        <v>105830</v>
      </c>
      <c r="I139" s="164">
        <f t="shared" ref="I139:I146" si="63">IFERROR(H139/G139-1,"-")</f>
        <v>9.5979785008595497E-2</v>
      </c>
      <c r="J139" s="165">
        <f t="shared" si="60"/>
        <v>3.0558770551488905</v>
      </c>
      <c r="K139" s="163">
        <f t="shared" si="61"/>
        <v>9268</v>
      </c>
      <c r="L139" s="163">
        <f t="shared" si="62"/>
        <v>79737</v>
      </c>
      <c r="M139" s="164">
        <f t="shared" ref="M139:M146" si="64">H139/H$8</f>
        <v>2.0395825090430229E-2</v>
      </c>
    </row>
    <row r="140" spans="2:16" x14ac:dyDescent="0.25">
      <c r="B140" s="162" t="s">
        <v>113</v>
      </c>
      <c r="C140" s="163">
        <v>15410</v>
      </c>
      <c r="D140" s="163">
        <v>15093</v>
      </c>
      <c r="E140" s="163">
        <v>6042</v>
      </c>
      <c r="F140" s="163">
        <v>9298</v>
      </c>
      <c r="G140" s="163">
        <v>16587</v>
      </c>
      <c r="H140" s="163">
        <v>20785</v>
      </c>
      <c r="I140" s="164">
        <f t="shared" si="63"/>
        <v>0.25308976909628011</v>
      </c>
      <c r="J140" s="165">
        <f t="shared" si="60"/>
        <v>2.4400860642171467</v>
      </c>
      <c r="K140" s="163">
        <f t="shared" si="61"/>
        <v>4198</v>
      </c>
      <c r="L140" s="163">
        <f t="shared" si="62"/>
        <v>14743</v>
      </c>
      <c r="M140" s="164">
        <f t="shared" si="64"/>
        <v>4.0057377350901664E-3</v>
      </c>
    </row>
    <row r="141" spans="2:16" x14ac:dyDescent="0.25">
      <c r="B141" s="162" t="s">
        <v>116</v>
      </c>
      <c r="C141" s="163">
        <v>24474</v>
      </c>
      <c r="D141" s="163">
        <v>19622</v>
      </c>
      <c r="E141" s="163">
        <v>6586</v>
      </c>
      <c r="F141" s="163">
        <v>15246</v>
      </c>
      <c r="G141" s="163">
        <v>26940</v>
      </c>
      <c r="H141" s="163">
        <v>25089</v>
      </c>
      <c r="I141" s="164">
        <f t="shared" si="63"/>
        <v>-6.8708240534521181E-2</v>
      </c>
      <c r="J141" s="165">
        <f t="shared" si="60"/>
        <v>2.8094442757364106</v>
      </c>
      <c r="K141" s="163">
        <f t="shared" si="61"/>
        <v>-1851</v>
      </c>
      <c r="L141" s="163">
        <f t="shared" si="62"/>
        <v>18503</v>
      </c>
      <c r="M141" s="164">
        <f t="shared" si="64"/>
        <v>4.8352154936577903E-3</v>
      </c>
    </row>
    <row r="142" spans="2:16" x14ac:dyDescent="0.25">
      <c r="B142" s="162" t="s">
        <v>123</v>
      </c>
      <c r="C142" s="163">
        <v>4413</v>
      </c>
      <c r="D142" s="163">
        <v>3955</v>
      </c>
      <c r="E142" s="163">
        <v>1273</v>
      </c>
      <c r="F142" s="163">
        <v>4366</v>
      </c>
      <c r="G142" s="163">
        <v>9965</v>
      </c>
      <c r="H142" s="163">
        <v>8878</v>
      </c>
      <c r="I142" s="164">
        <f t="shared" si="63"/>
        <v>-0.10908178625188159</v>
      </c>
      <c r="J142" s="165">
        <f t="shared" si="60"/>
        <v>5.9740769835035348</v>
      </c>
      <c r="K142" s="163">
        <f t="shared" si="61"/>
        <v>-1087</v>
      </c>
      <c r="L142" s="163">
        <f t="shared" si="62"/>
        <v>7605</v>
      </c>
      <c r="M142" s="164">
        <f t="shared" si="64"/>
        <v>1.7109905995732737E-3</v>
      </c>
    </row>
    <row r="143" spans="2:16" x14ac:dyDescent="0.25">
      <c r="B143" s="162" t="s">
        <v>119</v>
      </c>
      <c r="C143" s="163">
        <v>4348</v>
      </c>
      <c r="D143" s="163">
        <v>4225</v>
      </c>
      <c r="E143" s="163">
        <v>1935</v>
      </c>
      <c r="F143" s="163">
        <v>3344</v>
      </c>
      <c r="G143" s="163">
        <v>4569</v>
      </c>
      <c r="H143" s="163">
        <v>5490</v>
      </c>
      <c r="I143" s="164">
        <f t="shared" si="63"/>
        <v>0.20157583716349303</v>
      </c>
      <c r="J143" s="165">
        <f t="shared" si="60"/>
        <v>1.8372093023255816</v>
      </c>
      <c r="K143" s="163">
        <f t="shared" si="61"/>
        <v>921</v>
      </c>
      <c r="L143" s="163">
        <f t="shared" si="62"/>
        <v>3555</v>
      </c>
      <c r="M143" s="164">
        <f t="shared" si="64"/>
        <v>1.0580466762398371E-3</v>
      </c>
    </row>
    <row r="144" spans="2:16" x14ac:dyDescent="0.25">
      <c r="B144" s="162" t="s">
        <v>128</v>
      </c>
      <c r="C144" s="163">
        <v>2096</v>
      </c>
      <c r="D144" s="163">
        <v>2428</v>
      </c>
      <c r="E144" s="163">
        <v>1979</v>
      </c>
      <c r="F144" s="163">
        <v>1422</v>
      </c>
      <c r="G144" s="163">
        <v>3324</v>
      </c>
      <c r="H144" s="163">
        <v>3691</v>
      </c>
      <c r="I144" s="164">
        <f t="shared" si="63"/>
        <v>0.11040914560770165</v>
      </c>
      <c r="J144" s="165">
        <f t="shared" si="60"/>
        <v>0.86508337544214253</v>
      </c>
      <c r="K144" s="163">
        <f t="shared" si="61"/>
        <v>367</v>
      </c>
      <c r="L144" s="163">
        <f t="shared" si="62"/>
        <v>1712</v>
      </c>
      <c r="M144" s="164">
        <f t="shared" si="64"/>
        <v>7.113388491805534E-4</v>
      </c>
    </row>
    <row r="145" spans="2:16" x14ac:dyDescent="0.25">
      <c r="B145" s="162" t="s">
        <v>131</v>
      </c>
      <c r="C145" s="163">
        <v>10395</v>
      </c>
      <c r="D145" s="163">
        <v>6221</v>
      </c>
      <c r="E145" s="163">
        <v>4050</v>
      </c>
      <c r="F145" s="163">
        <v>947</v>
      </c>
      <c r="G145" s="163">
        <v>2079</v>
      </c>
      <c r="H145" s="163">
        <v>2885</v>
      </c>
      <c r="I145" s="164">
        <f t="shared" si="63"/>
        <v>0.38768638768638763</v>
      </c>
      <c r="J145" s="165">
        <f t="shared" si="60"/>
        <v>-0.28765432098765431</v>
      </c>
      <c r="K145" s="163">
        <f t="shared" si="61"/>
        <v>806</v>
      </c>
      <c r="L145" s="163">
        <f t="shared" si="62"/>
        <v>-1165</v>
      </c>
      <c r="M145" s="164">
        <f t="shared" si="64"/>
        <v>5.560044919766721E-4</v>
      </c>
    </row>
    <row r="146" spans="2:16" x14ac:dyDescent="0.25">
      <c r="B146" s="168" t="s">
        <v>145</v>
      </c>
      <c r="C146" s="169">
        <f t="shared" ref="C146:H146" si="65">C138-SUM(C139:C145)</f>
        <v>48076</v>
      </c>
      <c r="D146" s="169">
        <f t="shared" si="65"/>
        <v>52520</v>
      </c>
      <c r="E146" s="169">
        <f t="shared" si="65"/>
        <v>21884</v>
      </c>
      <c r="F146" s="169">
        <f t="shared" si="65"/>
        <v>34040</v>
      </c>
      <c r="G146" s="169">
        <f t="shared" si="65"/>
        <v>68030</v>
      </c>
      <c r="H146" s="169">
        <f t="shared" si="65"/>
        <v>73928</v>
      </c>
      <c r="I146" s="170">
        <f t="shared" si="63"/>
        <v>8.6697045421137764E-2</v>
      </c>
      <c r="J146" s="171">
        <f t="shared" si="60"/>
        <v>2.3781758362273808</v>
      </c>
      <c r="K146" s="169">
        <f>H146-G146</f>
        <v>5898</v>
      </c>
      <c r="L146" s="169">
        <f t="shared" si="62"/>
        <v>52044</v>
      </c>
      <c r="M146" s="170">
        <f t="shared" si="64"/>
        <v>1.424759101658628E-2</v>
      </c>
    </row>
    <row r="147" spans="2:16" x14ac:dyDescent="0.25">
      <c r="B147" s="153" t="s">
        <v>53</v>
      </c>
      <c r="C147" s="151"/>
      <c r="D147" s="151"/>
      <c r="E147" s="151"/>
      <c r="F147" s="151"/>
      <c r="G147" s="151"/>
      <c r="H147" s="152"/>
      <c r="I147" s="152"/>
      <c r="J147" s="152"/>
      <c r="K147" s="152"/>
      <c r="L147" s="151"/>
      <c r="M147" s="151"/>
      <c r="N147" s="125"/>
      <c r="O147" s="125"/>
      <c r="P147" s="125"/>
    </row>
    <row r="148" spans="2:16" x14ac:dyDescent="0.25">
      <c r="B148" s="154" t="s">
        <v>68</v>
      </c>
      <c r="C148" s="155">
        <v>128565</v>
      </c>
      <c r="D148" s="155">
        <v>126097</v>
      </c>
      <c r="E148" s="155">
        <v>43425</v>
      </c>
      <c r="F148" s="155">
        <v>71959</v>
      </c>
      <c r="G148" s="155">
        <v>111437</v>
      </c>
      <c r="H148" s="155">
        <v>123198</v>
      </c>
      <c r="I148" s="156">
        <f>IFERROR(H148/G148-1,"-")</f>
        <v>0.10553945278498156</v>
      </c>
      <c r="J148" s="156">
        <f>IFERROR(H148/E148-1,"-")</f>
        <v>1.8370293609671848</v>
      </c>
      <c r="K148" s="155">
        <f>H148-G148</f>
        <v>11761</v>
      </c>
      <c r="L148" s="155">
        <f>H148-E148</f>
        <v>79773</v>
      </c>
      <c r="M148" s="156">
        <f>H148/H$8</f>
        <v>2.3743029948888057E-2</v>
      </c>
      <c r="N148" s="105"/>
      <c r="O148" s="105"/>
      <c r="P148" s="105"/>
    </row>
    <row r="149" spans="2:16" x14ac:dyDescent="0.25">
      <c r="B149" s="157" t="s">
        <v>97</v>
      </c>
      <c r="C149" s="158">
        <v>52082</v>
      </c>
      <c r="D149" s="158">
        <v>54208</v>
      </c>
      <c r="E149" s="158">
        <v>22164</v>
      </c>
      <c r="F149" s="158">
        <v>40392</v>
      </c>
      <c r="G149" s="158">
        <v>57756</v>
      </c>
      <c r="H149" s="158">
        <v>59696</v>
      </c>
      <c r="I149" s="159">
        <f>IFERROR(H149/G149-1,"-")</f>
        <v>3.3589583766188813E-2</v>
      </c>
      <c r="J149" s="160">
        <f t="shared" ref="J149:J160" si="66">IFERROR(H149/E149-1,"-")</f>
        <v>1.6933766468146545</v>
      </c>
      <c r="K149" s="158">
        <f t="shared" ref="K149:K159" si="67">H149-G149</f>
        <v>1940</v>
      </c>
      <c r="L149" s="158">
        <f t="shared" ref="L149:L160" si="68">H149-E149</f>
        <v>37532</v>
      </c>
      <c r="M149" s="159">
        <f>H149/H$8</f>
        <v>1.1504764004519729E-2</v>
      </c>
    </row>
    <row r="150" spans="2:16" x14ac:dyDescent="0.25">
      <c r="B150" s="162" t="s">
        <v>103</v>
      </c>
      <c r="C150" s="163">
        <v>31773</v>
      </c>
      <c r="D150" s="163">
        <v>32990</v>
      </c>
      <c r="E150" s="163">
        <v>14597</v>
      </c>
      <c r="F150" s="163">
        <v>32366</v>
      </c>
      <c r="G150" s="163">
        <v>41603</v>
      </c>
      <c r="H150" s="163">
        <v>44199</v>
      </c>
      <c r="I150" s="164">
        <f>IFERROR(H150/G150-1,"-")</f>
        <v>6.2399346200995076E-2</v>
      </c>
      <c r="J150" s="165">
        <f t="shared" si="66"/>
        <v>2.0279509488251009</v>
      </c>
      <c r="K150" s="163">
        <f t="shared" si="67"/>
        <v>2596</v>
      </c>
      <c r="L150" s="163">
        <f t="shared" si="68"/>
        <v>29602</v>
      </c>
      <c r="M150" s="164">
        <f>H150/H$8</f>
        <v>8.5181429951046543E-3</v>
      </c>
    </row>
    <row r="151" spans="2:16" x14ac:dyDescent="0.25">
      <c r="B151" s="162" t="s">
        <v>100</v>
      </c>
      <c r="C151" s="163">
        <v>20309</v>
      </c>
      <c r="D151" s="163">
        <v>21218</v>
      </c>
      <c r="E151" s="163">
        <v>7567</v>
      </c>
      <c r="F151" s="163">
        <v>8026</v>
      </c>
      <c r="G151" s="163">
        <v>16153</v>
      </c>
      <c r="H151" s="163">
        <v>15497</v>
      </c>
      <c r="I151" s="164">
        <f>IFERROR(H151/G151-1,"-")</f>
        <v>-4.0611651086485456E-2</v>
      </c>
      <c r="J151" s="165">
        <f t="shared" si="66"/>
        <v>1.0479714550019823</v>
      </c>
      <c r="K151" s="163">
        <f t="shared" si="67"/>
        <v>-656</v>
      </c>
      <c r="L151" s="163">
        <f t="shared" si="68"/>
        <v>7930</v>
      </c>
      <c r="M151" s="164">
        <f>H151/H$8</f>
        <v>2.9866210094150738E-3</v>
      </c>
    </row>
    <row r="152" spans="2:16" x14ac:dyDescent="0.25">
      <c r="B152" s="157" t="s">
        <v>107</v>
      </c>
      <c r="C152" s="158">
        <v>76483</v>
      </c>
      <c r="D152" s="158">
        <v>71889</v>
      </c>
      <c r="E152" s="158">
        <v>21261</v>
      </c>
      <c r="F152" s="158">
        <v>31567</v>
      </c>
      <c r="G152" s="158">
        <v>53681</v>
      </c>
      <c r="H152" s="158">
        <v>63502</v>
      </c>
      <c r="I152" s="159">
        <f>IFERROR(H152/G152-1,"-")</f>
        <v>0.18295113727389589</v>
      </c>
      <c r="J152" s="160">
        <f t="shared" si="66"/>
        <v>1.9867833121678191</v>
      </c>
      <c r="K152" s="158">
        <f t="shared" si="67"/>
        <v>9821</v>
      </c>
      <c r="L152" s="158">
        <f t="shared" si="68"/>
        <v>42241</v>
      </c>
      <c r="M152" s="159">
        <f>H152/H$8</f>
        <v>1.223826594436833E-2</v>
      </c>
    </row>
    <row r="153" spans="2:16" x14ac:dyDescent="0.25">
      <c r="B153" s="162" t="s">
        <v>110</v>
      </c>
      <c r="C153" s="163">
        <v>22776</v>
      </c>
      <c r="D153" s="163">
        <v>21798</v>
      </c>
      <c r="E153" s="163">
        <v>5789</v>
      </c>
      <c r="F153" s="163">
        <v>5609</v>
      </c>
      <c r="G153" s="163">
        <v>19238</v>
      </c>
      <c r="H153" s="163">
        <v>18996</v>
      </c>
      <c r="I153" s="164">
        <f t="shared" ref="I153:I160" si="69">IFERROR(H153/G153-1,"-")</f>
        <v>-1.2579270194406855E-2</v>
      </c>
      <c r="J153" s="165">
        <f t="shared" si="66"/>
        <v>2.2813957505614098</v>
      </c>
      <c r="K153" s="163">
        <f t="shared" si="67"/>
        <v>-242</v>
      </c>
      <c r="L153" s="163">
        <f t="shared" si="68"/>
        <v>13207</v>
      </c>
      <c r="M153" s="164">
        <f t="shared" ref="M153:M160" si="70">H153/H$8</f>
        <v>3.6609571333063649E-3</v>
      </c>
    </row>
    <row r="154" spans="2:16" x14ac:dyDescent="0.25">
      <c r="B154" s="162" t="s">
        <v>113</v>
      </c>
      <c r="C154" s="163">
        <v>22752</v>
      </c>
      <c r="D154" s="163">
        <v>18523</v>
      </c>
      <c r="E154" s="163">
        <v>5079</v>
      </c>
      <c r="F154" s="163">
        <v>8623</v>
      </c>
      <c r="G154" s="163">
        <v>11385</v>
      </c>
      <c r="H154" s="163">
        <v>12605</v>
      </c>
      <c r="I154" s="164">
        <f t="shared" si="69"/>
        <v>0.10715854194115071</v>
      </c>
      <c r="J154" s="165">
        <f t="shared" si="66"/>
        <v>1.4817877534947823</v>
      </c>
      <c r="K154" s="163">
        <f t="shared" si="67"/>
        <v>1220</v>
      </c>
      <c r="L154" s="163">
        <f t="shared" si="68"/>
        <v>7526</v>
      </c>
      <c r="M154" s="164">
        <f t="shared" si="70"/>
        <v>2.4292674597455638E-3</v>
      </c>
    </row>
    <row r="155" spans="2:16" x14ac:dyDescent="0.25">
      <c r="B155" s="162" t="s">
        <v>116</v>
      </c>
      <c r="C155" s="163">
        <v>11086</v>
      </c>
      <c r="D155" s="163">
        <v>9905</v>
      </c>
      <c r="E155" s="163">
        <v>2317</v>
      </c>
      <c r="F155" s="163">
        <v>5206</v>
      </c>
      <c r="G155" s="163">
        <v>6579</v>
      </c>
      <c r="H155" s="163">
        <v>10130</v>
      </c>
      <c r="I155" s="164">
        <f t="shared" si="69"/>
        <v>0.53974768201854384</v>
      </c>
      <c r="J155" s="165">
        <f t="shared" si="66"/>
        <v>3.3720328010358225</v>
      </c>
      <c r="K155" s="163">
        <f t="shared" si="67"/>
        <v>3551</v>
      </c>
      <c r="L155" s="163">
        <f t="shared" si="68"/>
        <v>7813</v>
      </c>
      <c r="M155" s="164">
        <f t="shared" si="70"/>
        <v>1.9522792040636702E-3</v>
      </c>
    </row>
    <row r="156" spans="2:16" x14ac:dyDescent="0.25">
      <c r="B156" s="162" t="s">
        <v>123</v>
      </c>
      <c r="C156" s="163">
        <v>1463</v>
      </c>
      <c r="D156" s="163">
        <v>1673</v>
      </c>
      <c r="E156" s="163">
        <v>600</v>
      </c>
      <c r="F156" s="163">
        <v>927</v>
      </c>
      <c r="G156" s="163">
        <v>1690</v>
      </c>
      <c r="H156" s="163">
        <v>2031</v>
      </c>
      <c r="I156" s="164">
        <f t="shared" si="69"/>
        <v>0.20177514792899398</v>
      </c>
      <c r="J156" s="165">
        <f t="shared" si="66"/>
        <v>2.3849999999999998</v>
      </c>
      <c r="K156" s="163">
        <f t="shared" si="67"/>
        <v>341</v>
      </c>
      <c r="L156" s="163">
        <f t="shared" si="68"/>
        <v>1431</v>
      </c>
      <c r="M156" s="164">
        <f t="shared" si="70"/>
        <v>3.9141945345047525E-4</v>
      </c>
    </row>
    <row r="157" spans="2:16" x14ac:dyDescent="0.25">
      <c r="B157" s="162" t="s">
        <v>119</v>
      </c>
      <c r="C157" s="163">
        <v>2483</v>
      </c>
      <c r="D157" s="163">
        <v>3007</v>
      </c>
      <c r="E157" s="163">
        <v>1505</v>
      </c>
      <c r="F157" s="163">
        <v>1749</v>
      </c>
      <c r="G157" s="163">
        <v>2959</v>
      </c>
      <c r="H157" s="163">
        <v>3062</v>
      </c>
      <c r="I157" s="164">
        <f t="shared" si="69"/>
        <v>3.480905711388993E-2</v>
      </c>
      <c r="J157" s="165">
        <f t="shared" si="66"/>
        <v>1.0345514950166113</v>
      </c>
      <c r="K157" s="163">
        <f t="shared" si="67"/>
        <v>103</v>
      </c>
      <c r="L157" s="163">
        <f t="shared" si="68"/>
        <v>1557</v>
      </c>
      <c r="M157" s="164">
        <f t="shared" si="70"/>
        <v>5.9011637935271061E-4</v>
      </c>
    </row>
    <row r="158" spans="2:16" x14ac:dyDescent="0.25">
      <c r="B158" s="162" t="s">
        <v>128</v>
      </c>
      <c r="C158" s="163">
        <v>443</v>
      </c>
      <c r="D158" s="163">
        <v>472</v>
      </c>
      <c r="E158" s="163">
        <v>354</v>
      </c>
      <c r="F158" s="163">
        <v>292</v>
      </c>
      <c r="G158" s="163">
        <v>497</v>
      </c>
      <c r="H158" s="163">
        <v>676</v>
      </c>
      <c r="I158" s="164">
        <f t="shared" si="69"/>
        <v>0.36016096579476864</v>
      </c>
      <c r="J158" s="165">
        <f t="shared" si="66"/>
        <v>0.90960451977401124</v>
      </c>
      <c r="K158" s="163">
        <f t="shared" si="67"/>
        <v>179</v>
      </c>
      <c r="L158" s="163">
        <f t="shared" si="68"/>
        <v>322</v>
      </c>
      <c r="M158" s="164">
        <f t="shared" si="70"/>
        <v>1.3028042862261018E-4</v>
      </c>
    </row>
    <row r="159" spans="2:16" x14ac:dyDescent="0.25">
      <c r="B159" s="162" t="s">
        <v>131</v>
      </c>
      <c r="C159" s="163">
        <v>1135</v>
      </c>
      <c r="D159" s="163">
        <v>1062</v>
      </c>
      <c r="E159" s="163">
        <v>441</v>
      </c>
      <c r="F159" s="163">
        <v>454</v>
      </c>
      <c r="G159" s="163">
        <v>656</v>
      </c>
      <c r="H159" s="163">
        <v>941</v>
      </c>
      <c r="I159" s="164">
        <f t="shared" si="69"/>
        <v>0.43445121951219523</v>
      </c>
      <c r="J159" s="165">
        <f t="shared" si="66"/>
        <v>1.1337868480725621</v>
      </c>
      <c r="K159" s="163">
        <f t="shared" si="67"/>
        <v>285</v>
      </c>
      <c r="L159" s="163">
        <f t="shared" si="68"/>
        <v>500</v>
      </c>
      <c r="M159" s="164">
        <f t="shared" si="70"/>
        <v>1.8135189842289373E-4</v>
      </c>
    </row>
    <row r="160" spans="2:16" x14ac:dyDescent="0.25">
      <c r="B160" s="168" t="s">
        <v>145</v>
      </c>
      <c r="C160" s="169">
        <f t="shared" ref="C160:H160" si="71">C152-SUM(C153:C159)</f>
        <v>14345</v>
      </c>
      <c r="D160" s="169">
        <f t="shared" si="71"/>
        <v>15449</v>
      </c>
      <c r="E160" s="169">
        <f t="shared" si="71"/>
        <v>5176</v>
      </c>
      <c r="F160" s="169">
        <f t="shared" si="71"/>
        <v>8707</v>
      </c>
      <c r="G160" s="169">
        <f t="shared" si="71"/>
        <v>10677</v>
      </c>
      <c r="H160" s="169">
        <f t="shared" si="71"/>
        <v>15061</v>
      </c>
      <c r="I160" s="170">
        <f t="shared" si="69"/>
        <v>0.41060222909056843</v>
      </c>
      <c r="J160" s="171">
        <f t="shared" si="66"/>
        <v>1.9097758887171561</v>
      </c>
      <c r="K160" s="169">
        <f>H160-G160</f>
        <v>4384</v>
      </c>
      <c r="L160" s="169">
        <f t="shared" si="68"/>
        <v>9885</v>
      </c>
      <c r="M160" s="170">
        <f t="shared" si="70"/>
        <v>2.9025939874040411E-3</v>
      </c>
    </row>
    <row r="161" spans="2:13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</row>
    <row r="162" spans="2:13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</row>
  </sheetData>
  <mergeCells count="2">
    <mergeCell ref="C5:M5"/>
    <mergeCell ref="Q5:AA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C9888-E7AE-47AB-ACBE-C8F0879762F1}">
  <sheetPr>
    <tabColor theme="7" tint="0.79998168889431442"/>
  </sheetPr>
  <dimension ref="A1:V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1" width="13.7109375" customWidth="1"/>
    <col min="14" max="22" width="11.42578125" hidden="1" customWidth="1"/>
  </cols>
  <sheetData>
    <row r="1" spans="1:22" ht="42.75" customHeight="1" x14ac:dyDescent="0.25"/>
    <row r="2" spans="1:22" ht="18" customHeight="1" x14ac:dyDescent="0.25"/>
    <row r="3" spans="1:22" x14ac:dyDescent="0.25">
      <c r="B3" s="56"/>
    </row>
    <row r="6" spans="1:22" ht="42" customHeight="1" thickBot="1" x14ac:dyDescent="0.3">
      <c r="B6" s="269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69"/>
      <c r="D6" s="269"/>
      <c r="E6" s="269"/>
      <c r="F6" s="269"/>
      <c r="G6" s="269"/>
      <c r="H6" s="269"/>
      <c r="I6" s="269"/>
      <c r="J6" s="269"/>
      <c r="K6" s="269"/>
      <c r="N6" s="269" t="s">
        <v>260</v>
      </c>
      <c r="O6" s="269"/>
      <c r="P6" s="269"/>
      <c r="Q6" s="269"/>
      <c r="R6" s="269"/>
      <c r="S6" s="269"/>
      <c r="T6" s="269"/>
      <c r="U6" s="269"/>
      <c r="V6" s="269"/>
    </row>
    <row r="7" spans="1:22" ht="6" customHeight="1" x14ac:dyDescent="0.25"/>
    <row r="8" spans="1:22" ht="15.75" x14ac:dyDescent="0.25">
      <c r="B8" s="143"/>
      <c r="C8" s="301" t="s">
        <v>43</v>
      </c>
      <c r="D8" s="302"/>
      <c r="E8" s="302"/>
      <c r="F8" s="302"/>
      <c r="G8" s="302"/>
      <c r="H8" s="302"/>
      <c r="I8" s="302"/>
      <c r="J8" s="302"/>
      <c r="K8" s="302"/>
    </row>
    <row r="9" spans="1:22" s="144" customFormat="1" ht="72" customHeight="1" x14ac:dyDescent="0.25">
      <c r="A9"/>
      <c r="B9" s="145"/>
      <c r="C9" s="172" t="s">
        <v>224</v>
      </c>
      <c r="D9" s="172" t="s">
        <v>235</v>
      </c>
      <c r="E9" s="172" t="s">
        <v>225</v>
      </c>
      <c r="F9" s="172" t="s">
        <v>226</v>
      </c>
      <c r="G9" s="172" t="s">
        <v>227</v>
      </c>
      <c r="H9" s="172" t="s">
        <v>228</v>
      </c>
      <c r="I9" s="173" t="str">
        <f>CONCATENATE("var. ",RIGHT(H9,2),"/",RIGHT(G9,2))</f>
        <v>var. 24/23</v>
      </c>
      <c r="J9" s="173" t="str">
        <f>CONCATENATE("var. ",RIGHT(H9,2),"/",RIGHT(C9,2))</f>
        <v>var. 24/19</v>
      </c>
      <c r="K9" s="173" t="str">
        <f>CONCATENATE("Cuota s/ total lugares de residencia ",RIGHT(H9,4))</f>
        <v>Cuota s/ total lugares de residencia 2024</v>
      </c>
      <c r="N9" s="145"/>
      <c r="O9" s="172" t="s">
        <v>224</v>
      </c>
      <c r="P9" s="172" t="s">
        <v>225</v>
      </c>
      <c r="Q9" s="172" t="s">
        <v>226</v>
      </c>
      <c r="R9" s="172" t="s">
        <v>227</v>
      </c>
      <c r="S9" s="172" t="s">
        <v>228</v>
      </c>
      <c r="T9" s="173" t="str">
        <f>CONCATENATE("var. ",RIGHT(S9,2),"/",RIGHT(R9,2))</f>
        <v>var. 24/23</v>
      </c>
      <c r="U9" s="173" t="str">
        <f>CONCATENATE("var. ",RIGHT(S9,2),"/",RIGHT(O9,2))</f>
        <v>var. 24/19</v>
      </c>
      <c r="V9" s="173" t="str">
        <f>CONCATENATE("Cuota s/ total lugares de residencia ",RIGHT(S9,4))</f>
        <v>Cuota s/ total lugares de residencia 2024</v>
      </c>
    </row>
    <row r="10" spans="1:22" x14ac:dyDescent="0.25">
      <c r="B10" s="150" t="s">
        <v>43</v>
      </c>
      <c r="C10" s="151"/>
      <c r="D10" s="151"/>
      <c r="E10" s="151"/>
      <c r="F10" s="151"/>
      <c r="G10" s="151"/>
      <c r="H10" s="151"/>
      <c r="I10" s="152"/>
      <c r="J10" s="152"/>
      <c r="K10" s="152"/>
      <c r="N10" s="153" t="s">
        <v>47</v>
      </c>
      <c r="O10" s="174"/>
      <c r="P10" s="174"/>
      <c r="Q10" s="174"/>
      <c r="R10" s="174"/>
      <c r="S10" s="174"/>
      <c r="T10" s="175"/>
      <c r="U10" s="175"/>
      <c r="V10" s="175"/>
    </row>
    <row r="11" spans="1:22" x14ac:dyDescent="0.25">
      <c r="B11" s="154" t="s">
        <v>68</v>
      </c>
      <c r="C11" s="176">
        <v>506317</v>
      </c>
      <c r="D11" s="176">
        <v>96401</v>
      </c>
      <c r="E11" s="176">
        <v>246325</v>
      </c>
      <c r="F11" s="176">
        <v>525893</v>
      </c>
      <c r="G11" s="176">
        <v>533489</v>
      </c>
      <c r="H11" s="176">
        <v>558529</v>
      </c>
      <c r="I11" s="177">
        <f t="shared" ref="I11:I23" si="0">IFERROR(H11/G11-1,"-")</f>
        <v>4.6936300467301129E-2</v>
      </c>
      <c r="J11" s="177">
        <f t="shared" ref="J11:J23" si="1">IFERROR(H11/C11-1,"-")</f>
        <v>0.10312116717392472</v>
      </c>
      <c r="K11" s="177">
        <f>H11/H11</f>
        <v>1</v>
      </c>
      <c r="L11" s="79"/>
      <c r="M11" s="79"/>
      <c r="N11" s="154" t="s">
        <v>68</v>
      </c>
      <c r="O11" s="176">
        <v>14912</v>
      </c>
      <c r="P11" s="176">
        <v>2426</v>
      </c>
      <c r="Q11" s="176">
        <v>27893</v>
      </c>
      <c r="R11" s="176">
        <v>26664</v>
      </c>
      <c r="S11" s="176">
        <v>19100</v>
      </c>
      <c r="T11" s="177">
        <f t="shared" ref="T11:T23" si="2">IFERROR(S11/R11-1,"-")</f>
        <v>-0.28367836783678368</v>
      </c>
      <c r="U11" s="177">
        <f t="shared" ref="U11:U23" si="3">IFERROR(S11/O11-1,"-")</f>
        <v>0.2808476394849786</v>
      </c>
      <c r="V11" s="177">
        <f>S11/S11</f>
        <v>1</v>
      </c>
    </row>
    <row r="12" spans="1:22" x14ac:dyDescent="0.25">
      <c r="B12" s="157" t="s">
        <v>97</v>
      </c>
      <c r="C12" s="158">
        <v>134159</v>
      </c>
      <c r="D12" s="158">
        <v>46194</v>
      </c>
      <c r="E12" s="158">
        <v>118375</v>
      </c>
      <c r="F12" s="158">
        <v>147620</v>
      </c>
      <c r="G12" s="158">
        <v>138535</v>
      </c>
      <c r="H12" s="158">
        <v>130850</v>
      </c>
      <c r="I12" s="159">
        <f t="shared" si="0"/>
        <v>-5.5473346085826658E-2</v>
      </c>
      <c r="J12" s="160">
        <f t="shared" si="1"/>
        <v>-2.4664763452321492E-2</v>
      </c>
      <c r="K12" s="159">
        <f>H12/H11</f>
        <v>0.23427610741787802</v>
      </c>
      <c r="L12" s="79"/>
      <c r="M12" s="79"/>
      <c r="N12" s="157" t="s">
        <v>97</v>
      </c>
      <c r="O12" s="158">
        <v>6968</v>
      </c>
      <c r="P12" s="158">
        <v>2106</v>
      </c>
      <c r="Q12" s="158">
        <v>12732</v>
      </c>
      <c r="R12" s="158">
        <v>13348</v>
      </c>
      <c r="S12" s="158">
        <v>4578</v>
      </c>
      <c r="T12" s="159">
        <f t="shared" si="2"/>
        <v>-0.65702727000299666</v>
      </c>
      <c r="U12" s="160">
        <f t="shared" si="3"/>
        <v>-0.34299655568312282</v>
      </c>
      <c r="V12" s="159">
        <f>S12/S11</f>
        <v>0.23968586387434554</v>
      </c>
    </row>
    <row r="13" spans="1:22" x14ac:dyDescent="0.25">
      <c r="B13" s="162" t="s">
        <v>103</v>
      </c>
      <c r="C13" s="163">
        <v>56237</v>
      </c>
      <c r="D13" s="163">
        <v>23748</v>
      </c>
      <c r="E13" s="163">
        <v>53382</v>
      </c>
      <c r="F13" s="163">
        <v>67495</v>
      </c>
      <c r="G13" s="163">
        <v>62070</v>
      </c>
      <c r="H13" s="163">
        <v>56598</v>
      </c>
      <c r="I13" s="164">
        <f t="shared" si="0"/>
        <v>-8.8158530691155201E-2</v>
      </c>
      <c r="J13" s="165">
        <f t="shared" si="1"/>
        <v>6.4192613403986076E-3</v>
      </c>
      <c r="K13" s="164">
        <f>H13/H11</f>
        <v>0.10133403995137226</v>
      </c>
      <c r="L13" s="79"/>
      <c r="M13" s="79"/>
      <c r="N13" s="162" t="s">
        <v>103</v>
      </c>
      <c r="O13" s="163">
        <v>3731</v>
      </c>
      <c r="P13" s="163">
        <v>1992</v>
      </c>
      <c r="Q13" s="163">
        <v>11475</v>
      </c>
      <c r="R13" s="163">
        <v>10243</v>
      </c>
      <c r="S13" s="163">
        <v>2063</v>
      </c>
      <c r="T13" s="164">
        <f t="shared" si="2"/>
        <v>-0.79859416186664067</v>
      </c>
      <c r="U13" s="165">
        <f t="shared" si="3"/>
        <v>-0.44706512999195924</v>
      </c>
      <c r="V13" s="164">
        <f>S13/S11</f>
        <v>0.10801047120418848</v>
      </c>
    </row>
    <row r="14" spans="1:22" x14ac:dyDescent="0.25">
      <c r="B14" s="162" t="s">
        <v>100</v>
      </c>
      <c r="C14" s="163">
        <v>77922</v>
      </c>
      <c r="D14" s="163">
        <v>22446</v>
      </c>
      <c r="E14" s="163">
        <v>64993</v>
      </c>
      <c r="F14" s="163">
        <v>80125</v>
      </c>
      <c r="G14" s="163">
        <v>76465</v>
      </c>
      <c r="H14" s="163">
        <v>74252</v>
      </c>
      <c r="I14" s="164">
        <f t="shared" si="0"/>
        <v>-2.8941345713725197E-2</v>
      </c>
      <c r="J14" s="165">
        <f t="shared" si="1"/>
        <v>-4.7098380431713771E-2</v>
      </c>
      <c r="K14" s="164">
        <f>H14/H11</f>
        <v>0.13294206746650578</v>
      </c>
      <c r="L14" s="79"/>
      <c r="M14" s="79"/>
      <c r="N14" s="162" t="s">
        <v>100</v>
      </c>
      <c r="O14" s="163">
        <v>3237</v>
      </c>
      <c r="P14" s="163">
        <v>114</v>
      </c>
      <c r="Q14" s="163">
        <v>1257</v>
      </c>
      <c r="R14" s="163">
        <v>3105</v>
      </c>
      <c r="S14" s="163">
        <v>2515</v>
      </c>
      <c r="T14" s="164">
        <f t="shared" si="2"/>
        <v>-0.19001610305958128</v>
      </c>
      <c r="U14" s="165">
        <f t="shared" si="3"/>
        <v>-0.22304603027494596</v>
      </c>
      <c r="V14" s="164">
        <f>S14/S11</f>
        <v>0.13167539267015707</v>
      </c>
    </row>
    <row r="15" spans="1:22" x14ac:dyDescent="0.25">
      <c r="B15" s="157" t="s">
        <v>107</v>
      </c>
      <c r="C15" s="158">
        <v>372158</v>
      </c>
      <c r="D15" s="158">
        <v>50207</v>
      </c>
      <c r="E15" s="158">
        <v>127950</v>
      </c>
      <c r="F15" s="158">
        <v>378273</v>
      </c>
      <c r="G15" s="158">
        <v>394954</v>
      </c>
      <c r="H15" s="158">
        <v>427679</v>
      </c>
      <c r="I15" s="159">
        <f t="shared" si="0"/>
        <v>8.2857750522845608E-2</v>
      </c>
      <c r="J15" s="160">
        <f t="shared" si="1"/>
        <v>0.14918663578372637</v>
      </c>
      <c r="K15" s="159">
        <f>H15/H11</f>
        <v>0.76572389258212192</v>
      </c>
      <c r="L15" s="79"/>
      <c r="M15" s="79"/>
      <c r="N15" s="157" t="s">
        <v>107</v>
      </c>
      <c r="O15" s="158">
        <v>7944</v>
      </c>
      <c r="P15" s="158">
        <v>320</v>
      </c>
      <c r="Q15" s="158">
        <v>15161</v>
      </c>
      <c r="R15" s="158">
        <v>13316</v>
      </c>
      <c r="S15" s="158">
        <v>14522</v>
      </c>
      <c r="T15" s="159">
        <f t="shared" si="2"/>
        <v>9.0567738059477376E-2</v>
      </c>
      <c r="U15" s="160">
        <f t="shared" si="3"/>
        <v>0.82804632426988922</v>
      </c>
      <c r="V15" s="159">
        <f>S15/S11</f>
        <v>0.76031413612565446</v>
      </c>
    </row>
    <row r="16" spans="1:22" x14ac:dyDescent="0.25">
      <c r="B16" s="162" t="s">
        <v>110</v>
      </c>
      <c r="C16" s="163">
        <v>185588</v>
      </c>
      <c r="D16" s="163">
        <v>18460</v>
      </c>
      <c r="E16" s="163">
        <v>18968</v>
      </c>
      <c r="F16" s="163">
        <v>196714</v>
      </c>
      <c r="G16" s="163">
        <v>205434</v>
      </c>
      <c r="H16" s="163">
        <v>222639</v>
      </c>
      <c r="I16" s="164">
        <f t="shared" si="0"/>
        <v>8.3749525395017343E-2</v>
      </c>
      <c r="J16" s="165">
        <f t="shared" si="1"/>
        <v>0.19964114059098659</v>
      </c>
      <c r="K16" s="164">
        <f>H16/H11</f>
        <v>0.39861672357209743</v>
      </c>
      <c r="L16" s="79"/>
      <c r="M16" s="79"/>
      <c r="N16" s="162" t="s">
        <v>110</v>
      </c>
      <c r="O16" s="163">
        <v>3569</v>
      </c>
      <c r="P16" s="163">
        <v>0</v>
      </c>
      <c r="Q16" s="163">
        <v>8685</v>
      </c>
      <c r="R16" s="163">
        <v>5779</v>
      </c>
      <c r="S16" s="163">
        <v>8571</v>
      </c>
      <c r="T16" s="164">
        <f t="shared" si="2"/>
        <v>0.48312856895656697</v>
      </c>
      <c r="U16" s="165">
        <f t="shared" si="3"/>
        <v>1.4015130288596245</v>
      </c>
      <c r="V16" s="164">
        <f>S16/S11</f>
        <v>0.4487434554973822</v>
      </c>
    </row>
    <row r="17" spans="1:22" x14ac:dyDescent="0.25">
      <c r="B17" s="162" t="s">
        <v>113</v>
      </c>
      <c r="C17" s="163">
        <v>45703</v>
      </c>
      <c r="D17" s="163">
        <v>7857</v>
      </c>
      <c r="E17" s="163">
        <v>21184</v>
      </c>
      <c r="F17" s="163">
        <v>32365</v>
      </c>
      <c r="G17" s="163">
        <v>32809</v>
      </c>
      <c r="H17" s="163">
        <v>34006</v>
      </c>
      <c r="I17" s="164">
        <f t="shared" si="0"/>
        <v>3.6483891615105568E-2</v>
      </c>
      <c r="J17" s="165">
        <f t="shared" si="1"/>
        <v>-0.25593505896768265</v>
      </c>
      <c r="K17" s="164">
        <f>H17/H11</f>
        <v>6.0884931668722664E-2</v>
      </c>
      <c r="L17" s="79"/>
      <c r="M17" s="79"/>
      <c r="N17" s="162" t="s">
        <v>113</v>
      </c>
      <c r="O17" s="163">
        <v>739</v>
      </c>
      <c r="P17" s="163">
        <v>30</v>
      </c>
      <c r="Q17" s="163">
        <v>237</v>
      </c>
      <c r="R17" s="163">
        <v>540</v>
      </c>
      <c r="S17" s="163">
        <v>747</v>
      </c>
      <c r="T17" s="164">
        <f t="shared" si="2"/>
        <v>0.3833333333333333</v>
      </c>
      <c r="U17" s="165">
        <f t="shared" si="3"/>
        <v>1.0825439783491264E-2</v>
      </c>
      <c r="V17" s="164">
        <f>S17/S11</f>
        <v>3.9109947643979057E-2</v>
      </c>
    </row>
    <row r="18" spans="1:22" x14ac:dyDescent="0.25">
      <c r="B18" s="162" t="s">
        <v>116</v>
      </c>
      <c r="C18" s="163">
        <v>15686</v>
      </c>
      <c r="D18" s="163">
        <v>1670</v>
      </c>
      <c r="E18" s="163">
        <v>13322</v>
      </c>
      <c r="F18" s="163">
        <v>17413</v>
      </c>
      <c r="G18" s="163">
        <v>18119</v>
      </c>
      <c r="H18" s="163">
        <v>20543</v>
      </c>
      <c r="I18" s="164">
        <f t="shared" si="0"/>
        <v>0.13378221756167563</v>
      </c>
      <c r="J18" s="165">
        <f t="shared" si="1"/>
        <v>0.30963916868545205</v>
      </c>
      <c r="K18" s="164">
        <f>H18/H11</f>
        <v>3.678054317680908E-2</v>
      </c>
      <c r="L18" s="79"/>
      <c r="M18" s="79"/>
      <c r="N18" s="162" t="s">
        <v>116</v>
      </c>
      <c r="O18" s="163">
        <v>907</v>
      </c>
      <c r="P18" s="163">
        <v>184</v>
      </c>
      <c r="Q18" s="163">
        <v>1882</v>
      </c>
      <c r="R18" s="163">
        <v>1806</v>
      </c>
      <c r="S18" s="163">
        <v>1006</v>
      </c>
      <c r="T18" s="164">
        <f t="shared" si="2"/>
        <v>-0.44296788482834992</v>
      </c>
      <c r="U18" s="165">
        <f t="shared" si="3"/>
        <v>0.10915104740904069</v>
      </c>
      <c r="V18" s="164">
        <f>S18/S11</f>
        <v>5.2670157068062828E-2</v>
      </c>
    </row>
    <row r="19" spans="1:22" x14ac:dyDescent="0.25">
      <c r="B19" s="162" t="s">
        <v>123</v>
      </c>
      <c r="C19" s="163">
        <v>15608</v>
      </c>
      <c r="D19" s="163">
        <v>3116</v>
      </c>
      <c r="E19" s="163">
        <v>9389</v>
      </c>
      <c r="F19" s="163">
        <v>17486</v>
      </c>
      <c r="G19" s="163">
        <v>17107</v>
      </c>
      <c r="H19" s="163">
        <v>18906</v>
      </c>
      <c r="I19" s="164">
        <f t="shared" si="0"/>
        <v>0.10516162974221088</v>
      </c>
      <c r="J19" s="165">
        <f t="shared" si="1"/>
        <v>0.21130189646335218</v>
      </c>
      <c r="K19" s="164">
        <f>H19/H11</f>
        <v>3.3849630010259091E-2</v>
      </c>
      <c r="L19" s="79"/>
      <c r="M19" s="79"/>
      <c r="N19" s="162" t="s">
        <v>123</v>
      </c>
      <c r="O19" s="163">
        <v>89</v>
      </c>
      <c r="P19" s="163">
        <v>6</v>
      </c>
      <c r="Q19" s="163">
        <v>275</v>
      </c>
      <c r="R19" s="163">
        <v>481</v>
      </c>
      <c r="S19" s="163">
        <v>278</v>
      </c>
      <c r="T19" s="164">
        <f t="shared" si="2"/>
        <v>-0.42203742203742201</v>
      </c>
      <c r="U19" s="165">
        <f t="shared" si="3"/>
        <v>2.1235955056179776</v>
      </c>
      <c r="V19" s="164">
        <f>S19/S11</f>
        <v>1.4554973821989529E-2</v>
      </c>
    </row>
    <row r="20" spans="1:22" x14ac:dyDescent="0.25">
      <c r="B20" s="162" t="s">
        <v>119</v>
      </c>
      <c r="C20" s="163">
        <v>14750</v>
      </c>
      <c r="D20" s="163">
        <v>3817</v>
      </c>
      <c r="E20" s="163">
        <v>10451</v>
      </c>
      <c r="F20" s="163">
        <v>16173</v>
      </c>
      <c r="G20" s="163">
        <v>17642</v>
      </c>
      <c r="H20" s="163">
        <v>17970</v>
      </c>
      <c r="I20" s="164">
        <f t="shared" si="0"/>
        <v>1.8591996372293362E-2</v>
      </c>
      <c r="J20" s="165">
        <f t="shared" si="1"/>
        <v>0.2183050847457626</v>
      </c>
      <c r="K20" s="164">
        <f>H20/H11</f>
        <v>3.2173799390900024E-2</v>
      </c>
      <c r="L20" s="79"/>
      <c r="M20" s="79"/>
      <c r="N20" s="162" t="s">
        <v>119</v>
      </c>
      <c r="O20" s="163">
        <v>134</v>
      </c>
      <c r="P20" s="163">
        <v>33</v>
      </c>
      <c r="Q20" s="163">
        <v>569</v>
      </c>
      <c r="R20" s="163">
        <v>610</v>
      </c>
      <c r="S20" s="163">
        <v>514</v>
      </c>
      <c r="T20" s="164">
        <f t="shared" si="2"/>
        <v>-0.15737704918032791</v>
      </c>
      <c r="U20" s="165">
        <f t="shared" si="3"/>
        <v>2.8358208955223883</v>
      </c>
      <c r="V20" s="164">
        <f>S20/S11</f>
        <v>2.6910994764397907E-2</v>
      </c>
    </row>
    <row r="21" spans="1:22" x14ac:dyDescent="0.25">
      <c r="B21" s="162" t="s">
        <v>128</v>
      </c>
      <c r="C21" s="163">
        <v>2794</v>
      </c>
      <c r="D21" s="163">
        <v>93</v>
      </c>
      <c r="E21" s="163">
        <v>1424</v>
      </c>
      <c r="F21" s="163">
        <v>2442</v>
      </c>
      <c r="G21" s="163">
        <v>1682</v>
      </c>
      <c r="H21" s="163">
        <v>2553</v>
      </c>
      <c r="I21" s="164">
        <f t="shared" si="0"/>
        <v>0.51783590963139114</v>
      </c>
      <c r="J21" s="165">
        <f t="shared" si="1"/>
        <v>-8.625626342161774E-2</v>
      </c>
      <c r="K21" s="164">
        <f>H21/H11</f>
        <v>4.5709354393415561E-3</v>
      </c>
      <c r="L21" s="79"/>
      <c r="M21" s="79"/>
      <c r="N21" s="162" t="s">
        <v>128</v>
      </c>
      <c r="O21" s="163">
        <v>70</v>
      </c>
      <c r="P21" s="163">
        <v>0</v>
      </c>
      <c r="Q21" s="163">
        <v>13</v>
      </c>
      <c r="R21" s="163">
        <v>29</v>
      </c>
      <c r="S21" s="163">
        <v>4</v>
      </c>
      <c r="T21" s="164">
        <f t="shared" si="2"/>
        <v>-0.86206896551724133</v>
      </c>
      <c r="U21" s="165">
        <f t="shared" si="3"/>
        <v>-0.94285714285714284</v>
      </c>
      <c r="V21" s="164">
        <f>S21/S11</f>
        <v>2.094240837696335E-4</v>
      </c>
    </row>
    <row r="22" spans="1:22" x14ac:dyDescent="0.25">
      <c r="A22" s="167"/>
      <c r="B22" s="162" t="s">
        <v>131</v>
      </c>
      <c r="C22" s="163">
        <v>2145</v>
      </c>
      <c r="D22" s="163">
        <v>59</v>
      </c>
      <c r="E22" s="163">
        <v>254</v>
      </c>
      <c r="F22" s="163">
        <v>818</v>
      </c>
      <c r="G22" s="163">
        <v>1076</v>
      </c>
      <c r="H22" s="163">
        <v>713</v>
      </c>
      <c r="I22" s="164">
        <f t="shared" si="0"/>
        <v>-0.33736059479553904</v>
      </c>
      <c r="J22" s="165">
        <f t="shared" si="1"/>
        <v>-0.66759906759906762</v>
      </c>
      <c r="K22" s="164">
        <f>H22/H11</f>
        <v>1.2765675551314256E-3</v>
      </c>
      <c r="L22" s="79"/>
      <c r="M22" s="79"/>
      <c r="N22" s="162" t="s">
        <v>131</v>
      </c>
      <c r="O22" s="163">
        <v>26</v>
      </c>
      <c r="P22" s="163">
        <v>0</v>
      </c>
      <c r="Q22" s="163">
        <v>10</v>
      </c>
      <c r="R22" s="163">
        <v>27</v>
      </c>
      <c r="S22" s="163">
        <v>0</v>
      </c>
      <c r="T22" s="164">
        <f t="shared" si="2"/>
        <v>-1</v>
      </c>
      <c r="U22" s="165">
        <f t="shared" si="3"/>
        <v>-1</v>
      </c>
      <c r="V22" s="164">
        <f>S22/S11</f>
        <v>0</v>
      </c>
    </row>
    <row r="23" spans="1:22" x14ac:dyDescent="0.25">
      <c r="B23" s="168" t="s">
        <v>145</v>
      </c>
      <c r="C23" s="169">
        <f t="shared" ref="C23:H23" si="4">C15-SUM(C16:C22)</f>
        <v>89884</v>
      </c>
      <c r="D23" s="169">
        <f t="shared" si="4"/>
        <v>15135</v>
      </c>
      <c r="E23" s="169">
        <f t="shared" si="4"/>
        <v>52958</v>
      </c>
      <c r="F23" s="169">
        <f t="shared" si="4"/>
        <v>94862</v>
      </c>
      <c r="G23" s="169">
        <f t="shared" si="4"/>
        <v>101085</v>
      </c>
      <c r="H23" s="169">
        <f t="shared" si="4"/>
        <v>110349</v>
      </c>
      <c r="I23" s="170">
        <f t="shared" si="0"/>
        <v>9.1645644754414501E-2</v>
      </c>
      <c r="J23" s="171">
        <f t="shared" si="1"/>
        <v>0.22768234613501837</v>
      </c>
      <c r="K23" s="170">
        <f>H23/H11</f>
        <v>0.19757076176886071</v>
      </c>
      <c r="L23" s="125"/>
      <c r="M23" s="125"/>
      <c r="N23" s="168" t="s">
        <v>145</v>
      </c>
      <c r="O23" s="169">
        <f>O15-SUM(O16:O22)</f>
        <v>2410</v>
      </c>
      <c r="P23" s="169">
        <f>P15-SUM(P16:P22)</f>
        <v>67</v>
      </c>
      <c r="Q23" s="169">
        <f>Q15-SUM(Q16:Q22)</f>
        <v>3490</v>
      </c>
      <c r="R23" s="169">
        <f>R15-SUM(R16:R22)</f>
        <v>4044</v>
      </c>
      <c r="S23" s="169">
        <f>S15-SUM(S16:S22)</f>
        <v>3402</v>
      </c>
      <c r="T23" s="170">
        <f t="shared" si="2"/>
        <v>-0.15875370919881304</v>
      </c>
      <c r="U23" s="171">
        <f t="shared" si="3"/>
        <v>0.41161825726141088</v>
      </c>
      <c r="V23" s="170">
        <f>S23/S11</f>
        <v>0.17811518324607331</v>
      </c>
    </row>
    <row r="24" spans="1:22" x14ac:dyDescent="0.25">
      <c r="B24" s="153" t="s">
        <v>44</v>
      </c>
      <c r="C24" s="174"/>
      <c r="D24" s="174"/>
      <c r="E24" s="174"/>
      <c r="F24" s="174"/>
      <c r="G24" s="174"/>
      <c r="H24" s="174"/>
      <c r="I24" s="175"/>
      <c r="J24" s="175"/>
      <c r="K24" s="175"/>
      <c r="L24" s="105"/>
      <c r="M24" s="105"/>
      <c r="N24" s="105"/>
      <c r="O24" s="105"/>
      <c r="P24" s="105"/>
      <c r="Q24" s="105"/>
      <c r="R24" s="105"/>
      <c r="S24" s="105"/>
      <c r="T24" s="105"/>
      <c r="U24" s="105"/>
    </row>
    <row r="25" spans="1:22" x14ac:dyDescent="0.25">
      <c r="B25" s="154" t="s">
        <v>68</v>
      </c>
      <c r="C25" s="176">
        <v>186800</v>
      </c>
      <c r="D25" s="176">
        <v>0</v>
      </c>
      <c r="E25" s="176">
        <v>104300</v>
      </c>
      <c r="F25" s="176">
        <v>193056</v>
      </c>
      <c r="G25" s="176">
        <v>195421</v>
      </c>
      <c r="H25" s="176">
        <v>198178</v>
      </c>
      <c r="I25" s="177">
        <f t="shared" ref="I25:I37" si="5">IFERROR(H25/G25-1,"-")</f>
        <v>1.4108002722327706E-2</v>
      </c>
      <c r="J25" s="177">
        <f t="shared" ref="J25:J37" si="6">IFERROR(H25/C25-1,"-")</f>
        <v>6.0910064239828587E-2</v>
      </c>
      <c r="K25" s="177">
        <f>H25/H25</f>
        <v>1</v>
      </c>
    </row>
    <row r="26" spans="1:22" x14ac:dyDescent="0.25">
      <c r="B26" s="157" t="s">
        <v>97</v>
      </c>
      <c r="C26" s="158">
        <v>31348</v>
      </c>
      <c r="D26" s="158">
        <v>0</v>
      </c>
      <c r="E26" s="158">
        <v>44439</v>
      </c>
      <c r="F26" s="158">
        <v>33408</v>
      </c>
      <c r="G26" s="158">
        <v>26219</v>
      </c>
      <c r="H26" s="158">
        <v>21651</v>
      </c>
      <c r="I26" s="159">
        <f t="shared" si="5"/>
        <v>-0.17422479881002328</v>
      </c>
      <c r="J26" s="160">
        <f t="shared" si="6"/>
        <v>-0.30933392879928545</v>
      </c>
      <c r="K26" s="159">
        <f>H26/H25</f>
        <v>0.10925026995932949</v>
      </c>
    </row>
    <row r="27" spans="1:22" x14ac:dyDescent="0.25">
      <c r="B27" s="162" t="s">
        <v>103</v>
      </c>
      <c r="C27" s="163">
        <v>16800</v>
      </c>
      <c r="D27" s="163">
        <v>0</v>
      </c>
      <c r="E27" s="163">
        <v>20331</v>
      </c>
      <c r="F27" s="163">
        <v>13052</v>
      </c>
      <c r="G27" s="163">
        <v>10656</v>
      </c>
      <c r="H27" s="163">
        <v>8502</v>
      </c>
      <c r="I27" s="164">
        <f t="shared" si="5"/>
        <v>-0.20213963963963966</v>
      </c>
      <c r="J27" s="165">
        <f t="shared" si="6"/>
        <v>-0.49392857142857138</v>
      </c>
      <c r="K27" s="164">
        <f>H27/H25</f>
        <v>4.2900826529685437E-2</v>
      </c>
    </row>
    <row r="28" spans="1:22" x14ac:dyDescent="0.25">
      <c r="B28" s="162" t="s">
        <v>100</v>
      </c>
      <c r="C28" s="163">
        <v>14548</v>
      </c>
      <c r="D28" s="163">
        <v>0</v>
      </c>
      <c r="E28" s="163">
        <v>24108</v>
      </c>
      <c r="F28" s="163">
        <v>20356</v>
      </c>
      <c r="G28" s="163">
        <v>15563</v>
      </c>
      <c r="H28" s="163">
        <v>13149</v>
      </c>
      <c r="I28" s="164">
        <f t="shared" si="5"/>
        <v>-0.15511148236201244</v>
      </c>
      <c r="J28" s="165">
        <f t="shared" si="6"/>
        <v>-9.6164421226285435E-2</v>
      </c>
      <c r="K28" s="164">
        <f>H28/H25</f>
        <v>6.6349443429644051E-2</v>
      </c>
    </row>
    <row r="29" spans="1:22" x14ac:dyDescent="0.25">
      <c r="B29" s="157" t="s">
        <v>107</v>
      </c>
      <c r="C29" s="158">
        <v>155452</v>
      </c>
      <c r="D29" s="158">
        <v>0</v>
      </c>
      <c r="E29" s="158">
        <v>59861</v>
      </c>
      <c r="F29" s="158">
        <v>159648</v>
      </c>
      <c r="G29" s="158">
        <v>169202</v>
      </c>
      <c r="H29" s="158">
        <v>176527</v>
      </c>
      <c r="I29" s="159">
        <f t="shared" si="5"/>
        <v>4.329145045566829E-2</v>
      </c>
      <c r="J29" s="160">
        <f t="shared" si="6"/>
        <v>0.13557239533746746</v>
      </c>
      <c r="K29" s="159">
        <f>H29/H25</f>
        <v>0.89074973004067048</v>
      </c>
    </row>
    <row r="30" spans="1:22" x14ac:dyDescent="0.25">
      <c r="B30" s="162" t="s">
        <v>110</v>
      </c>
      <c r="C30" s="163">
        <v>77388</v>
      </c>
      <c r="D30" s="163">
        <v>0</v>
      </c>
      <c r="E30" s="163">
        <v>10198</v>
      </c>
      <c r="F30" s="163">
        <v>86684</v>
      </c>
      <c r="G30" s="163">
        <v>91801</v>
      </c>
      <c r="H30" s="163">
        <v>96458</v>
      </c>
      <c r="I30" s="164">
        <f t="shared" si="5"/>
        <v>5.072929488785527E-2</v>
      </c>
      <c r="J30" s="165">
        <f t="shared" si="6"/>
        <v>0.24642063368997769</v>
      </c>
      <c r="K30" s="164">
        <f>H30/H25</f>
        <v>0.48672405615154052</v>
      </c>
    </row>
    <row r="31" spans="1:22" x14ac:dyDescent="0.25">
      <c r="B31" s="162" t="s">
        <v>113</v>
      </c>
      <c r="C31" s="163">
        <v>21574</v>
      </c>
      <c r="D31" s="163">
        <v>0</v>
      </c>
      <c r="E31" s="163">
        <v>12681</v>
      </c>
      <c r="F31" s="163">
        <v>16321</v>
      </c>
      <c r="G31" s="163">
        <v>16981</v>
      </c>
      <c r="H31" s="163">
        <v>16678</v>
      </c>
      <c r="I31" s="164">
        <f t="shared" si="5"/>
        <v>-1.784347211589421E-2</v>
      </c>
      <c r="J31" s="165">
        <f t="shared" si="6"/>
        <v>-0.2269398349865579</v>
      </c>
      <c r="K31" s="164">
        <f>H31/H25</f>
        <v>8.4156667238543134E-2</v>
      </c>
    </row>
    <row r="32" spans="1:22" x14ac:dyDescent="0.25">
      <c r="B32" s="162" t="s">
        <v>116</v>
      </c>
      <c r="C32" s="163">
        <v>4860</v>
      </c>
      <c r="D32" s="163">
        <v>0</v>
      </c>
      <c r="E32" s="163">
        <v>5169</v>
      </c>
      <c r="F32" s="163">
        <v>5785</v>
      </c>
      <c r="G32" s="163">
        <v>5824</v>
      </c>
      <c r="H32" s="163">
        <v>4971</v>
      </c>
      <c r="I32" s="164">
        <f t="shared" si="5"/>
        <v>-0.14646291208791207</v>
      </c>
      <c r="J32" s="165">
        <f t="shared" si="6"/>
        <v>2.2839506172839474E-2</v>
      </c>
      <c r="K32" s="164">
        <f>H32/H25</f>
        <v>2.5083510783235272E-2</v>
      </c>
    </row>
    <row r="33" spans="2:11" x14ac:dyDescent="0.25">
      <c r="B33" s="162" t="s">
        <v>123</v>
      </c>
      <c r="C33" s="163">
        <v>7088</v>
      </c>
      <c r="D33" s="163">
        <v>0</v>
      </c>
      <c r="E33" s="163">
        <v>4408</v>
      </c>
      <c r="F33" s="163">
        <v>7612</v>
      </c>
      <c r="G33" s="163">
        <v>7630</v>
      </c>
      <c r="H33" s="163">
        <v>7871</v>
      </c>
      <c r="I33" s="164">
        <f t="shared" si="5"/>
        <v>3.1585845347313235E-2</v>
      </c>
      <c r="J33" s="165">
        <f t="shared" si="6"/>
        <v>0.1104683972911964</v>
      </c>
      <c r="K33" s="164">
        <f>H33/H25</f>
        <v>3.9716820232316402E-2</v>
      </c>
    </row>
    <row r="34" spans="2:11" x14ac:dyDescent="0.25">
      <c r="B34" s="162" t="s">
        <v>119</v>
      </c>
      <c r="C34" s="163">
        <v>7671</v>
      </c>
      <c r="D34" s="163">
        <v>0</v>
      </c>
      <c r="E34" s="163">
        <v>6150</v>
      </c>
      <c r="F34" s="163">
        <v>8809</v>
      </c>
      <c r="G34" s="163">
        <v>9100</v>
      </c>
      <c r="H34" s="163">
        <v>9325</v>
      </c>
      <c r="I34" s="164">
        <f t="shared" si="5"/>
        <v>2.4725274725274637E-2</v>
      </c>
      <c r="J34" s="165">
        <f t="shared" si="6"/>
        <v>0.21561725980967283</v>
      </c>
      <c r="K34" s="164">
        <f>H34/H25</f>
        <v>4.7053658831959146E-2</v>
      </c>
    </row>
    <row r="35" spans="2:11" x14ac:dyDescent="0.25">
      <c r="B35" s="162" t="s">
        <v>128</v>
      </c>
      <c r="C35" s="163">
        <v>1361</v>
      </c>
      <c r="D35" s="163">
        <v>0</v>
      </c>
      <c r="E35" s="163">
        <v>210</v>
      </c>
      <c r="F35" s="163">
        <v>804</v>
      </c>
      <c r="G35" s="163">
        <v>650</v>
      </c>
      <c r="H35" s="163">
        <v>1422</v>
      </c>
      <c r="I35" s="164">
        <f t="shared" si="5"/>
        <v>1.1876923076923078</v>
      </c>
      <c r="J35" s="165">
        <f t="shared" si="6"/>
        <v>4.4819985304922927E-2</v>
      </c>
      <c r="K35" s="164">
        <f>H35/H25</f>
        <v>7.1753675988252986E-3</v>
      </c>
    </row>
    <row r="36" spans="2:11" x14ac:dyDescent="0.25">
      <c r="B36" s="162" t="s">
        <v>131</v>
      </c>
      <c r="C36" s="163">
        <v>851</v>
      </c>
      <c r="D36" s="163">
        <v>0</v>
      </c>
      <c r="E36" s="163">
        <v>87</v>
      </c>
      <c r="F36" s="163">
        <v>350</v>
      </c>
      <c r="G36" s="163">
        <v>498</v>
      </c>
      <c r="H36" s="163">
        <v>342</v>
      </c>
      <c r="I36" s="164">
        <f t="shared" si="5"/>
        <v>-0.31325301204819278</v>
      </c>
      <c r="J36" s="165">
        <f t="shared" si="6"/>
        <v>-0.59811985898942421</v>
      </c>
      <c r="K36" s="164">
        <f>H36/H25</f>
        <v>1.7257213212364642E-3</v>
      </c>
    </row>
    <row r="37" spans="2:11" x14ac:dyDescent="0.25">
      <c r="B37" s="168" t="s">
        <v>145</v>
      </c>
      <c r="C37" s="169">
        <f t="shared" ref="C37:H37" si="7">C29-SUM(C30:C36)</f>
        <v>34659</v>
      </c>
      <c r="D37" s="169">
        <f t="shared" si="7"/>
        <v>0</v>
      </c>
      <c r="E37" s="169">
        <f t="shared" si="7"/>
        <v>20958</v>
      </c>
      <c r="F37" s="169">
        <f t="shared" si="7"/>
        <v>33283</v>
      </c>
      <c r="G37" s="169">
        <f t="shared" si="7"/>
        <v>36718</v>
      </c>
      <c r="H37" s="169">
        <f t="shared" si="7"/>
        <v>39460</v>
      </c>
      <c r="I37" s="170">
        <f t="shared" si="5"/>
        <v>7.4677270003812746E-2</v>
      </c>
      <c r="J37" s="171">
        <f t="shared" si="6"/>
        <v>0.13852101907152536</v>
      </c>
      <c r="K37" s="170">
        <f>H37/H25</f>
        <v>0.19911392788301427</v>
      </c>
    </row>
    <row r="38" spans="2:11" x14ac:dyDescent="0.25">
      <c r="B38" s="153" t="s">
        <v>45</v>
      </c>
      <c r="C38" s="174"/>
      <c r="D38" s="174"/>
      <c r="E38" s="174"/>
      <c r="F38" s="174"/>
      <c r="G38" s="174"/>
      <c r="H38" s="174"/>
      <c r="I38" s="175"/>
      <c r="J38" s="175"/>
      <c r="K38" s="175"/>
    </row>
    <row r="39" spans="2:11" x14ac:dyDescent="0.25">
      <c r="B39" s="154" t="s">
        <v>68</v>
      </c>
      <c r="C39" s="176">
        <v>136966</v>
      </c>
      <c r="D39" s="176">
        <v>0</v>
      </c>
      <c r="E39" s="176">
        <v>46309</v>
      </c>
      <c r="F39" s="176">
        <v>140298</v>
      </c>
      <c r="G39" s="176">
        <v>135627</v>
      </c>
      <c r="H39" s="176">
        <v>144210</v>
      </c>
      <c r="I39" s="177">
        <f t="shared" ref="I39:I51" si="8">IFERROR(H39/G39-1,"-")</f>
        <v>6.3283859408524767E-2</v>
      </c>
      <c r="J39" s="177">
        <f t="shared" ref="J39:J51" si="9">IFERROR(H39/C39-1,"-")</f>
        <v>5.2889038155454537E-2</v>
      </c>
      <c r="K39" s="177">
        <f>H39/H39</f>
        <v>1</v>
      </c>
    </row>
    <row r="40" spans="2:11" x14ac:dyDescent="0.25">
      <c r="B40" s="157" t="s">
        <v>97</v>
      </c>
      <c r="C40" s="158">
        <v>17082</v>
      </c>
      <c r="D40" s="158">
        <v>0</v>
      </c>
      <c r="E40" s="158">
        <v>15242</v>
      </c>
      <c r="F40" s="158">
        <v>19503</v>
      </c>
      <c r="G40" s="158">
        <v>15910</v>
      </c>
      <c r="H40" s="158">
        <v>15999</v>
      </c>
      <c r="I40" s="159">
        <f t="shared" si="8"/>
        <v>5.5939660590822449E-3</v>
      </c>
      <c r="J40" s="160">
        <f t="shared" si="9"/>
        <v>-6.3400070249385321E-2</v>
      </c>
      <c r="K40" s="159">
        <f>H40/H39</f>
        <v>0.11094237570210111</v>
      </c>
    </row>
    <row r="41" spans="2:11" x14ac:dyDescent="0.25">
      <c r="B41" s="162" t="s">
        <v>103</v>
      </c>
      <c r="C41" s="163">
        <v>7325</v>
      </c>
      <c r="D41" s="163">
        <v>0</v>
      </c>
      <c r="E41" s="163">
        <v>8365</v>
      </c>
      <c r="F41" s="163">
        <v>8182</v>
      </c>
      <c r="G41" s="163">
        <v>7519</v>
      </c>
      <c r="H41" s="163">
        <v>7601</v>
      </c>
      <c r="I41" s="164">
        <f t="shared" si="8"/>
        <v>1.0905705545950273E-2</v>
      </c>
      <c r="J41" s="165">
        <f t="shared" si="9"/>
        <v>3.7679180887371988E-2</v>
      </c>
      <c r="K41" s="164">
        <f>H41/H39</f>
        <v>5.2707856598016779E-2</v>
      </c>
    </row>
    <row r="42" spans="2:11" x14ac:dyDescent="0.25">
      <c r="B42" s="162" t="s">
        <v>100</v>
      </c>
      <c r="C42" s="163">
        <v>9757</v>
      </c>
      <c r="D42" s="163">
        <v>0</v>
      </c>
      <c r="E42" s="163">
        <v>6877</v>
      </c>
      <c r="F42" s="163">
        <v>11321</v>
      </c>
      <c r="G42" s="163">
        <v>8391</v>
      </c>
      <c r="H42" s="163">
        <v>8398</v>
      </c>
      <c r="I42" s="164">
        <f t="shared" si="8"/>
        <v>8.3422714813496945E-4</v>
      </c>
      <c r="J42" s="165">
        <f t="shared" si="9"/>
        <v>-0.13928461617300403</v>
      </c>
      <c r="K42" s="164">
        <f>H42/H39</f>
        <v>5.8234519104084323E-2</v>
      </c>
    </row>
    <row r="43" spans="2:11" x14ac:dyDescent="0.25">
      <c r="B43" s="157" t="s">
        <v>107</v>
      </c>
      <c r="C43" s="158">
        <v>119884</v>
      </c>
      <c r="D43" s="158">
        <v>0</v>
      </c>
      <c r="E43" s="158">
        <v>31067</v>
      </c>
      <c r="F43" s="158">
        <v>120795</v>
      </c>
      <c r="G43" s="158">
        <v>119717</v>
      </c>
      <c r="H43" s="158">
        <v>128211</v>
      </c>
      <c r="I43" s="159">
        <f t="shared" si="8"/>
        <v>7.095065863661798E-2</v>
      </c>
      <c r="J43" s="160">
        <f t="shared" si="9"/>
        <v>6.9458810183177011E-2</v>
      </c>
      <c r="K43" s="159">
        <f>H43/H39</f>
        <v>0.88905762429789892</v>
      </c>
    </row>
    <row r="44" spans="2:11" x14ac:dyDescent="0.25">
      <c r="B44" s="162" t="s">
        <v>110</v>
      </c>
      <c r="C44" s="163">
        <v>74698</v>
      </c>
      <c r="D44" s="163">
        <v>0</v>
      </c>
      <c r="E44" s="163">
        <v>5219</v>
      </c>
      <c r="F44" s="163">
        <v>71288</v>
      </c>
      <c r="G44" s="163">
        <v>73066</v>
      </c>
      <c r="H44" s="163">
        <v>77891</v>
      </c>
      <c r="I44" s="164">
        <f t="shared" si="8"/>
        <v>6.6036186461555291E-2</v>
      </c>
      <c r="J44" s="165">
        <f t="shared" si="9"/>
        <v>4.2745455032263235E-2</v>
      </c>
      <c r="K44" s="164">
        <f>H44/H39</f>
        <v>0.54012204424103738</v>
      </c>
    </row>
    <row r="45" spans="2:11" x14ac:dyDescent="0.25">
      <c r="B45" s="162" t="s">
        <v>113</v>
      </c>
      <c r="C45" s="163">
        <v>5206</v>
      </c>
      <c r="D45" s="163">
        <v>0</v>
      </c>
      <c r="E45" s="163">
        <v>1616</v>
      </c>
      <c r="F45" s="163">
        <v>3513</v>
      </c>
      <c r="G45" s="163">
        <v>3042</v>
      </c>
      <c r="H45" s="163">
        <v>3031</v>
      </c>
      <c r="I45" s="164">
        <f t="shared" si="8"/>
        <v>-3.6160420775805946E-3</v>
      </c>
      <c r="J45" s="165">
        <f t="shared" si="9"/>
        <v>-0.41778716865155585</v>
      </c>
      <c r="K45" s="164">
        <f>H45/H39</f>
        <v>2.1017959919561749E-2</v>
      </c>
    </row>
    <row r="46" spans="2:11" x14ac:dyDescent="0.25">
      <c r="B46" s="162" t="s">
        <v>116</v>
      </c>
      <c r="C46" s="163">
        <v>2227</v>
      </c>
      <c r="D46" s="163">
        <v>0</v>
      </c>
      <c r="E46" s="163">
        <v>2196</v>
      </c>
      <c r="F46" s="163">
        <v>2336</v>
      </c>
      <c r="G46" s="163">
        <v>2338</v>
      </c>
      <c r="H46" s="163">
        <v>2776</v>
      </c>
      <c r="I46" s="164">
        <f t="shared" si="8"/>
        <v>0.18733960650128312</v>
      </c>
      <c r="J46" s="165">
        <f t="shared" si="9"/>
        <v>0.24651998203861702</v>
      </c>
      <c r="K46" s="164">
        <f>H46/H39</f>
        <v>1.9249705290895223E-2</v>
      </c>
    </row>
    <row r="47" spans="2:11" x14ac:dyDescent="0.25">
      <c r="B47" s="162" t="s">
        <v>123</v>
      </c>
      <c r="C47" s="163">
        <v>5820</v>
      </c>
      <c r="D47" s="163">
        <v>0</v>
      </c>
      <c r="E47" s="163">
        <v>3501</v>
      </c>
      <c r="F47" s="163">
        <v>6530</v>
      </c>
      <c r="G47" s="163">
        <v>5758</v>
      </c>
      <c r="H47" s="163">
        <v>6584</v>
      </c>
      <c r="I47" s="164">
        <f t="shared" si="8"/>
        <v>0.14345258770406399</v>
      </c>
      <c r="J47" s="165">
        <f t="shared" si="9"/>
        <v>0.13127147766323022</v>
      </c>
      <c r="K47" s="164">
        <f>H47/H39</f>
        <v>4.565564107898204E-2</v>
      </c>
    </row>
    <row r="48" spans="2:11" x14ac:dyDescent="0.25">
      <c r="B48" s="162" t="s">
        <v>119</v>
      </c>
      <c r="C48" s="163">
        <v>4278</v>
      </c>
      <c r="D48" s="163">
        <v>0</v>
      </c>
      <c r="E48" s="163">
        <v>2476</v>
      </c>
      <c r="F48" s="163">
        <v>4173</v>
      </c>
      <c r="G48" s="163">
        <v>4704</v>
      </c>
      <c r="H48" s="163">
        <v>4974</v>
      </c>
      <c r="I48" s="164">
        <f t="shared" si="8"/>
        <v>5.7397959183673519E-2</v>
      </c>
      <c r="J48" s="165">
        <f t="shared" si="9"/>
        <v>0.16269284712482479</v>
      </c>
      <c r="K48" s="164">
        <f>H48/H39</f>
        <v>3.4491366756812983E-2</v>
      </c>
    </row>
    <row r="49" spans="2:11" x14ac:dyDescent="0.25">
      <c r="B49" s="162" t="s">
        <v>128</v>
      </c>
      <c r="C49" s="163">
        <v>783</v>
      </c>
      <c r="D49" s="163">
        <v>0</v>
      </c>
      <c r="E49" s="163">
        <v>965</v>
      </c>
      <c r="F49" s="163">
        <v>992</v>
      </c>
      <c r="G49" s="163">
        <v>601</v>
      </c>
      <c r="H49" s="163">
        <v>761</v>
      </c>
      <c r="I49" s="164">
        <f t="shared" si="8"/>
        <v>0.26622296173044924</v>
      </c>
      <c r="J49" s="165">
        <f t="shared" si="9"/>
        <v>-2.8097062579821253E-2</v>
      </c>
      <c r="K49" s="164">
        <f>H49/H39</f>
        <v>5.2770265584910891E-3</v>
      </c>
    </row>
    <row r="50" spans="2:11" x14ac:dyDescent="0.25">
      <c r="B50" s="162" t="s">
        <v>131</v>
      </c>
      <c r="C50" s="163">
        <v>665</v>
      </c>
      <c r="D50" s="163">
        <v>0</v>
      </c>
      <c r="E50" s="163">
        <v>71</v>
      </c>
      <c r="F50" s="163">
        <v>194</v>
      </c>
      <c r="G50" s="163">
        <v>285</v>
      </c>
      <c r="H50" s="163">
        <v>136</v>
      </c>
      <c r="I50" s="164">
        <f t="shared" si="8"/>
        <v>-0.52280701754385972</v>
      </c>
      <c r="J50" s="165">
        <f t="shared" si="9"/>
        <v>-0.79548872180451125</v>
      </c>
      <c r="K50" s="164">
        <f>H50/H39</f>
        <v>9.4306913528881492E-4</v>
      </c>
    </row>
    <row r="51" spans="2:11" x14ac:dyDescent="0.25">
      <c r="B51" s="168" t="s">
        <v>145</v>
      </c>
      <c r="C51" s="169">
        <f t="shared" ref="C51:H51" si="10">C43-SUM(C44:C50)</f>
        <v>26207</v>
      </c>
      <c r="D51" s="169">
        <f t="shared" si="10"/>
        <v>0</v>
      </c>
      <c r="E51" s="169">
        <f t="shared" si="10"/>
        <v>15023</v>
      </c>
      <c r="F51" s="169">
        <f t="shared" si="10"/>
        <v>31769</v>
      </c>
      <c r="G51" s="169">
        <f t="shared" si="10"/>
        <v>29923</v>
      </c>
      <c r="H51" s="169">
        <f t="shared" si="10"/>
        <v>32058</v>
      </c>
      <c r="I51" s="170">
        <f t="shared" si="8"/>
        <v>7.1349797814390215E-2</v>
      </c>
      <c r="J51" s="171">
        <f t="shared" si="9"/>
        <v>0.22326096081199687</v>
      </c>
      <c r="K51" s="170">
        <f>H51/H39</f>
        <v>0.22230081131682963</v>
      </c>
    </row>
    <row r="52" spans="2:11" x14ac:dyDescent="0.25">
      <c r="B52" s="153" t="s">
        <v>46</v>
      </c>
      <c r="C52" s="174"/>
      <c r="D52" s="174"/>
      <c r="E52" s="174"/>
      <c r="F52" s="174"/>
      <c r="G52" s="174"/>
      <c r="H52" s="174"/>
      <c r="I52" s="175"/>
      <c r="J52" s="175"/>
      <c r="K52" s="175"/>
    </row>
    <row r="53" spans="2:11" x14ac:dyDescent="0.25">
      <c r="B53" s="154" t="s">
        <v>68</v>
      </c>
      <c r="C53" s="176">
        <v>3571</v>
      </c>
      <c r="D53" s="176">
        <v>0</v>
      </c>
      <c r="E53" s="176">
        <v>2038</v>
      </c>
      <c r="F53" s="176">
        <v>2613</v>
      </c>
      <c r="G53" s="176">
        <v>3056</v>
      </c>
      <c r="H53" s="176">
        <v>2720</v>
      </c>
      <c r="I53" s="177">
        <f t="shared" ref="I53:I65" si="11">IFERROR(H53/G53-1,"-")</f>
        <v>-0.10994764397905754</v>
      </c>
      <c r="J53" s="177">
        <f t="shared" ref="J53:J65" si="12">IFERROR(H53/C53-1,"-")</f>
        <v>-0.23830859703164375</v>
      </c>
      <c r="K53" s="177">
        <f>H53/H53</f>
        <v>1</v>
      </c>
    </row>
    <row r="54" spans="2:11" x14ac:dyDescent="0.25">
      <c r="B54" s="157" t="s">
        <v>97</v>
      </c>
      <c r="C54" s="158">
        <v>1091</v>
      </c>
      <c r="D54" s="158">
        <v>0</v>
      </c>
      <c r="E54" s="158">
        <v>863</v>
      </c>
      <c r="F54" s="158">
        <v>538</v>
      </c>
      <c r="G54" s="158">
        <v>1385</v>
      </c>
      <c r="H54" s="158">
        <v>937</v>
      </c>
      <c r="I54" s="159">
        <f t="shared" si="11"/>
        <v>-0.32346570397111918</v>
      </c>
      <c r="J54" s="160">
        <f t="shared" si="12"/>
        <v>-0.1411549037580202</v>
      </c>
      <c r="K54" s="159">
        <f>H54/H53</f>
        <v>0.34448529411764706</v>
      </c>
    </row>
    <row r="55" spans="2:11" x14ac:dyDescent="0.25">
      <c r="B55" s="162" t="s">
        <v>103</v>
      </c>
      <c r="C55" s="163">
        <v>411</v>
      </c>
      <c r="D55" s="163">
        <v>0</v>
      </c>
      <c r="E55" s="163">
        <v>480</v>
      </c>
      <c r="F55" s="163">
        <v>274</v>
      </c>
      <c r="G55" s="163">
        <v>1086</v>
      </c>
      <c r="H55" s="163">
        <v>651</v>
      </c>
      <c r="I55" s="164">
        <f t="shared" si="11"/>
        <v>-0.40055248618784534</v>
      </c>
      <c r="J55" s="165">
        <f t="shared" si="12"/>
        <v>0.58394160583941601</v>
      </c>
      <c r="K55" s="164">
        <f>H55/H53</f>
        <v>0.23933823529411766</v>
      </c>
    </row>
    <row r="56" spans="2:11" x14ac:dyDescent="0.25">
      <c r="B56" s="162" t="s">
        <v>100</v>
      </c>
      <c r="C56" s="163">
        <v>680</v>
      </c>
      <c r="D56" s="163">
        <v>0</v>
      </c>
      <c r="E56" s="163">
        <v>383</v>
      </c>
      <c r="F56" s="163">
        <v>264</v>
      </c>
      <c r="G56" s="163">
        <v>299</v>
      </c>
      <c r="H56" s="163">
        <v>286</v>
      </c>
      <c r="I56" s="164">
        <f t="shared" si="11"/>
        <v>-4.3478260869565188E-2</v>
      </c>
      <c r="J56" s="165">
        <f t="shared" si="12"/>
        <v>-0.57941176470588229</v>
      </c>
      <c r="K56" s="164">
        <f>H56/H53</f>
        <v>0.10514705882352941</v>
      </c>
    </row>
    <row r="57" spans="2:11" x14ac:dyDescent="0.25">
      <c r="B57" s="157" t="s">
        <v>107</v>
      </c>
      <c r="C57" s="158">
        <v>2480</v>
      </c>
      <c r="D57" s="158">
        <v>0</v>
      </c>
      <c r="E57" s="158">
        <v>1175</v>
      </c>
      <c r="F57" s="158">
        <v>2075</v>
      </c>
      <c r="G57" s="158">
        <v>1671</v>
      </c>
      <c r="H57" s="158">
        <v>1783</v>
      </c>
      <c r="I57" s="159">
        <f t="shared" si="11"/>
        <v>6.7025733093955653E-2</v>
      </c>
      <c r="J57" s="160">
        <f t="shared" si="12"/>
        <v>-0.28104838709677415</v>
      </c>
      <c r="K57" s="159">
        <f>H57/H53</f>
        <v>0.65551470588235294</v>
      </c>
    </row>
    <row r="58" spans="2:11" x14ac:dyDescent="0.25">
      <c r="B58" s="162" t="s">
        <v>110</v>
      </c>
      <c r="C58" s="163">
        <v>950</v>
      </c>
      <c r="D58" s="163">
        <v>0</v>
      </c>
      <c r="E58" s="163">
        <v>61</v>
      </c>
      <c r="F58" s="163">
        <v>1011</v>
      </c>
      <c r="G58" s="163">
        <v>667</v>
      </c>
      <c r="H58" s="163">
        <v>807</v>
      </c>
      <c r="I58" s="164">
        <f t="shared" si="11"/>
        <v>0.20989505247376306</v>
      </c>
      <c r="J58" s="165">
        <f t="shared" si="12"/>
        <v>-0.15052631578947373</v>
      </c>
      <c r="K58" s="164">
        <f>H58/H53</f>
        <v>0.29669117647058824</v>
      </c>
    </row>
    <row r="59" spans="2:11" x14ac:dyDescent="0.25">
      <c r="B59" s="162" t="s">
        <v>113</v>
      </c>
      <c r="C59" s="163">
        <v>503</v>
      </c>
      <c r="D59" s="163">
        <v>0</v>
      </c>
      <c r="E59" s="163">
        <v>442</v>
      </c>
      <c r="F59" s="163">
        <v>252</v>
      </c>
      <c r="G59" s="163">
        <v>215</v>
      </c>
      <c r="H59" s="163">
        <v>311</v>
      </c>
      <c r="I59" s="164">
        <f t="shared" si="11"/>
        <v>0.44651162790697674</v>
      </c>
      <c r="J59" s="165">
        <f t="shared" si="12"/>
        <v>-0.38170974155069581</v>
      </c>
      <c r="K59" s="164">
        <f>H59/H53</f>
        <v>0.11433823529411764</v>
      </c>
    </row>
    <row r="60" spans="2:11" x14ac:dyDescent="0.25">
      <c r="B60" s="162" t="s">
        <v>116</v>
      </c>
      <c r="C60" s="163">
        <v>253</v>
      </c>
      <c r="D60" s="163">
        <v>0</v>
      </c>
      <c r="E60" s="163">
        <v>108</v>
      </c>
      <c r="F60" s="163">
        <v>166</v>
      </c>
      <c r="G60" s="163">
        <v>173</v>
      </c>
      <c r="H60" s="163">
        <v>61</v>
      </c>
      <c r="I60" s="164">
        <f t="shared" si="11"/>
        <v>-0.64739884393063585</v>
      </c>
      <c r="J60" s="165">
        <f t="shared" si="12"/>
        <v>-0.75889328063241113</v>
      </c>
      <c r="K60" s="164">
        <f>H60/H53</f>
        <v>2.2426470588235294E-2</v>
      </c>
    </row>
    <row r="61" spans="2:11" x14ac:dyDescent="0.25">
      <c r="B61" s="162" t="s">
        <v>123</v>
      </c>
      <c r="C61" s="163">
        <v>46</v>
      </c>
      <c r="D61" s="163">
        <v>0</v>
      </c>
      <c r="E61" s="163">
        <v>34</v>
      </c>
      <c r="F61" s="163">
        <v>77</v>
      </c>
      <c r="G61" s="163">
        <v>39</v>
      </c>
      <c r="H61" s="163">
        <v>41</v>
      </c>
      <c r="I61" s="164">
        <f t="shared" si="11"/>
        <v>5.1282051282051322E-2</v>
      </c>
      <c r="J61" s="165">
        <f t="shared" si="12"/>
        <v>-0.10869565217391308</v>
      </c>
      <c r="K61" s="164">
        <f>H61/H53</f>
        <v>1.5073529411764706E-2</v>
      </c>
    </row>
    <row r="62" spans="2:11" x14ac:dyDescent="0.25">
      <c r="B62" s="162" t="s">
        <v>119</v>
      </c>
      <c r="C62" s="163">
        <v>24</v>
      </c>
      <c r="D62" s="163">
        <v>0</v>
      </c>
      <c r="E62" s="163">
        <v>61</v>
      </c>
      <c r="F62" s="163">
        <v>51</v>
      </c>
      <c r="G62" s="163">
        <v>27</v>
      </c>
      <c r="H62" s="163">
        <v>5</v>
      </c>
      <c r="I62" s="164">
        <f t="shared" si="11"/>
        <v>-0.81481481481481488</v>
      </c>
      <c r="J62" s="165">
        <f t="shared" si="12"/>
        <v>-0.79166666666666663</v>
      </c>
      <c r="K62" s="164">
        <f>H62/H53</f>
        <v>1.838235294117647E-3</v>
      </c>
    </row>
    <row r="63" spans="2:11" x14ac:dyDescent="0.25">
      <c r="B63" s="162" t="s">
        <v>128</v>
      </c>
      <c r="C63" s="163">
        <v>4</v>
      </c>
      <c r="D63" s="163">
        <v>0</v>
      </c>
      <c r="E63" s="163">
        <v>10</v>
      </c>
      <c r="F63" s="163">
        <v>13</v>
      </c>
      <c r="G63" s="163">
        <v>3</v>
      </c>
      <c r="H63" s="163">
        <v>6</v>
      </c>
      <c r="I63" s="164">
        <f t="shared" si="11"/>
        <v>1</v>
      </c>
      <c r="J63" s="165">
        <f t="shared" si="12"/>
        <v>0.5</v>
      </c>
      <c r="K63" s="164">
        <f>H63/H53</f>
        <v>2.2058823529411764E-3</v>
      </c>
    </row>
    <row r="64" spans="2:11" x14ac:dyDescent="0.25">
      <c r="B64" s="162" t="s">
        <v>131</v>
      </c>
      <c r="C64" s="163">
        <v>20</v>
      </c>
      <c r="D64" s="163">
        <v>0</v>
      </c>
      <c r="E64" s="163">
        <v>3</v>
      </c>
      <c r="F64" s="163">
        <v>6</v>
      </c>
      <c r="G64" s="163">
        <v>0</v>
      </c>
      <c r="H64" s="163">
        <v>0</v>
      </c>
      <c r="I64" s="164" t="str">
        <f t="shared" si="11"/>
        <v>-</v>
      </c>
      <c r="J64" s="165">
        <f t="shared" si="12"/>
        <v>-1</v>
      </c>
      <c r="K64" s="164">
        <f>H64/H53</f>
        <v>0</v>
      </c>
    </row>
    <row r="65" spans="2:11" x14ac:dyDescent="0.25">
      <c r="B65" s="168" t="s">
        <v>145</v>
      </c>
      <c r="C65" s="169">
        <f t="shared" ref="C65:H65" si="13">C57-SUM(C58:C64)</f>
        <v>680</v>
      </c>
      <c r="D65" s="169">
        <f t="shared" si="13"/>
        <v>0</v>
      </c>
      <c r="E65" s="169">
        <f t="shared" si="13"/>
        <v>456</v>
      </c>
      <c r="F65" s="169">
        <f t="shared" si="13"/>
        <v>499</v>
      </c>
      <c r="G65" s="169">
        <f t="shared" si="13"/>
        <v>547</v>
      </c>
      <c r="H65" s="169">
        <f t="shared" si="13"/>
        <v>552</v>
      </c>
      <c r="I65" s="170">
        <f t="shared" si="11"/>
        <v>9.1407678244972423E-3</v>
      </c>
      <c r="J65" s="171">
        <f t="shared" si="12"/>
        <v>-0.18823529411764706</v>
      </c>
      <c r="K65" s="170">
        <f>H65/H53</f>
        <v>0.20294117647058824</v>
      </c>
    </row>
    <row r="66" spans="2:11" x14ac:dyDescent="0.25">
      <c r="B66" s="153" t="s">
        <v>47</v>
      </c>
      <c r="C66" s="174"/>
      <c r="D66" s="174"/>
      <c r="E66" s="174"/>
      <c r="F66" s="174"/>
      <c r="G66" s="174"/>
      <c r="H66" s="174"/>
      <c r="I66" s="175"/>
      <c r="J66" s="175"/>
      <c r="K66" s="175"/>
    </row>
    <row r="67" spans="2:11" x14ac:dyDescent="0.25">
      <c r="B67" s="154" t="s">
        <v>68</v>
      </c>
      <c r="C67" s="176">
        <v>14912</v>
      </c>
      <c r="D67" s="176">
        <v>0</v>
      </c>
      <c r="E67" s="176">
        <v>2426</v>
      </c>
      <c r="F67" s="176">
        <v>27893</v>
      </c>
      <c r="G67" s="176">
        <v>26664</v>
      </c>
      <c r="H67" s="176">
        <v>19100</v>
      </c>
      <c r="I67" s="177">
        <f t="shared" ref="I67:I79" si="14">IFERROR(H67/G67-1,"-")</f>
        <v>-0.28367836783678368</v>
      </c>
      <c r="J67" s="177">
        <f t="shared" ref="J67:J79" si="15">IFERROR(H67/C67-1,"-")</f>
        <v>0.2808476394849786</v>
      </c>
      <c r="K67" s="177">
        <f>H67/H67</f>
        <v>1</v>
      </c>
    </row>
    <row r="68" spans="2:11" x14ac:dyDescent="0.25">
      <c r="B68" s="157" t="s">
        <v>97</v>
      </c>
      <c r="C68" s="158">
        <v>6968</v>
      </c>
      <c r="D68" s="158">
        <v>0</v>
      </c>
      <c r="E68" s="158">
        <v>2106</v>
      </c>
      <c r="F68" s="158">
        <v>12732</v>
      </c>
      <c r="G68" s="158">
        <v>13348</v>
      </c>
      <c r="H68" s="158">
        <v>4578</v>
      </c>
      <c r="I68" s="159">
        <f t="shared" si="14"/>
        <v>-0.65702727000299666</v>
      </c>
      <c r="J68" s="160">
        <f t="shared" si="15"/>
        <v>-0.34299655568312282</v>
      </c>
      <c r="K68" s="159">
        <f>H68/H67</f>
        <v>0.23968586387434554</v>
      </c>
    </row>
    <row r="69" spans="2:11" x14ac:dyDescent="0.25">
      <c r="B69" s="162" t="s">
        <v>103</v>
      </c>
      <c r="C69" s="163">
        <v>3731</v>
      </c>
      <c r="D69" s="163">
        <v>0</v>
      </c>
      <c r="E69" s="163">
        <v>1992</v>
      </c>
      <c r="F69" s="163">
        <v>11475</v>
      </c>
      <c r="G69" s="163">
        <v>10243</v>
      </c>
      <c r="H69" s="163">
        <v>2063</v>
      </c>
      <c r="I69" s="164">
        <f t="shared" si="14"/>
        <v>-0.79859416186664067</v>
      </c>
      <c r="J69" s="165">
        <f t="shared" si="15"/>
        <v>-0.44706512999195924</v>
      </c>
      <c r="K69" s="164">
        <f>H69/H67</f>
        <v>0.10801047120418848</v>
      </c>
    </row>
    <row r="70" spans="2:11" x14ac:dyDescent="0.25">
      <c r="B70" s="162" t="s">
        <v>100</v>
      </c>
      <c r="C70" s="163">
        <v>3237</v>
      </c>
      <c r="D70" s="163">
        <v>0</v>
      </c>
      <c r="E70" s="163">
        <v>114</v>
      </c>
      <c r="F70" s="163">
        <v>1257</v>
      </c>
      <c r="G70" s="163">
        <v>3105</v>
      </c>
      <c r="H70" s="163">
        <v>2515</v>
      </c>
      <c r="I70" s="164">
        <f t="shared" si="14"/>
        <v>-0.19001610305958128</v>
      </c>
      <c r="J70" s="165">
        <f t="shared" si="15"/>
        <v>-0.22304603027494596</v>
      </c>
      <c r="K70" s="164">
        <f>H70/H67</f>
        <v>0.13167539267015707</v>
      </c>
    </row>
    <row r="71" spans="2:11" x14ac:dyDescent="0.25">
      <c r="B71" s="157" t="s">
        <v>107</v>
      </c>
      <c r="C71" s="158">
        <v>7944</v>
      </c>
      <c r="D71" s="158">
        <v>0</v>
      </c>
      <c r="E71" s="158">
        <v>320</v>
      </c>
      <c r="F71" s="158">
        <v>15161</v>
      </c>
      <c r="G71" s="158">
        <v>13316</v>
      </c>
      <c r="H71" s="158">
        <v>14522</v>
      </c>
      <c r="I71" s="159">
        <f t="shared" si="14"/>
        <v>9.0567738059477376E-2</v>
      </c>
      <c r="J71" s="160">
        <f t="shared" si="15"/>
        <v>0.82804632426988922</v>
      </c>
      <c r="K71" s="159">
        <f>H71/H67</f>
        <v>0.76031413612565446</v>
      </c>
    </row>
    <row r="72" spans="2:11" x14ac:dyDescent="0.25">
      <c r="B72" s="162" t="s">
        <v>110</v>
      </c>
      <c r="C72" s="163">
        <v>3569</v>
      </c>
      <c r="D72" s="163">
        <v>0</v>
      </c>
      <c r="E72" s="163">
        <v>0</v>
      </c>
      <c r="F72" s="163">
        <v>8685</v>
      </c>
      <c r="G72" s="163">
        <v>5779</v>
      </c>
      <c r="H72" s="163">
        <v>8571</v>
      </c>
      <c r="I72" s="164">
        <f t="shared" si="14"/>
        <v>0.48312856895656697</v>
      </c>
      <c r="J72" s="165">
        <f t="shared" si="15"/>
        <v>1.4015130288596245</v>
      </c>
      <c r="K72" s="164">
        <f>H72/H67</f>
        <v>0.4487434554973822</v>
      </c>
    </row>
    <row r="73" spans="2:11" x14ac:dyDescent="0.25">
      <c r="B73" s="162" t="s">
        <v>113</v>
      </c>
      <c r="C73" s="163">
        <v>739</v>
      </c>
      <c r="D73" s="163">
        <v>0</v>
      </c>
      <c r="E73" s="163">
        <v>30</v>
      </c>
      <c r="F73" s="163">
        <v>237</v>
      </c>
      <c r="G73" s="163">
        <v>540</v>
      </c>
      <c r="H73" s="163">
        <v>747</v>
      </c>
      <c r="I73" s="164">
        <f t="shared" si="14"/>
        <v>0.3833333333333333</v>
      </c>
      <c r="J73" s="165">
        <f t="shared" si="15"/>
        <v>1.0825439783491264E-2</v>
      </c>
      <c r="K73" s="164">
        <f>H73/H67</f>
        <v>3.9109947643979057E-2</v>
      </c>
    </row>
    <row r="74" spans="2:11" x14ac:dyDescent="0.25">
      <c r="B74" s="162" t="s">
        <v>116</v>
      </c>
      <c r="C74" s="163">
        <v>907</v>
      </c>
      <c r="D74" s="163">
        <v>0</v>
      </c>
      <c r="E74" s="163">
        <v>184</v>
      </c>
      <c r="F74" s="163">
        <v>1882</v>
      </c>
      <c r="G74" s="163">
        <v>1806</v>
      </c>
      <c r="H74" s="163">
        <v>1006</v>
      </c>
      <c r="I74" s="164">
        <f t="shared" si="14"/>
        <v>-0.44296788482834992</v>
      </c>
      <c r="J74" s="165">
        <f t="shared" si="15"/>
        <v>0.10915104740904069</v>
      </c>
      <c r="K74" s="164">
        <f>H74/H67</f>
        <v>5.2670157068062828E-2</v>
      </c>
    </row>
    <row r="75" spans="2:11" x14ac:dyDescent="0.25">
      <c r="B75" s="162" t="s">
        <v>123</v>
      </c>
      <c r="C75" s="163">
        <v>89</v>
      </c>
      <c r="D75" s="163">
        <v>0</v>
      </c>
      <c r="E75" s="163">
        <v>6</v>
      </c>
      <c r="F75" s="163">
        <v>275</v>
      </c>
      <c r="G75" s="163">
        <v>481</v>
      </c>
      <c r="H75" s="163">
        <v>278</v>
      </c>
      <c r="I75" s="164">
        <f t="shared" si="14"/>
        <v>-0.42203742203742201</v>
      </c>
      <c r="J75" s="165">
        <f t="shared" si="15"/>
        <v>2.1235955056179776</v>
      </c>
      <c r="K75" s="164">
        <f>H75/H67</f>
        <v>1.4554973821989529E-2</v>
      </c>
    </row>
    <row r="76" spans="2:11" x14ac:dyDescent="0.25">
      <c r="B76" s="162" t="s">
        <v>119</v>
      </c>
      <c r="C76" s="163">
        <v>134</v>
      </c>
      <c r="D76" s="163">
        <v>0</v>
      </c>
      <c r="E76" s="163">
        <v>33</v>
      </c>
      <c r="F76" s="163">
        <v>569</v>
      </c>
      <c r="G76" s="163">
        <v>610</v>
      </c>
      <c r="H76" s="163">
        <v>514</v>
      </c>
      <c r="I76" s="164">
        <f t="shared" si="14"/>
        <v>-0.15737704918032791</v>
      </c>
      <c r="J76" s="165">
        <f t="shared" si="15"/>
        <v>2.8358208955223883</v>
      </c>
      <c r="K76" s="164">
        <f>H76/H67</f>
        <v>2.6910994764397907E-2</v>
      </c>
    </row>
    <row r="77" spans="2:11" x14ac:dyDescent="0.25">
      <c r="B77" s="162" t="s">
        <v>128</v>
      </c>
      <c r="C77" s="163">
        <v>70</v>
      </c>
      <c r="D77" s="163">
        <v>0</v>
      </c>
      <c r="E77" s="163">
        <v>0</v>
      </c>
      <c r="F77" s="163">
        <v>13</v>
      </c>
      <c r="G77" s="163">
        <v>29</v>
      </c>
      <c r="H77" s="163">
        <v>4</v>
      </c>
      <c r="I77" s="164">
        <f t="shared" si="14"/>
        <v>-0.86206896551724133</v>
      </c>
      <c r="J77" s="165">
        <f t="shared" si="15"/>
        <v>-0.94285714285714284</v>
      </c>
      <c r="K77" s="164">
        <f>H77/H67</f>
        <v>2.094240837696335E-4</v>
      </c>
    </row>
    <row r="78" spans="2:11" x14ac:dyDescent="0.25">
      <c r="B78" s="162" t="s">
        <v>131</v>
      </c>
      <c r="C78" s="163">
        <v>26</v>
      </c>
      <c r="D78" s="163">
        <v>0</v>
      </c>
      <c r="E78" s="163">
        <v>0</v>
      </c>
      <c r="F78" s="163">
        <v>10</v>
      </c>
      <c r="G78" s="163">
        <v>27</v>
      </c>
      <c r="H78" s="163">
        <v>0</v>
      </c>
      <c r="I78" s="164">
        <f t="shared" si="14"/>
        <v>-1</v>
      </c>
      <c r="J78" s="165">
        <f t="shared" si="15"/>
        <v>-1</v>
      </c>
      <c r="K78" s="164">
        <f>H78/H67</f>
        <v>0</v>
      </c>
    </row>
    <row r="79" spans="2:11" x14ac:dyDescent="0.25">
      <c r="B79" s="168" t="s">
        <v>145</v>
      </c>
      <c r="C79" s="169">
        <f t="shared" ref="C79:H79" si="16">C71-SUM(C72:C78)</f>
        <v>2410</v>
      </c>
      <c r="D79" s="169">
        <f t="shared" si="16"/>
        <v>0</v>
      </c>
      <c r="E79" s="169">
        <f t="shared" si="16"/>
        <v>67</v>
      </c>
      <c r="F79" s="169">
        <f t="shared" si="16"/>
        <v>3490</v>
      </c>
      <c r="G79" s="169">
        <f t="shared" si="16"/>
        <v>4044</v>
      </c>
      <c r="H79" s="169">
        <f t="shared" si="16"/>
        <v>3402</v>
      </c>
      <c r="I79" s="170">
        <f t="shared" si="14"/>
        <v>-0.15875370919881304</v>
      </c>
      <c r="J79" s="171">
        <f t="shared" si="15"/>
        <v>0.41161825726141088</v>
      </c>
      <c r="K79" s="170">
        <f>H79/H67</f>
        <v>0.17811518324607331</v>
      </c>
    </row>
    <row r="80" spans="2:11" x14ac:dyDescent="0.25">
      <c r="B80" s="153" t="s">
        <v>48</v>
      </c>
      <c r="C80" s="174"/>
      <c r="D80" s="174"/>
      <c r="E80" s="174"/>
      <c r="F80" s="174"/>
      <c r="G80" s="174"/>
      <c r="H80" s="174"/>
      <c r="I80" s="175"/>
      <c r="J80" s="175"/>
      <c r="K80" s="175"/>
    </row>
    <row r="81" spans="2:11" x14ac:dyDescent="0.25">
      <c r="B81" s="154" t="s">
        <v>68</v>
      </c>
      <c r="C81" s="176">
        <v>84639</v>
      </c>
      <c r="D81" s="176">
        <v>0</v>
      </c>
      <c r="E81" s="176">
        <v>44986</v>
      </c>
      <c r="F81" s="176">
        <v>84199</v>
      </c>
      <c r="G81" s="176">
        <v>86585</v>
      </c>
      <c r="H81" s="176">
        <v>101084</v>
      </c>
      <c r="I81" s="177">
        <f t="shared" ref="I81:I93" si="17">IFERROR(H81/G81-1,"-")</f>
        <v>0.16745394698850835</v>
      </c>
      <c r="J81" s="177">
        <f t="shared" ref="J81:J93" si="18">IFERROR(H81/C81-1,"-")</f>
        <v>0.19429577381585328</v>
      </c>
      <c r="K81" s="177">
        <f>H81/H81</f>
        <v>1</v>
      </c>
    </row>
    <row r="82" spans="2:11" x14ac:dyDescent="0.25">
      <c r="B82" s="157" t="s">
        <v>97</v>
      </c>
      <c r="C82" s="158">
        <v>44693</v>
      </c>
      <c r="D82" s="158">
        <v>0</v>
      </c>
      <c r="E82" s="158">
        <v>29508</v>
      </c>
      <c r="F82" s="158">
        <v>49388</v>
      </c>
      <c r="G82" s="158">
        <v>47019</v>
      </c>
      <c r="H82" s="158">
        <v>49842</v>
      </c>
      <c r="I82" s="159">
        <f t="shared" si="17"/>
        <v>6.0039558476360666E-2</v>
      </c>
      <c r="J82" s="160">
        <f t="shared" si="18"/>
        <v>0.11520819815183581</v>
      </c>
      <c r="K82" s="159">
        <f>H82/H81</f>
        <v>0.49307506628150843</v>
      </c>
    </row>
    <row r="83" spans="2:11" x14ac:dyDescent="0.25">
      <c r="B83" s="162" t="s">
        <v>103</v>
      </c>
      <c r="C83" s="163">
        <v>9730</v>
      </c>
      <c r="D83" s="163">
        <v>0</v>
      </c>
      <c r="E83" s="163">
        <v>10173</v>
      </c>
      <c r="F83" s="163">
        <v>16867</v>
      </c>
      <c r="G83" s="163">
        <v>14974</v>
      </c>
      <c r="H83" s="163">
        <v>15712</v>
      </c>
      <c r="I83" s="164">
        <f t="shared" si="17"/>
        <v>4.928542807533054E-2</v>
      </c>
      <c r="J83" s="165">
        <f t="shared" si="18"/>
        <v>0.61479958890030839</v>
      </c>
      <c r="K83" s="164">
        <f>H83/H81</f>
        <v>0.15543508369277037</v>
      </c>
    </row>
    <row r="84" spans="2:11" x14ac:dyDescent="0.25">
      <c r="B84" s="162" t="s">
        <v>100</v>
      </c>
      <c r="C84" s="163">
        <v>34963</v>
      </c>
      <c r="D84" s="163">
        <v>0</v>
      </c>
      <c r="E84" s="163">
        <v>19335</v>
      </c>
      <c r="F84" s="163">
        <v>32521</v>
      </c>
      <c r="G84" s="163">
        <v>32045</v>
      </c>
      <c r="H84" s="163">
        <v>34130</v>
      </c>
      <c r="I84" s="164">
        <f t="shared" si="17"/>
        <v>6.5064752691527561E-2</v>
      </c>
      <c r="J84" s="165">
        <f t="shared" si="18"/>
        <v>-2.3825186625861638E-2</v>
      </c>
      <c r="K84" s="164">
        <f>H84/H81</f>
        <v>0.33763998258873806</v>
      </c>
    </row>
    <row r="85" spans="2:11" x14ac:dyDescent="0.25">
      <c r="B85" s="157" t="s">
        <v>107</v>
      </c>
      <c r="C85" s="158">
        <v>39946</v>
      </c>
      <c r="D85" s="158">
        <v>0</v>
      </c>
      <c r="E85" s="158">
        <v>15478</v>
      </c>
      <c r="F85" s="158">
        <v>34811</v>
      </c>
      <c r="G85" s="158">
        <v>39566</v>
      </c>
      <c r="H85" s="158">
        <v>51242</v>
      </c>
      <c r="I85" s="159">
        <f t="shared" si="17"/>
        <v>0.29510185512814036</v>
      </c>
      <c r="J85" s="160">
        <f t="shared" si="18"/>
        <v>0.28278175536974914</v>
      </c>
      <c r="K85" s="159">
        <f>H85/H81</f>
        <v>0.50692493371849157</v>
      </c>
    </row>
    <row r="86" spans="2:11" x14ac:dyDescent="0.25">
      <c r="B86" s="162" t="s">
        <v>110</v>
      </c>
      <c r="C86" s="163">
        <v>8119</v>
      </c>
      <c r="D86" s="163">
        <v>0</v>
      </c>
      <c r="E86" s="163">
        <v>1002</v>
      </c>
      <c r="F86" s="163">
        <v>8917</v>
      </c>
      <c r="G86" s="163">
        <v>9578</v>
      </c>
      <c r="H86" s="163">
        <v>12336</v>
      </c>
      <c r="I86" s="164">
        <f t="shared" si="17"/>
        <v>0.28795155564836072</v>
      </c>
      <c r="J86" s="165">
        <f t="shared" si="18"/>
        <v>0.5193989407562507</v>
      </c>
      <c r="K86" s="164">
        <f>H86/H81</f>
        <v>0.12203711764473112</v>
      </c>
    </row>
    <row r="87" spans="2:11" x14ac:dyDescent="0.25">
      <c r="B87" s="162" t="s">
        <v>113</v>
      </c>
      <c r="C87" s="163">
        <v>13694</v>
      </c>
      <c r="D87" s="163">
        <v>0</v>
      </c>
      <c r="E87" s="163">
        <v>4013</v>
      </c>
      <c r="F87" s="163">
        <v>9215</v>
      </c>
      <c r="G87" s="163">
        <v>8519</v>
      </c>
      <c r="H87" s="163">
        <v>9969</v>
      </c>
      <c r="I87" s="164">
        <f t="shared" si="17"/>
        <v>0.17020777086512506</v>
      </c>
      <c r="J87" s="165">
        <f t="shared" si="18"/>
        <v>-0.27201694172630353</v>
      </c>
      <c r="K87" s="164">
        <f>H87/H81</f>
        <v>9.8620948913774681E-2</v>
      </c>
    </row>
    <row r="88" spans="2:11" x14ac:dyDescent="0.25">
      <c r="B88" s="162" t="s">
        <v>116</v>
      </c>
      <c r="C88" s="163">
        <v>2297</v>
      </c>
      <c r="D88" s="163">
        <v>0</v>
      </c>
      <c r="E88" s="163">
        <v>2209</v>
      </c>
      <c r="F88" s="163">
        <v>2595</v>
      </c>
      <c r="G88" s="163">
        <v>3394</v>
      </c>
      <c r="H88" s="163">
        <v>6368</v>
      </c>
      <c r="I88" s="164">
        <f t="shared" si="17"/>
        <v>0.87625220978196827</v>
      </c>
      <c r="J88" s="165">
        <f t="shared" si="18"/>
        <v>1.7723117109272963</v>
      </c>
      <c r="K88" s="164">
        <f>H88/H81</f>
        <v>6.2997111313363149E-2</v>
      </c>
    </row>
    <row r="89" spans="2:11" x14ac:dyDescent="0.25">
      <c r="B89" s="162" t="s">
        <v>123</v>
      </c>
      <c r="C89" s="163">
        <v>1645</v>
      </c>
      <c r="D89" s="163">
        <v>0</v>
      </c>
      <c r="E89" s="163">
        <v>573</v>
      </c>
      <c r="F89" s="163">
        <v>1125</v>
      </c>
      <c r="G89" s="163">
        <v>1281</v>
      </c>
      <c r="H89" s="163">
        <v>2772</v>
      </c>
      <c r="I89" s="164">
        <f t="shared" si="17"/>
        <v>1.1639344262295084</v>
      </c>
      <c r="J89" s="165">
        <f t="shared" si="18"/>
        <v>0.68510638297872339</v>
      </c>
      <c r="K89" s="164">
        <f>H89/H81</f>
        <v>2.7422737525226545E-2</v>
      </c>
    </row>
    <row r="90" spans="2:11" x14ac:dyDescent="0.25">
      <c r="B90" s="162" t="s">
        <v>119</v>
      </c>
      <c r="C90" s="163">
        <v>900</v>
      </c>
      <c r="D90" s="163">
        <v>0</v>
      </c>
      <c r="E90" s="163">
        <v>431</v>
      </c>
      <c r="F90" s="163">
        <v>588</v>
      </c>
      <c r="G90" s="163">
        <v>873</v>
      </c>
      <c r="H90" s="163">
        <v>1365</v>
      </c>
      <c r="I90" s="164">
        <f t="shared" si="17"/>
        <v>0.56357388316151202</v>
      </c>
      <c r="J90" s="165">
        <f t="shared" si="18"/>
        <v>0.51666666666666661</v>
      </c>
      <c r="K90" s="164">
        <f>H90/H81</f>
        <v>1.3503620751058525E-2</v>
      </c>
    </row>
    <row r="91" spans="2:11" x14ac:dyDescent="0.25">
      <c r="B91" s="162" t="s">
        <v>128</v>
      </c>
      <c r="C91" s="163">
        <v>414</v>
      </c>
      <c r="D91" s="163">
        <v>0</v>
      </c>
      <c r="E91" s="163">
        <v>145</v>
      </c>
      <c r="F91" s="163">
        <v>437</v>
      </c>
      <c r="G91" s="163">
        <v>185</v>
      </c>
      <c r="H91" s="163">
        <v>247</v>
      </c>
      <c r="I91" s="164">
        <f t="shared" si="17"/>
        <v>0.33513513513513504</v>
      </c>
      <c r="J91" s="165">
        <f t="shared" si="18"/>
        <v>-0.40338164251207731</v>
      </c>
      <c r="K91" s="164">
        <f>H91/H81</f>
        <v>2.4435123263820187E-3</v>
      </c>
    </row>
    <row r="92" spans="2:11" x14ac:dyDescent="0.25">
      <c r="B92" s="162" t="s">
        <v>131</v>
      </c>
      <c r="C92" s="163">
        <v>354</v>
      </c>
      <c r="D92" s="163">
        <v>0</v>
      </c>
      <c r="E92" s="163">
        <v>42</v>
      </c>
      <c r="F92" s="163">
        <v>166</v>
      </c>
      <c r="G92" s="163">
        <v>161</v>
      </c>
      <c r="H92" s="163">
        <v>98</v>
      </c>
      <c r="I92" s="164">
        <f t="shared" si="17"/>
        <v>-0.39130434782608692</v>
      </c>
      <c r="J92" s="165">
        <f t="shared" si="18"/>
        <v>-0.7231638418079096</v>
      </c>
      <c r="K92" s="164">
        <f>H92/H81</f>
        <v>9.6949072058881717E-4</v>
      </c>
    </row>
    <row r="93" spans="2:11" x14ac:dyDescent="0.25">
      <c r="B93" s="168" t="s">
        <v>145</v>
      </c>
      <c r="C93" s="169">
        <f t="shared" ref="C93:H93" si="19">C85-SUM(C86:C92)</f>
        <v>12523</v>
      </c>
      <c r="D93" s="169">
        <f t="shared" si="19"/>
        <v>0</v>
      </c>
      <c r="E93" s="169">
        <f t="shared" si="19"/>
        <v>7063</v>
      </c>
      <c r="F93" s="169">
        <f t="shared" si="19"/>
        <v>11768</v>
      </c>
      <c r="G93" s="169">
        <f t="shared" si="19"/>
        <v>15575</v>
      </c>
      <c r="H93" s="169">
        <f t="shared" si="19"/>
        <v>18087</v>
      </c>
      <c r="I93" s="170">
        <f t="shared" si="17"/>
        <v>0.1612841091492776</v>
      </c>
      <c r="J93" s="171">
        <f t="shared" si="18"/>
        <v>0.44430248343048784</v>
      </c>
      <c r="K93" s="170">
        <f>H93/H81</f>
        <v>0.1789303945233667</v>
      </c>
    </row>
    <row r="94" spans="2:11" x14ac:dyDescent="0.25">
      <c r="B94" s="153" t="s">
        <v>49</v>
      </c>
      <c r="C94" s="174"/>
      <c r="D94" s="174"/>
      <c r="E94" s="174"/>
      <c r="F94" s="174"/>
      <c r="G94" s="174"/>
      <c r="H94" s="174"/>
      <c r="I94" s="175"/>
      <c r="J94" s="175"/>
      <c r="K94" s="175"/>
    </row>
    <row r="95" spans="2:11" x14ac:dyDescent="0.25">
      <c r="B95" s="154" t="s">
        <v>68</v>
      </c>
      <c r="C95" s="176">
        <v>4535</v>
      </c>
      <c r="D95" s="176">
        <v>0</v>
      </c>
      <c r="E95" s="176">
        <v>2531</v>
      </c>
      <c r="F95" s="176">
        <v>4460</v>
      </c>
      <c r="G95" s="176">
        <v>4564</v>
      </c>
      <c r="H95" s="176">
        <v>4705</v>
      </c>
      <c r="I95" s="177">
        <f t="shared" ref="I95:I107" si="20">IFERROR(H95/G95-1,"-")</f>
        <v>3.0893952673093805E-2</v>
      </c>
      <c r="J95" s="177">
        <f t="shared" ref="J95:J107" si="21">IFERROR(H95/C95-1,"-")</f>
        <v>3.7486218302094754E-2</v>
      </c>
      <c r="K95" s="177">
        <f>H95/H95</f>
        <v>1</v>
      </c>
    </row>
    <row r="96" spans="2:11" x14ac:dyDescent="0.25">
      <c r="B96" s="157" t="s">
        <v>97</v>
      </c>
      <c r="C96" s="158">
        <v>3456</v>
      </c>
      <c r="D96" s="158">
        <v>0</v>
      </c>
      <c r="E96" s="158">
        <v>1673</v>
      </c>
      <c r="F96" s="158">
        <v>3404</v>
      </c>
      <c r="G96" s="158">
        <v>3332</v>
      </c>
      <c r="H96" s="158">
        <v>3522</v>
      </c>
      <c r="I96" s="159">
        <f t="shared" si="20"/>
        <v>5.7022809123649543E-2</v>
      </c>
      <c r="J96" s="160">
        <f t="shared" si="21"/>
        <v>1.9097222222222321E-2</v>
      </c>
      <c r="K96" s="159">
        <f>H96/H95</f>
        <v>0.74856535600425078</v>
      </c>
    </row>
    <row r="97" spans="2:11" x14ac:dyDescent="0.25">
      <c r="B97" s="162" t="s">
        <v>103</v>
      </c>
      <c r="C97" s="163">
        <v>1798</v>
      </c>
      <c r="D97" s="163">
        <v>0</v>
      </c>
      <c r="E97" s="163">
        <v>647</v>
      </c>
      <c r="F97" s="163">
        <v>1737</v>
      </c>
      <c r="G97" s="163">
        <v>1249</v>
      </c>
      <c r="H97" s="163">
        <v>1629</v>
      </c>
      <c r="I97" s="164">
        <f t="shared" si="20"/>
        <v>0.30424339471577255</v>
      </c>
      <c r="J97" s="165">
        <f t="shared" si="21"/>
        <v>-9.3993325917686277E-2</v>
      </c>
      <c r="K97" s="164">
        <f>H97/H95</f>
        <v>0.34622741764080767</v>
      </c>
    </row>
    <row r="98" spans="2:11" x14ac:dyDescent="0.25">
      <c r="B98" s="162" t="s">
        <v>100</v>
      </c>
      <c r="C98" s="163">
        <v>1658</v>
      </c>
      <c r="D98" s="163">
        <v>0</v>
      </c>
      <c r="E98" s="163">
        <v>1026</v>
      </c>
      <c r="F98" s="163">
        <v>1667</v>
      </c>
      <c r="G98" s="163">
        <v>2083</v>
      </c>
      <c r="H98" s="163">
        <v>1893</v>
      </c>
      <c r="I98" s="164">
        <f t="shared" si="20"/>
        <v>-9.1214594335093602E-2</v>
      </c>
      <c r="J98" s="165">
        <f t="shared" si="21"/>
        <v>0.14173703256936077</v>
      </c>
      <c r="K98" s="164">
        <f>H98/H95</f>
        <v>0.40233793836344317</v>
      </c>
    </row>
    <row r="99" spans="2:11" x14ac:dyDescent="0.25">
      <c r="B99" s="157" t="s">
        <v>107</v>
      </c>
      <c r="C99" s="158">
        <v>1079</v>
      </c>
      <c r="D99" s="158">
        <v>0</v>
      </c>
      <c r="E99" s="158">
        <v>858</v>
      </c>
      <c r="F99" s="158">
        <v>1056</v>
      </c>
      <c r="G99" s="158">
        <v>1232</v>
      </c>
      <c r="H99" s="158">
        <v>1183</v>
      </c>
      <c r="I99" s="159">
        <f t="shared" si="20"/>
        <v>-3.9772727272727293E-2</v>
      </c>
      <c r="J99" s="160">
        <f t="shared" si="21"/>
        <v>9.6385542168674787E-2</v>
      </c>
      <c r="K99" s="159">
        <f>H99/H95</f>
        <v>0.25143464399574922</v>
      </c>
    </row>
    <row r="100" spans="2:11" x14ac:dyDescent="0.25">
      <c r="B100" s="162" t="s">
        <v>110</v>
      </c>
      <c r="C100" s="163">
        <v>131</v>
      </c>
      <c r="D100" s="163">
        <v>0</v>
      </c>
      <c r="E100" s="163">
        <v>58</v>
      </c>
      <c r="F100" s="163">
        <v>101</v>
      </c>
      <c r="G100" s="163">
        <v>174</v>
      </c>
      <c r="H100" s="163">
        <v>160</v>
      </c>
      <c r="I100" s="164">
        <f t="shared" si="20"/>
        <v>-8.0459770114942541E-2</v>
      </c>
      <c r="J100" s="165">
        <f t="shared" si="21"/>
        <v>0.22137404580152675</v>
      </c>
      <c r="K100" s="164">
        <f>H100/H95</f>
        <v>3.4006376195536661E-2</v>
      </c>
    </row>
    <row r="101" spans="2:11" x14ac:dyDescent="0.25">
      <c r="B101" s="162" t="s">
        <v>113</v>
      </c>
      <c r="C101" s="163">
        <v>91</v>
      </c>
      <c r="D101" s="163">
        <v>0</v>
      </c>
      <c r="E101" s="163">
        <v>149</v>
      </c>
      <c r="F101" s="163">
        <v>159</v>
      </c>
      <c r="G101" s="163">
        <v>128</v>
      </c>
      <c r="H101" s="163">
        <v>126</v>
      </c>
      <c r="I101" s="164">
        <f t="shared" si="20"/>
        <v>-1.5625E-2</v>
      </c>
      <c r="J101" s="165">
        <f t="shared" si="21"/>
        <v>0.38461538461538458</v>
      </c>
      <c r="K101" s="164">
        <f>H101/H95</f>
        <v>2.6780021253985122E-2</v>
      </c>
    </row>
    <row r="102" spans="2:11" x14ac:dyDescent="0.25">
      <c r="B102" s="162" t="s">
        <v>116</v>
      </c>
      <c r="C102" s="163">
        <v>227</v>
      </c>
      <c r="D102" s="163">
        <v>0</v>
      </c>
      <c r="E102" s="163">
        <v>219</v>
      </c>
      <c r="F102" s="163">
        <v>201</v>
      </c>
      <c r="G102" s="163">
        <v>190</v>
      </c>
      <c r="H102" s="163">
        <v>188</v>
      </c>
      <c r="I102" s="164">
        <f t="shared" si="20"/>
        <v>-1.0526315789473717E-2</v>
      </c>
      <c r="J102" s="165">
        <f t="shared" si="21"/>
        <v>-0.17180616740088106</v>
      </c>
      <c r="K102" s="164">
        <f>H102/H95</f>
        <v>3.9957492029755577E-2</v>
      </c>
    </row>
    <row r="103" spans="2:11" x14ac:dyDescent="0.25">
      <c r="B103" s="162" t="s">
        <v>123</v>
      </c>
      <c r="C103" s="163">
        <v>52</v>
      </c>
      <c r="D103" s="163">
        <v>0</v>
      </c>
      <c r="E103" s="163">
        <v>15</v>
      </c>
      <c r="F103" s="163">
        <v>55</v>
      </c>
      <c r="G103" s="163">
        <v>44</v>
      </c>
      <c r="H103" s="163">
        <v>35</v>
      </c>
      <c r="I103" s="164">
        <f t="shared" si="20"/>
        <v>-0.20454545454545459</v>
      </c>
      <c r="J103" s="165">
        <f t="shared" si="21"/>
        <v>-0.32692307692307687</v>
      </c>
      <c r="K103" s="164">
        <f>H103/H95</f>
        <v>7.4388947927736451E-3</v>
      </c>
    </row>
    <row r="104" spans="2:11" x14ac:dyDescent="0.25">
      <c r="B104" s="162" t="s">
        <v>119</v>
      </c>
      <c r="C104" s="163">
        <v>26</v>
      </c>
      <c r="D104" s="163">
        <v>0</v>
      </c>
      <c r="E104" s="163">
        <v>47</v>
      </c>
      <c r="F104" s="163">
        <v>62</v>
      </c>
      <c r="G104" s="163">
        <v>43</v>
      </c>
      <c r="H104" s="163">
        <v>25</v>
      </c>
      <c r="I104" s="164">
        <f t="shared" si="20"/>
        <v>-0.41860465116279066</v>
      </c>
      <c r="J104" s="165">
        <f t="shared" si="21"/>
        <v>-3.8461538461538436E-2</v>
      </c>
      <c r="K104" s="164">
        <f>H104/H95</f>
        <v>5.3134962805526037E-3</v>
      </c>
    </row>
    <row r="105" spans="2:11" x14ac:dyDescent="0.25">
      <c r="B105" s="162" t="s">
        <v>128</v>
      </c>
      <c r="C105" s="163">
        <v>3</v>
      </c>
      <c r="D105" s="163">
        <v>0</v>
      </c>
      <c r="E105" s="163">
        <v>2</v>
      </c>
      <c r="F105" s="163">
        <v>8</v>
      </c>
      <c r="G105" s="163">
        <v>9</v>
      </c>
      <c r="H105" s="163">
        <v>12</v>
      </c>
      <c r="I105" s="164">
        <f t="shared" si="20"/>
        <v>0.33333333333333326</v>
      </c>
      <c r="J105" s="165">
        <f t="shared" si="21"/>
        <v>3</v>
      </c>
      <c r="K105" s="164">
        <f>H105/H95</f>
        <v>2.5504782146652497E-3</v>
      </c>
    </row>
    <row r="106" spans="2:11" x14ac:dyDescent="0.25">
      <c r="B106" s="162" t="s">
        <v>131</v>
      </c>
      <c r="C106" s="163">
        <v>13</v>
      </c>
      <c r="D106" s="163">
        <v>0</v>
      </c>
      <c r="E106" s="163">
        <v>2</v>
      </c>
      <c r="F106" s="163">
        <v>5</v>
      </c>
      <c r="G106" s="163">
        <v>9</v>
      </c>
      <c r="H106" s="163">
        <v>2</v>
      </c>
      <c r="I106" s="164">
        <f t="shared" si="20"/>
        <v>-0.77777777777777779</v>
      </c>
      <c r="J106" s="165">
        <f t="shared" si="21"/>
        <v>-0.84615384615384615</v>
      </c>
      <c r="K106" s="164">
        <f>H106/H95</f>
        <v>4.250797024442083E-4</v>
      </c>
    </row>
    <row r="107" spans="2:11" x14ac:dyDescent="0.25">
      <c r="B107" s="168" t="s">
        <v>145</v>
      </c>
      <c r="C107" s="169">
        <f t="shared" ref="C107:H107" si="22">C99-SUM(C100:C106)</f>
        <v>536</v>
      </c>
      <c r="D107" s="169">
        <f t="shared" si="22"/>
        <v>0</v>
      </c>
      <c r="E107" s="169">
        <f t="shared" si="22"/>
        <v>366</v>
      </c>
      <c r="F107" s="169">
        <f t="shared" si="22"/>
        <v>465</v>
      </c>
      <c r="G107" s="169">
        <f t="shared" si="22"/>
        <v>635</v>
      </c>
      <c r="H107" s="169">
        <f t="shared" si="22"/>
        <v>635</v>
      </c>
      <c r="I107" s="170">
        <f t="shared" si="20"/>
        <v>0</v>
      </c>
      <c r="J107" s="171">
        <f t="shared" si="21"/>
        <v>0.18470149253731338</v>
      </c>
      <c r="K107" s="170">
        <f>H107/H95</f>
        <v>0.13496280552603612</v>
      </c>
    </row>
    <row r="108" spans="2:11" x14ac:dyDescent="0.25">
      <c r="B108" s="153" t="s">
        <v>50</v>
      </c>
      <c r="C108" s="174"/>
      <c r="D108" s="174"/>
      <c r="E108" s="174"/>
      <c r="F108" s="174"/>
      <c r="G108" s="174"/>
      <c r="H108" s="174"/>
      <c r="I108" s="175"/>
      <c r="J108" s="175"/>
      <c r="K108" s="175"/>
    </row>
    <row r="109" spans="2:11" x14ac:dyDescent="0.25">
      <c r="B109" s="154" t="s">
        <v>68</v>
      </c>
      <c r="C109" s="176">
        <v>15254</v>
      </c>
      <c r="D109" s="176">
        <v>0</v>
      </c>
      <c r="E109" s="176">
        <v>12400</v>
      </c>
      <c r="F109" s="176">
        <v>17775</v>
      </c>
      <c r="G109" s="176">
        <v>24316</v>
      </c>
      <c r="H109" s="176">
        <v>23859</v>
      </c>
      <c r="I109" s="177">
        <f t="shared" ref="I109:I121" si="23">IFERROR(H109/G109-1,"-")</f>
        <v>-1.8794209573943066E-2</v>
      </c>
      <c r="J109" s="177">
        <f t="shared" ref="J109:J121" si="24">IFERROR(H109/C109-1,"-")</f>
        <v>0.56411433066736594</v>
      </c>
      <c r="K109" s="177">
        <f>H109/H109</f>
        <v>1</v>
      </c>
    </row>
    <row r="110" spans="2:11" x14ac:dyDescent="0.25">
      <c r="B110" s="157" t="s">
        <v>97</v>
      </c>
      <c r="C110" s="158">
        <v>4910</v>
      </c>
      <c r="D110" s="158">
        <v>0</v>
      </c>
      <c r="E110" s="158">
        <v>6642</v>
      </c>
      <c r="F110" s="158">
        <v>5780</v>
      </c>
      <c r="G110" s="158">
        <v>7532</v>
      </c>
      <c r="H110" s="158">
        <v>6028</v>
      </c>
      <c r="I110" s="159">
        <f t="shared" si="23"/>
        <v>-0.19968135953266064</v>
      </c>
      <c r="J110" s="160">
        <f t="shared" si="24"/>
        <v>0.22769857433808549</v>
      </c>
      <c r="K110" s="159">
        <f>H110/H109</f>
        <v>0.25265099124020285</v>
      </c>
    </row>
    <row r="111" spans="2:11" x14ac:dyDescent="0.25">
      <c r="B111" s="162" t="s">
        <v>103</v>
      </c>
      <c r="C111" s="163">
        <v>1965</v>
      </c>
      <c r="D111" s="163">
        <v>0</v>
      </c>
      <c r="E111" s="163">
        <v>2137</v>
      </c>
      <c r="F111" s="163">
        <v>1312</v>
      </c>
      <c r="G111" s="163">
        <v>3177</v>
      </c>
      <c r="H111" s="163">
        <v>2143</v>
      </c>
      <c r="I111" s="164">
        <f t="shared" si="23"/>
        <v>-0.32546427447277304</v>
      </c>
      <c r="J111" s="165">
        <f t="shared" si="24"/>
        <v>9.0585241730279931E-2</v>
      </c>
      <c r="K111" s="164">
        <f>H111/H109</f>
        <v>8.9819355379521348E-2</v>
      </c>
    </row>
    <row r="112" spans="2:11" x14ac:dyDescent="0.25">
      <c r="B112" s="162" t="s">
        <v>100</v>
      </c>
      <c r="C112" s="163">
        <v>2945</v>
      </c>
      <c r="D112" s="163">
        <v>0</v>
      </c>
      <c r="E112" s="163">
        <v>4505</v>
      </c>
      <c r="F112" s="163">
        <v>4468</v>
      </c>
      <c r="G112" s="163">
        <v>4355</v>
      </c>
      <c r="H112" s="163">
        <v>3885</v>
      </c>
      <c r="I112" s="164">
        <f t="shared" si="23"/>
        <v>-0.10792192881745122</v>
      </c>
      <c r="J112" s="165">
        <f t="shared" si="24"/>
        <v>0.31918505942275033</v>
      </c>
      <c r="K112" s="164">
        <f>H112/H109</f>
        <v>0.1628316358606815</v>
      </c>
    </row>
    <row r="113" spans="2:11" x14ac:dyDescent="0.25">
      <c r="B113" s="157" t="s">
        <v>107</v>
      </c>
      <c r="C113" s="158">
        <v>10344</v>
      </c>
      <c r="D113" s="158">
        <v>0</v>
      </c>
      <c r="E113" s="158">
        <v>5758</v>
      </c>
      <c r="F113" s="158">
        <v>11995</v>
      </c>
      <c r="G113" s="158">
        <v>16784</v>
      </c>
      <c r="H113" s="158">
        <v>17831</v>
      </c>
      <c r="I113" s="159">
        <f t="shared" si="23"/>
        <v>6.2380838894184887E-2</v>
      </c>
      <c r="J113" s="160">
        <f t="shared" si="24"/>
        <v>0.72380123743232794</v>
      </c>
      <c r="K113" s="159">
        <f>H113/H109</f>
        <v>0.74734900875979715</v>
      </c>
    </row>
    <row r="114" spans="2:11" x14ac:dyDescent="0.25">
      <c r="B114" s="162" t="s">
        <v>110</v>
      </c>
      <c r="C114" s="163">
        <v>6355</v>
      </c>
      <c r="D114" s="163">
        <v>0</v>
      </c>
      <c r="E114" s="163">
        <v>1423</v>
      </c>
      <c r="F114" s="163">
        <v>7409</v>
      </c>
      <c r="G114" s="163">
        <v>11006</v>
      </c>
      <c r="H114" s="163">
        <v>11723</v>
      </c>
      <c r="I114" s="164">
        <f t="shared" si="23"/>
        <v>6.514628384517529E-2</v>
      </c>
      <c r="J114" s="165">
        <f t="shared" si="24"/>
        <v>0.84468922108575928</v>
      </c>
      <c r="K114" s="164">
        <f>H114/H109</f>
        <v>0.49134498512091873</v>
      </c>
    </row>
    <row r="115" spans="2:11" x14ac:dyDescent="0.25">
      <c r="B115" s="162" t="s">
        <v>113</v>
      </c>
      <c r="C115" s="163">
        <v>556</v>
      </c>
      <c r="D115" s="163">
        <v>0</v>
      </c>
      <c r="E115" s="163">
        <v>516</v>
      </c>
      <c r="F115" s="163">
        <v>315</v>
      </c>
      <c r="G115" s="163">
        <v>405</v>
      </c>
      <c r="H115" s="163">
        <v>602</v>
      </c>
      <c r="I115" s="164">
        <f t="shared" si="23"/>
        <v>0.48641975308641983</v>
      </c>
      <c r="J115" s="165">
        <f t="shared" si="24"/>
        <v>8.2733812949640217E-2</v>
      </c>
      <c r="K115" s="164">
        <f>H115/H109</f>
        <v>2.5231568800033532E-2</v>
      </c>
    </row>
    <row r="116" spans="2:11" x14ac:dyDescent="0.25">
      <c r="B116" s="162" t="s">
        <v>116</v>
      </c>
      <c r="C116" s="163">
        <v>1045</v>
      </c>
      <c r="D116" s="163">
        <v>0</v>
      </c>
      <c r="E116" s="163">
        <v>902</v>
      </c>
      <c r="F116" s="163">
        <v>554</v>
      </c>
      <c r="G116" s="163">
        <v>840</v>
      </c>
      <c r="H116" s="163">
        <v>1350</v>
      </c>
      <c r="I116" s="164">
        <f t="shared" si="23"/>
        <v>0.60714285714285721</v>
      </c>
      <c r="J116" s="165">
        <f t="shared" si="24"/>
        <v>0.29186602870813405</v>
      </c>
      <c r="K116" s="164">
        <f>H116/H109</f>
        <v>5.6582421727649941E-2</v>
      </c>
    </row>
    <row r="117" spans="2:11" x14ac:dyDescent="0.25">
      <c r="B117" s="162" t="s">
        <v>123</v>
      </c>
      <c r="C117" s="163">
        <v>139</v>
      </c>
      <c r="D117" s="163">
        <v>0</v>
      </c>
      <c r="E117" s="163">
        <v>496</v>
      </c>
      <c r="F117" s="163">
        <v>283</v>
      </c>
      <c r="G117" s="163">
        <v>444</v>
      </c>
      <c r="H117" s="163">
        <v>333</v>
      </c>
      <c r="I117" s="164">
        <f t="shared" si="23"/>
        <v>-0.25</v>
      </c>
      <c r="J117" s="165">
        <f t="shared" si="24"/>
        <v>1.3956834532374103</v>
      </c>
      <c r="K117" s="164">
        <f>H117/H109</f>
        <v>1.3956997359486986E-2</v>
      </c>
    </row>
    <row r="118" spans="2:11" x14ac:dyDescent="0.25">
      <c r="B118" s="162" t="s">
        <v>119</v>
      </c>
      <c r="C118" s="163">
        <v>605</v>
      </c>
      <c r="D118" s="163">
        <v>0</v>
      </c>
      <c r="E118" s="163">
        <v>713</v>
      </c>
      <c r="F118" s="163">
        <v>646</v>
      </c>
      <c r="G118" s="163">
        <v>1087</v>
      </c>
      <c r="H118" s="163">
        <v>382</v>
      </c>
      <c r="I118" s="164">
        <f t="shared" si="23"/>
        <v>-0.64857405703771853</v>
      </c>
      <c r="J118" s="165">
        <f t="shared" si="24"/>
        <v>-0.36859504132231402</v>
      </c>
      <c r="K118" s="164">
        <f>H118/H109</f>
        <v>1.6010729703675761E-2</v>
      </c>
    </row>
    <row r="119" spans="2:11" x14ac:dyDescent="0.25">
      <c r="B119" s="162" t="s">
        <v>128</v>
      </c>
      <c r="C119" s="163">
        <v>27</v>
      </c>
      <c r="D119" s="163">
        <v>0</v>
      </c>
      <c r="E119" s="163">
        <v>30</v>
      </c>
      <c r="F119" s="163">
        <v>29</v>
      </c>
      <c r="G119" s="163">
        <v>153</v>
      </c>
      <c r="H119" s="163">
        <v>23</v>
      </c>
      <c r="I119" s="164">
        <f t="shared" si="23"/>
        <v>-0.84967320261437906</v>
      </c>
      <c r="J119" s="165">
        <f t="shared" si="24"/>
        <v>-0.14814814814814814</v>
      </c>
      <c r="K119" s="164">
        <f>H119/H109</f>
        <v>9.639968146192212E-4</v>
      </c>
    </row>
    <row r="120" spans="2:11" x14ac:dyDescent="0.25">
      <c r="B120" s="162" t="s">
        <v>131</v>
      </c>
      <c r="C120" s="163">
        <v>43</v>
      </c>
      <c r="D120" s="163">
        <v>0</v>
      </c>
      <c r="E120" s="163">
        <v>1</v>
      </c>
      <c r="F120" s="163">
        <v>7</v>
      </c>
      <c r="G120" s="163">
        <v>18</v>
      </c>
      <c r="H120" s="163">
        <v>55</v>
      </c>
      <c r="I120" s="164">
        <f t="shared" si="23"/>
        <v>2.0555555555555554</v>
      </c>
      <c r="J120" s="165">
        <f t="shared" si="24"/>
        <v>0.27906976744186052</v>
      </c>
      <c r="K120" s="164">
        <f>H120/H109</f>
        <v>2.3052097740894422E-3</v>
      </c>
    </row>
    <row r="121" spans="2:11" x14ac:dyDescent="0.25">
      <c r="B121" s="168" t="s">
        <v>145</v>
      </c>
      <c r="C121" s="169">
        <f t="shared" ref="C121:H121" si="25">C113-SUM(C114:C120)</f>
        <v>1574</v>
      </c>
      <c r="D121" s="169">
        <f t="shared" si="25"/>
        <v>0</v>
      </c>
      <c r="E121" s="169">
        <f t="shared" si="25"/>
        <v>1677</v>
      </c>
      <c r="F121" s="169">
        <f t="shared" si="25"/>
        <v>2752</v>
      </c>
      <c r="G121" s="169">
        <f t="shared" si="25"/>
        <v>2831</v>
      </c>
      <c r="H121" s="169">
        <f t="shared" si="25"/>
        <v>3363</v>
      </c>
      <c r="I121" s="170">
        <f t="shared" si="23"/>
        <v>0.18791946308724827</v>
      </c>
      <c r="J121" s="171">
        <f t="shared" si="24"/>
        <v>1.136594663278272</v>
      </c>
      <c r="K121" s="170">
        <f>H121/H109</f>
        <v>0.14095309945932352</v>
      </c>
    </row>
    <row r="122" spans="2:11" x14ac:dyDescent="0.25">
      <c r="B122" s="153" t="s">
        <v>51</v>
      </c>
      <c r="C122" s="174"/>
      <c r="D122" s="174"/>
      <c r="E122" s="174"/>
      <c r="F122" s="174"/>
      <c r="G122" s="174"/>
      <c r="H122" s="174"/>
      <c r="I122" s="175"/>
      <c r="J122" s="175"/>
      <c r="K122" s="175"/>
    </row>
    <row r="123" spans="2:11" x14ac:dyDescent="0.25">
      <c r="B123" s="154" t="s">
        <v>68</v>
      </c>
      <c r="C123" s="176">
        <v>17645</v>
      </c>
      <c r="D123" s="176">
        <v>0</v>
      </c>
      <c r="E123" s="176">
        <v>14859</v>
      </c>
      <c r="F123" s="176">
        <v>18761</v>
      </c>
      <c r="G123" s="176">
        <v>17627</v>
      </c>
      <c r="H123" s="176">
        <v>22231</v>
      </c>
      <c r="I123" s="177">
        <f t="shared" ref="I123:I135" si="26">IFERROR(H123/G123-1,"-")</f>
        <v>0.26119021954955457</v>
      </c>
      <c r="J123" s="177">
        <f t="shared" ref="J123:J135" si="27">IFERROR(H123/C123-1,"-")</f>
        <v>0.25990365542646643</v>
      </c>
      <c r="K123" s="177">
        <f>H123/H123</f>
        <v>1</v>
      </c>
    </row>
    <row r="124" spans="2:11" x14ac:dyDescent="0.25">
      <c r="B124" s="157" t="s">
        <v>97</v>
      </c>
      <c r="C124" s="158">
        <v>11036</v>
      </c>
      <c r="D124" s="158">
        <v>0</v>
      </c>
      <c r="E124" s="158">
        <v>10238</v>
      </c>
      <c r="F124" s="158">
        <v>12867</v>
      </c>
      <c r="G124" s="158">
        <v>12297</v>
      </c>
      <c r="H124" s="158">
        <v>16725</v>
      </c>
      <c r="I124" s="159">
        <f t="shared" si="26"/>
        <v>0.36008782629909741</v>
      </c>
      <c r="J124" s="160">
        <f t="shared" si="27"/>
        <v>0.51549474447263499</v>
      </c>
      <c r="K124" s="159">
        <f>H124/H123</f>
        <v>0.75232783050694974</v>
      </c>
    </row>
    <row r="125" spans="2:11" x14ac:dyDescent="0.25">
      <c r="B125" s="162" t="s">
        <v>103</v>
      </c>
      <c r="C125" s="163">
        <v>6080</v>
      </c>
      <c r="D125" s="163">
        <v>0</v>
      </c>
      <c r="E125" s="163">
        <v>4713</v>
      </c>
      <c r="F125" s="163">
        <v>7496</v>
      </c>
      <c r="G125" s="163">
        <v>4739</v>
      </c>
      <c r="H125" s="163">
        <v>10068</v>
      </c>
      <c r="I125" s="164">
        <f t="shared" si="26"/>
        <v>1.1244988394175985</v>
      </c>
      <c r="J125" s="165">
        <f t="shared" si="27"/>
        <v>0.65592105263157885</v>
      </c>
      <c r="K125" s="164">
        <f>H125/H123</f>
        <v>0.45288111196077552</v>
      </c>
    </row>
    <row r="126" spans="2:11" x14ac:dyDescent="0.25">
      <c r="B126" s="162" t="s">
        <v>100</v>
      </c>
      <c r="C126" s="163">
        <v>4956</v>
      </c>
      <c r="D126" s="163">
        <v>0</v>
      </c>
      <c r="E126" s="163">
        <v>5525</v>
      </c>
      <c r="F126" s="163">
        <v>5371</v>
      </c>
      <c r="G126" s="163">
        <v>7558</v>
      </c>
      <c r="H126" s="163">
        <v>6657</v>
      </c>
      <c r="I126" s="164">
        <f t="shared" si="26"/>
        <v>-0.11921143159566028</v>
      </c>
      <c r="J126" s="165">
        <f t="shared" si="27"/>
        <v>0.34322033898305082</v>
      </c>
      <c r="K126" s="164">
        <f>H126/H123</f>
        <v>0.29944671854617427</v>
      </c>
    </row>
    <row r="127" spans="2:11" x14ac:dyDescent="0.25">
      <c r="B127" s="157" t="s">
        <v>107</v>
      </c>
      <c r="C127" s="158">
        <v>6609</v>
      </c>
      <c r="D127" s="158">
        <v>0</v>
      </c>
      <c r="E127" s="158">
        <v>4621</v>
      </c>
      <c r="F127" s="158">
        <v>5894</v>
      </c>
      <c r="G127" s="158">
        <v>5330</v>
      </c>
      <c r="H127" s="158">
        <v>5506</v>
      </c>
      <c r="I127" s="159">
        <f t="shared" si="26"/>
        <v>3.3020637898686589E-2</v>
      </c>
      <c r="J127" s="160">
        <f t="shared" si="27"/>
        <v>-0.16689362989862311</v>
      </c>
      <c r="K127" s="159">
        <f>H127/H123</f>
        <v>0.24767216949305024</v>
      </c>
    </row>
    <row r="128" spans="2:11" x14ac:dyDescent="0.25">
      <c r="B128" s="162" t="s">
        <v>110</v>
      </c>
      <c r="C128" s="163">
        <v>692</v>
      </c>
      <c r="D128" s="163">
        <v>0</v>
      </c>
      <c r="E128" s="163">
        <v>177</v>
      </c>
      <c r="F128" s="163">
        <v>781</v>
      </c>
      <c r="G128" s="163">
        <v>690</v>
      </c>
      <c r="H128" s="163">
        <v>648</v>
      </c>
      <c r="I128" s="164">
        <f t="shared" si="26"/>
        <v>-6.0869565217391286E-2</v>
      </c>
      <c r="J128" s="165">
        <f t="shared" si="27"/>
        <v>-6.3583815028901758E-2</v>
      </c>
      <c r="K128" s="164">
        <f>H128/H123</f>
        <v>2.9148486347892584E-2</v>
      </c>
    </row>
    <row r="129" spans="2:11" x14ac:dyDescent="0.25">
      <c r="B129" s="162" t="s">
        <v>113</v>
      </c>
      <c r="C129" s="163">
        <v>366</v>
      </c>
      <c r="D129" s="163">
        <v>0</v>
      </c>
      <c r="E129" s="163">
        <v>478</v>
      </c>
      <c r="F129" s="163">
        <v>489</v>
      </c>
      <c r="G129" s="163">
        <v>540</v>
      </c>
      <c r="H129" s="163">
        <v>506</v>
      </c>
      <c r="I129" s="164">
        <f t="shared" si="26"/>
        <v>-6.2962962962962998E-2</v>
      </c>
      <c r="J129" s="165">
        <f t="shared" si="27"/>
        <v>0.38251366120218577</v>
      </c>
      <c r="K129" s="164">
        <f>H129/H123</f>
        <v>2.2761009401286492E-2</v>
      </c>
    </row>
    <row r="130" spans="2:11" x14ac:dyDescent="0.25">
      <c r="B130" s="162" t="s">
        <v>116</v>
      </c>
      <c r="C130" s="163">
        <v>428</v>
      </c>
      <c r="D130" s="163">
        <v>0</v>
      </c>
      <c r="E130" s="163">
        <v>592</v>
      </c>
      <c r="F130" s="163">
        <v>421</v>
      </c>
      <c r="G130" s="163">
        <v>499</v>
      </c>
      <c r="H130" s="163">
        <v>455</v>
      </c>
      <c r="I130" s="164">
        <f t="shared" si="26"/>
        <v>-8.8176352705410799E-2</v>
      </c>
      <c r="J130" s="165">
        <f t="shared" si="27"/>
        <v>6.308411214953269E-2</v>
      </c>
      <c r="K130" s="164">
        <f>H130/H123</f>
        <v>2.0466915568350501E-2</v>
      </c>
    </row>
    <row r="131" spans="2:11" x14ac:dyDescent="0.25">
      <c r="B131" s="162" t="s">
        <v>123</v>
      </c>
      <c r="C131" s="163">
        <v>109</v>
      </c>
      <c r="D131" s="163">
        <v>0</v>
      </c>
      <c r="E131" s="163">
        <v>138</v>
      </c>
      <c r="F131" s="163">
        <v>101</v>
      </c>
      <c r="G131" s="163">
        <v>306</v>
      </c>
      <c r="H131" s="163">
        <v>151</v>
      </c>
      <c r="I131" s="164">
        <f t="shared" si="26"/>
        <v>-0.50653594771241828</v>
      </c>
      <c r="J131" s="165">
        <f t="shared" si="27"/>
        <v>0.3853211009174311</v>
      </c>
      <c r="K131" s="164">
        <f>H131/H123</f>
        <v>6.7923170347712657E-3</v>
      </c>
    </row>
    <row r="132" spans="2:11" x14ac:dyDescent="0.25">
      <c r="B132" s="162" t="s">
        <v>119</v>
      </c>
      <c r="C132" s="163">
        <v>81</v>
      </c>
      <c r="D132" s="163">
        <v>0</v>
      </c>
      <c r="E132" s="163">
        <v>87</v>
      </c>
      <c r="F132" s="163">
        <v>117</v>
      </c>
      <c r="G132" s="163">
        <v>139</v>
      </c>
      <c r="H132" s="163">
        <v>123</v>
      </c>
      <c r="I132" s="164">
        <f t="shared" si="26"/>
        <v>-0.1151079136690647</v>
      </c>
      <c r="J132" s="165">
        <f t="shared" si="27"/>
        <v>0.5185185185185186</v>
      </c>
      <c r="K132" s="164">
        <f>H132/H123</f>
        <v>5.5328145382573879E-3</v>
      </c>
    </row>
    <row r="133" spans="2:11" x14ac:dyDescent="0.25">
      <c r="B133" s="162" t="s">
        <v>128</v>
      </c>
      <c r="C133" s="163">
        <v>37</v>
      </c>
      <c r="D133" s="163">
        <v>0</v>
      </c>
      <c r="E133" s="163">
        <v>29</v>
      </c>
      <c r="F133" s="163">
        <v>33</v>
      </c>
      <c r="G133" s="163">
        <v>33</v>
      </c>
      <c r="H133" s="163">
        <v>53</v>
      </c>
      <c r="I133" s="164">
        <f t="shared" si="26"/>
        <v>0.60606060606060597</v>
      </c>
      <c r="J133" s="165">
        <f t="shared" si="27"/>
        <v>0.43243243243243246</v>
      </c>
      <c r="K133" s="164">
        <f>H133/H123</f>
        <v>2.3840582969726957E-3</v>
      </c>
    </row>
    <row r="134" spans="2:11" x14ac:dyDescent="0.25">
      <c r="B134" s="162" t="s">
        <v>131</v>
      </c>
      <c r="C134" s="163">
        <v>54</v>
      </c>
      <c r="D134" s="163">
        <v>0</v>
      </c>
      <c r="E134" s="163">
        <v>30</v>
      </c>
      <c r="F134" s="163">
        <v>30</v>
      </c>
      <c r="G134" s="163">
        <v>42</v>
      </c>
      <c r="H134" s="163">
        <v>49</v>
      </c>
      <c r="I134" s="164">
        <f t="shared" si="26"/>
        <v>0.16666666666666674</v>
      </c>
      <c r="J134" s="165">
        <f t="shared" si="27"/>
        <v>-9.259259259259256E-2</v>
      </c>
      <c r="K134" s="164">
        <f>H134/H123</f>
        <v>2.2041293688992848E-3</v>
      </c>
    </row>
    <row r="135" spans="2:11" x14ac:dyDescent="0.25">
      <c r="B135" s="168" t="s">
        <v>145</v>
      </c>
      <c r="C135" s="169">
        <f t="shared" ref="C135:H135" si="28">C127-SUM(C128:C134)</f>
        <v>4842</v>
      </c>
      <c r="D135" s="169">
        <f t="shared" si="28"/>
        <v>0</v>
      </c>
      <c r="E135" s="169">
        <f t="shared" si="28"/>
        <v>3090</v>
      </c>
      <c r="F135" s="169">
        <f t="shared" si="28"/>
        <v>3922</v>
      </c>
      <c r="G135" s="169">
        <f t="shared" si="28"/>
        <v>3081</v>
      </c>
      <c r="H135" s="169">
        <f t="shared" si="28"/>
        <v>3521</v>
      </c>
      <c r="I135" s="170">
        <f t="shared" si="26"/>
        <v>0.14281077572216816</v>
      </c>
      <c r="J135" s="171">
        <f t="shared" si="27"/>
        <v>-0.27282114828583226</v>
      </c>
      <c r="K135" s="170">
        <f>H135/H123</f>
        <v>0.15838243893662005</v>
      </c>
    </row>
    <row r="136" spans="2:11" x14ac:dyDescent="0.25">
      <c r="B136" s="153" t="s">
        <v>52</v>
      </c>
      <c r="C136" s="174"/>
      <c r="D136" s="174"/>
      <c r="E136" s="174"/>
      <c r="F136" s="174"/>
      <c r="G136" s="174"/>
      <c r="H136" s="174"/>
      <c r="I136" s="175"/>
      <c r="J136" s="175"/>
      <c r="K136" s="175"/>
    </row>
    <row r="137" spans="2:11" x14ac:dyDescent="0.25">
      <c r="B137" s="154" t="s">
        <v>68</v>
      </c>
      <c r="C137" s="176">
        <v>29596</v>
      </c>
      <c r="D137" s="176">
        <v>0</v>
      </c>
      <c r="E137" s="176">
        <v>10937</v>
      </c>
      <c r="F137" s="176">
        <v>26589</v>
      </c>
      <c r="G137" s="176">
        <v>28421</v>
      </c>
      <c r="H137" s="176">
        <v>29387</v>
      </c>
      <c r="I137" s="177">
        <f t="shared" ref="I137:I149" si="29">IFERROR(H137/G137-1,"-")</f>
        <v>3.3988951831392278E-2</v>
      </c>
      <c r="J137" s="177">
        <f t="shared" ref="J137:J149" si="30">IFERROR(H137/C137-1,"-")</f>
        <v>-7.0617651033924034E-3</v>
      </c>
      <c r="K137" s="177">
        <f>H137/H137</f>
        <v>1</v>
      </c>
    </row>
    <row r="138" spans="2:11" x14ac:dyDescent="0.25">
      <c r="B138" s="157" t="s">
        <v>97</v>
      </c>
      <c r="C138" s="158">
        <v>7179</v>
      </c>
      <c r="D138" s="158">
        <v>0</v>
      </c>
      <c r="E138" s="158">
        <v>4324</v>
      </c>
      <c r="F138" s="158">
        <v>4253</v>
      </c>
      <c r="G138" s="158">
        <v>4890</v>
      </c>
      <c r="H138" s="158">
        <v>4326</v>
      </c>
      <c r="I138" s="159">
        <f t="shared" si="29"/>
        <v>-0.11533742331288344</v>
      </c>
      <c r="J138" s="160">
        <f t="shared" si="30"/>
        <v>-0.39740910990388634</v>
      </c>
      <c r="K138" s="159">
        <f>H138/H137</f>
        <v>0.14720794909313642</v>
      </c>
    </row>
    <row r="139" spans="2:11" x14ac:dyDescent="0.25">
      <c r="B139" s="162" t="s">
        <v>103</v>
      </c>
      <c r="C139" s="163">
        <v>4248</v>
      </c>
      <c r="D139" s="163">
        <v>0</v>
      </c>
      <c r="E139" s="163">
        <v>2204</v>
      </c>
      <c r="F139" s="163">
        <v>2736</v>
      </c>
      <c r="G139" s="163">
        <v>3180</v>
      </c>
      <c r="H139" s="163">
        <v>2940</v>
      </c>
      <c r="I139" s="164">
        <f t="shared" si="29"/>
        <v>-7.547169811320753E-2</v>
      </c>
      <c r="J139" s="165">
        <f t="shared" si="30"/>
        <v>-0.30790960451977401</v>
      </c>
      <c r="K139" s="164">
        <f>H139/H137</f>
        <v>0.10004423724776261</v>
      </c>
    </row>
    <row r="140" spans="2:11" x14ac:dyDescent="0.25">
      <c r="B140" s="162" t="s">
        <v>100</v>
      </c>
      <c r="C140" s="163">
        <v>2931</v>
      </c>
      <c r="D140" s="163">
        <v>0</v>
      </c>
      <c r="E140" s="163">
        <v>2120</v>
      </c>
      <c r="F140" s="163">
        <v>1517</v>
      </c>
      <c r="G140" s="163">
        <v>1710</v>
      </c>
      <c r="H140" s="163">
        <v>1386</v>
      </c>
      <c r="I140" s="164">
        <f t="shared" si="29"/>
        <v>-0.18947368421052635</v>
      </c>
      <c r="J140" s="165">
        <f t="shared" si="30"/>
        <v>-0.52712384851586491</v>
      </c>
      <c r="K140" s="164">
        <f>H140/H137</f>
        <v>4.7163711845373803E-2</v>
      </c>
    </row>
    <row r="141" spans="2:11" x14ac:dyDescent="0.25">
      <c r="B141" s="157" t="s">
        <v>107</v>
      </c>
      <c r="C141" s="158">
        <v>22417</v>
      </c>
      <c r="D141" s="158">
        <v>0</v>
      </c>
      <c r="E141" s="158">
        <v>6613</v>
      </c>
      <c r="F141" s="158">
        <v>22336</v>
      </c>
      <c r="G141" s="158">
        <v>23531</v>
      </c>
      <c r="H141" s="158">
        <v>25061</v>
      </c>
      <c r="I141" s="159">
        <f t="shared" si="29"/>
        <v>6.5020611108750126E-2</v>
      </c>
      <c r="J141" s="160">
        <f t="shared" si="30"/>
        <v>0.11794620154347157</v>
      </c>
      <c r="K141" s="159">
        <f>H141/H137</f>
        <v>0.85279205090686361</v>
      </c>
    </row>
    <row r="142" spans="2:11" x14ac:dyDescent="0.25">
      <c r="B142" s="162" t="s">
        <v>110</v>
      </c>
      <c r="C142" s="163">
        <v>11792</v>
      </c>
      <c r="D142" s="163">
        <v>0</v>
      </c>
      <c r="E142" s="163">
        <v>693</v>
      </c>
      <c r="F142" s="163">
        <v>9847</v>
      </c>
      <c r="G142" s="163">
        <v>11091</v>
      </c>
      <c r="H142" s="163">
        <v>12176</v>
      </c>
      <c r="I142" s="164">
        <f t="shared" si="29"/>
        <v>9.7827066991254208E-2</v>
      </c>
      <c r="J142" s="165">
        <f t="shared" si="30"/>
        <v>3.256445047489831E-2</v>
      </c>
      <c r="K142" s="164">
        <f>H142/H137</f>
        <v>0.41433286827508764</v>
      </c>
    </row>
    <row r="143" spans="2:11" x14ac:dyDescent="0.25">
      <c r="B143" s="162" t="s">
        <v>113</v>
      </c>
      <c r="C143" s="163">
        <v>1684</v>
      </c>
      <c r="D143" s="163">
        <v>0</v>
      </c>
      <c r="E143" s="163">
        <v>767</v>
      </c>
      <c r="F143" s="163">
        <v>1340</v>
      </c>
      <c r="G143" s="163">
        <v>1783</v>
      </c>
      <c r="H143" s="163">
        <v>1475</v>
      </c>
      <c r="I143" s="164">
        <f t="shared" si="29"/>
        <v>-0.17274256870443072</v>
      </c>
      <c r="J143" s="165">
        <f t="shared" si="30"/>
        <v>-0.12410926365795727</v>
      </c>
      <c r="K143" s="164">
        <f>H143/H137</f>
        <v>5.0192261884506754E-2</v>
      </c>
    </row>
    <row r="144" spans="2:11" x14ac:dyDescent="0.25">
      <c r="B144" s="162" t="s">
        <v>116</v>
      </c>
      <c r="C144" s="163">
        <v>2402</v>
      </c>
      <c r="D144" s="163">
        <v>0</v>
      </c>
      <c r="E144" s="163">
        <v>1251</v>
      </c>
      <c r="F144" s="163">
        <v>2917</v>
      </c>
      <c r="G144" s="163">
        <v>2194</v>
      </c>
      <c r="H144" s="163">
        <v>2222</v>
      </c>
      <c r="I144" s="164">
        <f t="shared" si="29"/>
        <v>1.2762078395624377E-2</v>
      </c>
      <c r="J144" s="165">
        <f t="shared" si="30"/>
        <v>-7.4937552039966659E-2</v>
      </c>
      <c r="K144" s="164">
        <f>H144/H137</f>
        <v>7.5611665021948479E-2</v>
      </c>
    </row>
    <row r="145" spans="2:11" x14ac:dyDescent="0.25">
      <c r="B145" s="162" t="s">
        <v>123</v>
      </c>
      <c r="C145" s="163">
        <v>522</v>
      </c>
      <c r="D145" s="163">
        <v>0</v>
      </c>
      <c r="E145" s="163">
        <v>172</v>
      </c>
      <c r="F145" s="163">
        <v>1276</v>
      </c>
      <c r="G145" s="163">
        <v>989</v>
      </c>
      <c r="H145" s="163">
        <v>653</v>
      </c>
      <c r="I145" s="164">
        <f t="shared" si="29"/>
        <v>-0.33973710819009095</v>
      </c>
      <c r="J145" s="165">
        <f t="shared" si="30"/>
        <v>0.25095785440613017</v>
      </c>
      <c r="K145" s="164">
        <f>H145/H137</f>
        <v>2.2220709837683331E-2</v>
      </c>
    </row>
    <row r="146" spans="2:11" x14ac:dyDescent="0.25">
      <c r="B146" s="162" t="s">
        <v>119</v>
      </c>
      <c r="C146" s="163">
        <v>712</v>
      </c>
      <c r="D146" s="163">
        <v>0</v>
      </c>
      <c r="E146" s="163">
        <v>221</v>
      </c>
      <c r="F146" s="163">
        <v>607</v>
      </c>
      <c r="G146" s="163">
        <v>770</v>
      </c>
      <c r="H146" s="163">
        <v>753</v>
      </c>
      <c r="I146" s="164">
        <f t="shared" si="29"/>
        <v>-2.207792207792203E-2</v>
      </c>
      <c r="J146" s="165">
        <f t="shared" si="30"/>
        <v>5.7584269662921406E-2</v>
      </c>
      <c r="K146" s="164">
        <f>H146/H137</f>
        <v>2.5623575050192263E-2</v>
      </c>
    </row>
    <row r="147" spans="2:11" x14ac:dyDescent="0.25">
      <c r="B147" s="162" t="s">
        <v>128</v>
      </c>
      <c r="C147" s="163">
        <v>47</v>
      </c>
      <c r="D147" s="163">
        <v>0</v>
      </c>
      <c r="E147" s="163">
        <v>28</v>
      </c>
      <c r="F147" s="163">
        <v>94</v>
      </c>
      <c r="G147" s="163">
        <v>7</v>
      </c>
      <c r="H147" s="163">
        <v>19</v>
      </c>
      <c r="I147" s="164">
        <f t="shared" si="29"/>
        <v>1.7142857142857144</v>
      </c>
      <c r="J147" s="165">
        <f t="shared" si="30"/>
        <v>-0.5957446808510638</v>
      </c>
      <c r="K147" s="164">
        <f>H147/H137</f>
        <v>6.465443903766972E-4</v>
      </c>
    </row>
    <row r="148" spans="2:11" x14ac:dyDescent="0.25">
      <c r="B148" s="162" t="s">
        <v>131</v>
      </c>
      <c r="C148" s="163">
        <v>105</v>
      </c>
      <c r="D148" s="163">
        <v>0</v>
      </c>
      <c r="E148" s="163">
        <v>12</v>
      </c>
      <c r="F148" s="163">
        <v>37</v>
      </c>
      <c r="G148" s="163">
        <v>21</v>
      </c>
      <c r="H148" s="163">
        <v>25</v>
      </c>
      <c r="I148" s="164">
        <f t="shared" si="29"/>
        <v>0.19047619047619047</v>
      </c>
      <c r="J148" s="165">
        <f t="shared" si="30"/>
        <v>-0.76190476190476186</v>
      </c>
      <c r="K148" s="164">
        <f>H148/H137</f>
        <v>8.5071630312723312E-4</v>
      </c>
    </row>
    <row r="149" spans="2:11" x14ac:dyDescent="0.25">
      <c r="B149" s="168" t="s">
        <v>145</v>
      </c>
      <c r="C149" s="169">
        <f t="shared" ref="C149:H149" si="31">C141-SUM(C142:C148)</f>
        <v>5153</v>
      </c>
      <c r="D149" s="169">
        <f t="shared" si="31"/>
        <v>0</v>
      </c>
      <c r="E149" s="169">
        <f t="shared" si="31"/>
        <v>3469</v>
      </c>
      <c r="F149" s="169">
        <f t="shared" si="31"/>
        <v>6218</v>
      </c>
      <c r="G149" s="169">
        <f t="shared" si="31"/>
        <v>6676</v>
      </c>
      <c r="H149" s="169">
        <f t="shared" si="31"/>
        <v>7738</v>
      </c>
      <c r="I149" s="170">
        <f t="shared" si="29"/>
        <v>0.15907729179149199</v>
      </c>
      <c r="J149" s="171">
        <f t="shared" si="30"/>
        <v>0.50164952454880662</v>
      </c>
      <c r="K149" s="170">
        <f>H149/H137</f>
        <v>0.26331371014394117</v>
      </c>
    </row>
    <row r="150" spans="2:11" x14ac:dyDescent="0.25">
      <c r="B150" s="153" t="s">
        <v>53</v>
      </c>
      <c r="C150" s="174"/>
      <c r="D150" s="174"/>
      <c r="E150" s="174"/>
      <c r="F150" s="174"/>
      <c r="G150" s="174"/>
      <c r="H150" s="174"/>
      <c r="I150" s="175"/>
      <c r="J150" s="175"/>
      <c r="K150" s="175"/>
    </row>
    <row r="151" spans="2:11" x14ac:dyDescent="0.25">
      <c r="B151" s="154" t="s">
        <v>68</v>
      </c>
      <c r="C151" s="176">
        <v>12399</v>
      </c>
      <c r="D151" s="176">
        <v>0</v>
      </c>
      <c r="E151" s="176">
        <v>5539</v>
      </c>
      <c r="F151" s="176">
        <v>10249</v>
      </c>
      <c r="G151" s="176">
        <v>11208</v>
      </c>
      <c r="H151" s="176">
        <v>13055</v>
      </c>
      <c r="I151" s="177">
        <f t="shared" ref="I151:I163" si="32">IFERROR(H151/G151-1,"-")</f>
        <v>0.16479300499643101</v>
      </c>
      <c r="J151" s="177">
        <f t="shared" ref="J151:J163" si="33">IFERROR(H151/C151-1,"-")</f>
        <v>5.2907492539721046E-2</v>
      </c>
      <c r="K151" s="177">
        <f>H151/H151</f>
        <v>1</v>
      </c>
    </row>
    <row r="152" spans="2:11" x14ac:dyDescent="0.25">
      <c r="B152" s="157" t="s">
        <v>97</v>
      </c>
      <c r="C152" s="158">
        <v>6396</v>
      </c>
      <c r="D152" s="158">
        <v>0</v>
      </c>
      <c r="E152" s="158">
        <v>3340</v>
      </c>
      <c r="F152" s="158">
        <v>5747</v>
      </c>
      <c r="G152" s="158">
        <v>6603</v>
      </c>
      <c r="H152" s="158">
        <v>7242</v>
      </c>
      <c r="I152" s="159">
        <f t="shared" si="32"/>
        <v>9.6774193548387011E-2</v>
      </c>
      <c r="J152" s="160">
        <f t="shared" si="33"/>
        <v>0.13227016885553478</v>
      </c>
      <c r="K152" s="159">
        <f>H152/H151</f>
        <v>0.55472998851014932</v>
      </c>
    </row>
    <row r="153" spans="2:11" x14ac:dyDescent="0.25">
      <c r="B153" s="162" t="s">
        <v>103</v>
      </c>
      <c r="C153" s="163">
        <v>4149</v>
      </c>
      <c r="D153" s="163">
        <v>0</v>
      </c>
      <c r="E153" s="163">
        <v>2340</v>
      </c>
      <c r="F153" s="163">
        <v>4364</v>
      </c>
      <c r="G153" s="163">
        <v>5247</v>
      </c>
      <c r="H153" s="163">
        <v>5289</v>
      </c>
      <c r="I153" s="164">
        <f t="shared" si="32"/>
        <v>8.0045740423098088E-3</v>
      </c>
      <c r="J153" s="165">
        <f t="shared" si="33"/>
        <v>0.27476500361532907</v>
      </c>
      <c r="K153" s="164">
        <f>H153/H151</f>
        <v>0.40513213328226733</v>
      </c>
    </row>
    <row r="154" spans="2:11" x14ac:dyDescent="0.25">
      <c r="B154" s="162" t="s">
        <v>100</v>
      </c>
      <c r="C154" s="163">
        <v>2247</v>
      </c>
      <c r="D154" s="163">
        <v>0</v>
      </c>
      <c r="E154" s="163">
        <v>1000</v>
      </c>
      <c r="F154" s="163">
        <v>1383</v>
      </c>
      <c r="G154" s="163">
        <v>1356</v>
      </c>
      <c r="H154" s="163">
        <v>1953</v>
      </c>
      <c r="I154" s="164">
        <f t="shared" si="32"/>
        <v>0.44026548672566368</v>
      </c>
      <c r="J154" s="165">
        <f t="shared" si="33"/>
        <v>-0.13084112149532712</v>
      </c>
      <c r="K154" s="164">
        <f>H154/H151</f>
        <v>0.14959785522788205</v>
      </c>
    </row>
    <row r="155" spans="2:11" x14ac:dyDescent="0.25">
      <c r="B155" s="157" t="s">
        <v>107</v>
      </c>
      <c r="C155" s="158">
        <v>6003</v>
      </c>
      <c r="D155" s="158">
        <v>0</v>
      </c>
      <c r="E155" s="158">
        <v>2199</v>
      </c>
      <c r="F155" s="158">
        <v>4502</v>
      </c>
      <c r="G155" s="158">
        <v>4605</v>
      </c>
      <c r="H155" s="158">
        <v>5813</v>
      </c>
      <c r="I155" s="159">
        <f t="shared" si="32"/>
        <v>0.26232356134636259</v>
      </c>
      <c r="J155" s="160">
        <f t="shared" si="33"/>
        <v>-3.1650841246043671E-2</v>
      </c>
      <c r="K155" s="159">
        <f>H155/H151</f>
        <v>0.44527001148985063</v>
      </c>
    </row>
    <row r="156" spans="2:11" x14ac:dyDescent="0.25">
      <c r="B156" s="162" t="s">
        <v>110</v>
      </c>
      <c r="C156" s="163">
        <v>1894</v>
      </c>
      <c r="D156" s="163">
        <v>0</v>
      </c>
      <c r="E156" s="163">
        <v>137</v>
      </c>
      <c r="F156" s="163">
        <v>1991</v>
      </c>
      <c r="G156" s="163">
        <v>1582</v>
      </c>
      <c r="H156" s="163">
        <v>1869</v>
      </c>
      <c r="I156" s="164">
        <f t="shared" si="32"/>
        <v>0.18141592920353977</v>
      </c>
      <c r="J156" s="165">
        <f t="shared" si="33"/>
        <v>-1.3199577613516422E-2</v>
      </c>
      <c r="K156" s="164">
        <f>H156/H151</f>
        <v>0.14316353887399463</v>
      </c>
    </row>
    <row r="157" spans="2:11" x14ac:dyDescent="0.25">
      <c r="B157" s="162" t="s">
        <v>113</v>
      </c>
      <c r="C157" s="163">
        <v>1290</v>
      </c>
      <c r="D157" s="163">
        <v>0</v>
      </c>
      <c r="E157" s="163">
        <v>492</v>
      </c>
      <c r="F157" s="163">
        <v>524</v>
      </c>
      <c r="G157" s="163">
        <v>656</v>
      </c>
      <c r="H157" s="163">
        <v>561</v>
      </c>
      <c r="I157" s="164">
        <f t="shared" si="32"/>
        <v>-0.14481707317073167</v>
      </c>
      <c r="J157" s="165">
        <f t="shared" si="33"/>
        <v>-0.56511627906976747</v>
      </c>
      <c r="K157" s="164">
        <f>H157/H151</f>
        <v>4.2972041363462277E-2</v>
      </c>
    </row>
    <row r="158" spans="2:11" x14ac:dyDescent="0.25">
      <c r="B158" s="162" t="s">
        <v>116</v>
      </c>
      <c r="C158" s="163">
        <v>1040</v>
      </c>
      <c r="D158" s="163">
        <v>0</v>
      </c>
      <c r="E158" s="163">
        <v>492</v>
      </c>
      <c r="F158" s="163">
        <v>556</v>
      </c>
      <c r="G158" s="163">
        <v>861</v>
      </c>
      <c r="H158" s="163">
        <v>1146</v>
      </c>
      <c r="I158" s="164">
        <f t="shared" si="32"/>
        <v>0.33101045296167242</v>
      </c>
      <c r="J158" s="165">
        <f t="shared" si="33"/>
        <v>0.10192307692307701</v>
      </c>
      <c r="K158" s="164">
        <f>H158/H151</f>
        <v>8.7782458828035231E-2</v>
      </c>
    </row>
    <row r="159" spans="2:11" x14ac:dyDescent="0.25">
      <c r="B159" s="162" t="s">
        <v>123</v>
      </c>
      <c r="C159" s="163">
        <v>98</v>
      </c>
      <c r="D159" s="163">
        <v>0</v>
      </c>
      <c r="E159" s="163">
        <v>46</v>
      </c>
      <c r="F159" s="163">
        <v>152</v>
      </c>
      <c r="G159" s="163">
        <v>135</v>
      </c>
      <c r="H159" s="163">
        <v>188</v>
      </c>
      <c r="I159" s="164">
        <f t="shared" si="32"/>
        <v>0.3925925925925926</v>
      </c>
      <c r="J159" s="165">
        <f t="shared" si="33"/>
        <v>0.91836734693877542</v>
      </c>
      <c r="K159" s="164">
        <f>H159/H151</f>
        <v>1.4400612792033704E-2</v>
      </c>
    </row>
    <row r="160" spans="2:11" x14ac:dyDescent="0.25">
      <c r="B160" s="162" t="s">
        <v>119</v>
      </c>
      <c r="C160" s="163">
        <v>319</v>
      </c>
      <c r="D160" s="163">
        <v>0</v>
      </c>
      <c r="E160" s="163">
        <v>232</v>
      </c>
      <c r="F160" s="163">
        <v>551</v>
      </c>
      <c r="G160" s="163">
        <v>289</v>
      </c>
      <c r="H160" s="163">
        <v>504</v>
      </c>
      <c r="I160" s="164">
        <f t="shared" si="32"/>
        <v>0.74394463667820077</v>
      </c>
      <c r="J160" s="165">
        <f t="shared" si="33"/>
        <v>0.57993730407523514</v>
      </c>
      <c r="K160" s="164">
        <f>H160/H151</f>
        <v>3.8605898123324399E-2</v>
      </c>
    </row>
    <row r="161" spans="2:11" x14ac:dyDescent="0.25">
      <c r="B161" s="162" t="s">
        <v>128</v>
      </c>
      <c r="C161" s="163">
        <v>48</v>
      </c>
      <c r="D161" s="163">
        <v>0</v>
      </c>
      <c r="E161" s="163">
        <v>5</v>
      </c>
      <c r="F161" s="163">
        <v>19</v>
      </c>
      <c r="G161" s="163">
        <v>12</v>
      </c>
      <c r="H161" s="163">
        <v>6</v>
      </c>
      <c r="I161" s="164">
        <f t="shared" si="32"/>
        <v>-0.5</v>
      </c>
      <c r="J161" s="165">
        <f t="shared" si="33"/>
        <v>-0.875</v>
      </c>
      <c r="K161" s="164">
        <f>H161/H151</f>
        <v>4.5959402527767141E-4</v>
      </c>
    </row>
    <row r="162" spans="2:11" x14ac:dyDescent="0.25">
      <c r="B162" s="162" t="s">
        <v>131</v>
      </c>
      <c r="C162" s="163">
        <v>14</v>
      </c>
      <c r="D162" s="163">
        <v>0</v>
      </c>
      <c r="E162" s="163">
        <v>6</v>
      </c>
      <c r="F162" s="163">
        <v>13</v>
      </c>
      <c r="G162" s="163">
        <v>15</v>
      </c>
      <c r="H162" s="163">
        <v>6</v>
      </c>
      <c r="I162" s="164">
        <f t="shared" si="32"/>
        <v>-0.6</v>
      </c>
      <c r="J162" s="165">
        <f t="shared" si="33"/>
        <v>-0.5714285714285714</v>
      </c>
      <c r="K162" s="164">
        <f>H162/H151</f>
        <v>4.5959402527767141E-4</v>
      </c>
    </row>
    <row r="163" spans="2:11" x14ac:dyDescent="0.25">
      <c r="B163" s="168" t="s">
        <v>145</v>
      </c>
      <c r="C163" s="169">
        <f t="shared" ref="C163:H163" si="34">C155-SUM(C156:C162)</f>
        <v>1300</v>
      </c>
      <c r="D163" s="169">
        <f t="shared" si="34"/>
        <v>0</v>
      </c>
      <c r="E163" s="169">
        <f t="shared" si="34"/>
        <v>789</v>
      </c>
      <c r="F163" s="169">
        <f t="shared" si="34"/>
        <v>696</v>
      </c>
      <c r="G163" s="169">
        <f t="shared" si="34"/>
        <v>1055</v>
      </c>
      <c r="H163" s="169">
        <f t="shared" si="34"/>
        <v>1533</v>
      </c>
      <c r="I163" s="170">
        <f t="shared" si="32"/>
        <v>0.45308056872037916</v>
      </c>
      <c r="J163" s="171">
        <f t="shared" si="33"/>
        <v>0.1792307692307693</v>
      </c>
      <c r="K163" s="170">
        <f>H163/H151</f>
        <v>0.11742627345844504</v>
      </c>
    </row>
    <row r="164" spans="2:11" x14ac:dyDescent="0.25">
      <c r="C164" s="79"/>
      <c r="D164" s="79"/>
      <c r="E164" s="79"/>
      <c r="F164" s="79"/>
      <c r="G164" s="79"/>
      <c r="H164" s="79"/>
      <c r="I164" s="79"/>
    </row>
    <row r="165" spans="2:11" x14ac:dyDescent="0.25">
      <c r="B165" s="105" t="s">
        <v>55</v>
      </c>
      <c r="C165" s="105"/>
      <c r="D165" s="105"/>
      <c r="E165" s="105"/>
      <c r="F165" s="105"/>
      <c r="G165" s="105"/>
      <c r="H165" s="105"/>
      <c r="I165" s="105"/>
      <c r="J165" s="105"/>
      <c r="K165" s="105"/>
    </row>
  </sheetData>
  <mergeCells count="3">
    <mergeCell ref="B6:K6"/>
    <mergeCell ref="N6:V6"/>
    <mergeCell ref="C8:K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36B33-E1D9-4F22-B327-F9E5866E632B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269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69"/>
      <c r="D4" s="269"/>
      <c r="E4" s="269"/>
      <c r="F4" s="269"/>
      <c r="G4" s="269"/>
      <c r="H4" s="269"/>
      <c r="I4" s="269"/>
      <c r="J4" s="269"/>
      <c r="K4" s="142"/>
      <c r="L4" s="142"/>
      <c r="M4" s="142"/>
      <c r="P4" s="141" t="s">
        <v>260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1" t="s">
        <v>43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P6" s="143"/>
      <c r="Q6" s="301" t="s">
        <v>43</v>
      </c>
      <c r="R6" s="302"/>
      <c r="S6" s="302"/>
      <c r="T6" s="302"/>
      <c r="U6" s="302"/>
      <c r="V6" s="302"/>
      <c r="W6" s="302"/>
      <c r="X6" s="302"/>
      <c r="Y6" s="302"/>
      <c r="Z6" s="302"/>
      <c r="AA6" s="302"/>
    </row>
    <row r="7" spans="1:27" s="144" customFormat="1" ht="72" customHeight="1" x14ac:dyDescent="0.25">
      <c r="B7" s="145"/>
      <c r="C7" s="172" t="s">
        <v>261</v>
      </c>
      <c r="D7" s="172" t="s">
        <v>262</v>
      </c>
      <c r="E7" s="172" t="s">
        <v>263</v>
      </c>
      <c r="F7" s="172" t="s">
        <v>264</v>
      </c>
      <c r="G7" s="172" t="s">
        <v>265</v>
      </c>
      <c r="H7" s="172" t="s">
        <v>266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261</v>
      </c>
      <c r="R7" s="172" t="s">
        <v>262</v>
      </c>
      <c r="S7" s="172" t="s">
        <v>263</v>
      </c>
      <c r="T7" s="172" t="s">
        <v>264</v>
      </c>
      <c r="U7" s="172" t="s">
        <v>265</v>
      </c>
      <c r="V7" s="172" t="s">
        <v>266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47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v>2784795</v>
      </c>
      <c r="D9" s="176">
        <v>2791817</v>
      </c>
      <c r="E9" s="176">
        <v>1049130</v>
      </c>
      <c r="F9" s="176">
        <v>2658818</v>
      </c>
      <c r="G9" s="176">
        <v>2977282</v>
      </c>
      <c r="H9" s="176">
        <v>3166417</v>
      </c>
      <c r="I9" s="177">
        <f>IFERROR(H9/G9-1,"-")</f>
        <v>6.3526061689823221E-2</v>
      </c>
      <c r="J9" s="177">
        <f>IFERROR(H9/D9-1,"-")</f>
        <v>0.13417784904956154</v>
      </c>
      <c r="K9" s="176">
        <f>H9-G9</f>
        <v>189135</v>
      </c>
      <c r="L9" s="176">
        <f>H9-D9</f>
        <v>374600</v>
      </c>
      <c r="M9" s="177">
        <f t="shared" ref="M9:M21" si="0">H9/H$9</f>
        <v>1</v>
      </c>
      <c r="P9" s="154" t="s">
        <v>68</v>
      </c>
      <c r="Q9" s="176">
        <v>80108</v>
      </c>
      <c r="R9" s="176">
        <v>77208</v>
      </c>
      <c r="S9" s="176">
        <v>24073</v>
      </c>
      <c r="T9" s="176">
        <v>91869</v>
      </c>
      <c r="U9" s="176">
        <v>109900</v>
      </c>
      <c r="V9" s="176">
        <v>133707</v>
      </c>
      <c r="W9" s="177">
        <f>IFERROR(V9/U9-1,"-")</f>
        <v>0.21662420382165615</v>
      </c>
      <c r="X9" s="177">
        <f>IFERROR(V9/R9-1,"-")</f>
        <v>0.73177649984457571</v>
      </c>
      <c r="Y9" s="176">
        <f>V9-U9</f>
        <v>23807</v>
      </c>
      <c r="Z9" s="176">
        <f>V9-R9</f>
        <v>56499</v>
      </c>
      <c r="AA9" s="177">
        <f t="shared" ref="AA9:AA21" si="1">V9/V$9</f>
        <v>1</v>
      </c>
    </row>
    <row r="10" spans="1:27" x14ac:dyDescent="0.25">
      <c r="A10" s="161" t="s">
        <v>103</v>
      </c>
      <c r="B10" s="157" t="s">
        <v>97</v>
      </c>
      <c r="C10" s="158">
        <v>583375</v>
      </c>
      <c r="D10" s="158">
        <v>588589</v>
      </c>
      <c r="E10" s="158">
        <v>190562</v>
      </c>
      <c r="F10" s="158">
        <v>582661</v>
      </c>
      <c r="G10" s="158">
        <v>610630</v>
      </c>
      <c r="H10" s="158">
        <v>602747</v>
      </c>
      <c r="I10" s="160">
        <f>IFERROR(H10/G10-1,"-")</f>
        <v>-1.2909617935574769E-2</v>
      </c>
      <c r="J10" s="159">
        <f t="shared" ref="J10:J21" si="2">IFERROR(H10/D10-1,"-")</f>
        <v>2.4054136247874114E-2</v>
      </c>
      <c r="K10" s="158">
        <f t="shared" ref="K10:K20" si="3">H10-G10</f>
        <v>-7883</v>
      </c>
      <c r="L10" s="158">
        <f t="shared" ref="L10:L21" si="4">H10-D10</f>
        <v>14158</v>
      </c>
      <c r="M10" s="159">
        <f t="shared" si="0"/>
        <v>0.1903561659756122</v>
      </c>
      <c r="P10" s="157" t="s">
        <v>97</v>
      </c>
      <c r="Q10" s="158">
        <v>18773</v>
      </c>
      <c r="R10" s="158">
        <v>21584</v>
      </c>
      <c r="S10" s="158">
        <v>5545</v>
      </c>
      <c r="T10" s="158">
        <v>27158</v>
      </c>
      <c r="U10" s="158">
        <v>27541</v>
      </c>
      <c r="V10" s="158">
        <v>32909</v>
      </c>
      <c r="W10" s="160">
        <f>IFERROR(V10/U10-1,"-")</f>
        <v>0.19490940779201926</v>
      </c>
      <c r="X10" s="159">
        <f t="shared" ref="X10:X21" si="5">IFERROR(V10/R10-1,"-")</f>
        <v>0.52469421793921422</v>
      </c>
      <c r="Y10" s="157">
        <f t="shared" ref="Y10:Y20" si="6">V10-U10</f>
        <v>5368</v>
      </c>
      <c r="Z10" s="158">
        <f t="shared" ref="Z10:Z21" si="7">V10-R10</f>
        <v>11325</v>
      </c>
      <c r="AA10" s="159">
        <f t="shared" si="1"/>
        <v>0.2461277270449565</v>
      </c>
    </row>
    <row r="11" spans="1:27" x14ac:dyDescent="0.25">
      <c r="A11" s="161" t="s">
        <v>100</v>
      </c>
      <c r="B11" s="162" t="s">
        <v>103</v>
      </c>
      <c r="C11" s="163">
        <v>237239</v>
      </c>
      <c r="D11" s="163">
        <v>228828</v>
      </c>
      <c r="E11" s="163">
        <v>77391</v>
      </c>
      <c r="F11" s="163">
        <v>253134</v>
      </c>
      <c r="G11" s="163">
        <v>254990</v>
      </c>
      <c r="H11" s="163">
        <v>242917</v>
      </c>
      <c r="I11" s="165">
        <f>IFERROR(H11/G11-1,"-")</f>
        <v>-4.7346954782540474E-2</v>
      </c>
      <c r="J11" s="164">
        <f t="shared" si="2"/>
        <v>6.1570262380477914E-2</v>
      </c>
      <c r="K11" s="163">
        <f t="shared" si="3"/>
        <v>-12073</v>
      </c>
      <c r="L11" s="163">
        <f t="shared" si="4"/>
        <v>14089</v>
      </c>
      <c r="M11" s="164">
        <f t="shared" si="0"/>
        <v>7.6716680083513955E-2</v>
      </c>
      <c r="P11" s="162" t="s">
        <v>103</v>
      </c>
      <c r="Q11" s="163">
        <v>10914</v>
      </c>
      <c r="R11" s="163">
        <v>11660</v>
      </c>
      <c r="S11" s="163">
        <v>2263</v>
      </c>
      <c r="T11" s="163">
        <v>21983</v>
      </c>
      <c r="U11" s="163">
        <v>20856</v>
      </c>
      <c r="V11" s="163">
        <v>19799</v>
      </c>
      <c r="W11" s="165">
        <f>IFERROR(V11/U11-1,"-")</f>
        <v>-5.0680859225163077E-2</v>
      </c>
      <c r="X11" s="164">
        <f t="shared" si="5"/>
        <v>0.69802744425385943</v>
      </c>
      <c r="Y11" s="162">
        <f t="shared" si="6"/>
        <v>-1057</v>
      </c>
      <c r="Z11" s="163">
        <f t="shared" si="7"/>
        <v>8139</v>
      </c>
      <c r="AA11" s="164">
        <f>V11/V$9</f>
        <v>0.14807751277046077</v>
      </c>
    </row>
    <row r="12" spans="1:27" x14ac:dyDescent="0.25">
      <c r="A12" s="1"/>
      <c r="B12" s="162" t="s">
        <v>100</v>
      </c>
      <c r="C12" s="163">
        <v>346136</v>
      </c>
      <c r="D12" s="163">
        <v>359761</v>
      </c>
      <c r="E12" s="163">
        <v>113171</v>
      </c>
      <c r="F12" s="163">
        <v>329527</v>
      </c>
      <c r="G12" s="163">
        <v>355640</v>
      </c>
      <c r="H12" s="163">
        <v>359830</v>
      </c>
      <c r="I12" s="165">
        <f>IFERROR(H12/G12-1,"-")</f>
        <v>1.1781576875492084E-2</v>
      </c>
      <c r="J12" s="164">
        <f t="shared" si="2"/>
        <v>1.9179399656987783E-4</v>
      </c>
      <c r="K12" s="163">
        <f t="shared" si="3"/>
        <v>4190</v>
      </c>
      <c r="L12" s="163">
        <f t="shared" si="4"/>
        <v>69</v>
      </c>
      <c r="M12" s="164">
        <f t="shared" si="0"/>
        <v>0.11363948589209823</v>
      </c>
      <c r="P12" s="162" t="s">
        <v>100</v>
      </c>
      <c r="Q12" s="163">
        <v>7859</v>
      </c>
      <c r="R12" s="163">
        <v>9924</v>
      </c>
      <c r="S12" s="163">
        <v>3282</v>
      </c>
      <c r="T12" s="163">
        <v>5175</v>
      </c>
      <c r="U12" s="163">
        <v>6685</v>
      </c>
      <c r="V12" s="163">
        <v>13110</v>
      </c>
      <c r="W12" s="165">
        <f>IFERROR(V12/U12-1,"-")</f>
        <v>0.96110695587135386</v>
      </c>
      <c r="X12" s="164">
        <f t="shared" si="5"/>
        <v>0.32103990326481258</v>
      </c>
      <c r="Y12" s="162">
        <f t="shared" si="6"/>
        <v>6425</v>
      </c>
      <c r="Z12" s="163">
        <f t="shared" si="7"/>
        <v>3186</v>
      </c>
      <c r="AA12" s="164">
        <f t="shared" si="1"/>
        <v>9.8050214274495728E-2</v>
      </c>
    </row>
    <row r="13" spans="1:27" s="56" customFormat="1" x14ac:dyDescent="0.25">
      <c r="B13" s="157" t="s">
        <v>107</v>
      </c>
      <c r="C13" s="158">
        <v>2201420</v>
      </c>
      <c r="D13" s="158">
        <v>2203228</v>
      </c>
      <c r="E13" s="158">
        <v>858568</v>
      </c>
      <c r="F13" s="158">
        <v>2076157</v>
      </c>
      <c r="G13" s="158">
        <v>2366652</v>
      </c>
      <c r="H13" s="158">
        <v>2563670</v>
      </c>
      <c r="I13" s="160">
        <f>IFERROR(H13/G13-1,"-")</f>
        <v>8.3247558153881407E-2</v>
      </c>
      <c r="J13" s="159">
        <f t="shared" si="2"/>
        <v>0.16359723097201018</v>
      </c>
      <c r="K13" s="158">
        <f t="shared" si="3"/>
        <v>197018</v>
      </c>
      <c r="L13" s="158">
        <f t="shared" si="4"/>
        <v>360442</v>
      </c>
      <c r="M13" s="159">
        <f t="shared" si="0"/>
        <v>0.80964383402438778</v>
      </c>
      <c r="P13" s="157" t="s">
        <v>107</v>
      </c>
      <c r="Q13" s="158">
        <v>61335</v>
      </c>
      <c r="R13" s="158">
        <v>55624</v>
      </c>
      <c r="S13" s="158">
        <v>18528</v>
      </c>
      <c r="T13" s="158">
        <v>64711</v>
      </c>
      <c r="U13" s="158">
        <v>82359</v>
      </c>
      <c r="V13" s="158">
        <v>100798</v>
      </c>
      <c r="W13" s="160">
        <f>IFERROR(V13/U13-1,"-")</f>
        <v>0.22388567126847092</v>
      </c>
      <c r="X13" s="159">
        <f t="shared" si="5"/>
        <v>0.8121314540486122</v>
      </c>
      <c r="Y13" s="157">
        <f t="shared" si="6"/>
        <v>18439</v>
      </c>
      <c r="Z13" s="158">
        <f t="shared" si="7"/>
        <v>45174</v>
      </c>
      <c r="AA13" s="159">
        <f t="shared" si="1"/>
        <v>0.75387227295504344</v>
      </c>
    </row>
    <row r="14" spans="1:27" s="56" customFormat="1" x14ac:dyDescent="0.25">
      <c r="B14" s="162" t="s">
        <v>110</v>
      </c>
      <c r="C14" s="163">
        <v>965296</v>
      </c>
      <c r="D14" s="163">
        <v>1013302</v>
      </c>
      <c r="E14" s="163">
        <v>347039</v>
      </c>
      <c r="F14" s="163">
        <v>942987</v>
      </c>
      <c r="G14" s="163">
        <v>1093840</v>
      </c>
      <c r="H14" s="163">
        <v>1197012</v>
      </c>
      <c r="I14" s="165">
        <f t="shared" ref="I14:I21" si="8">IFERROR(H14/G14-1,"-")</f>
        <v>9.4320924449645238E-2</v>
      </c>
      <c r="J14" s="164">
        <f t="shared" si="2"/>
        <v>0.18129836909430752</v>
      </c>
      <c r="K14" s="163">
        <f t="shared" si="3"/>
        <v>103172</v>
      </c>
      <c r="L14" s="163">
        <f t="shared" si="4"/>
        <v>183710</v>
      </c>
      <c r="M14" s="164">
        <f t="shared" si="0"/>
        <v>0.37803359443812989</v>
      </c>
      <c r="P14" s="162" t="s">
        <v>110</v>
      </c>
      <c r="Q14" s="163">
        <v>28105</v>
      </c>
      <c r="R14" s="163">
        <v>24677</v>
      </c>
      <c r="S14" s="163">
        <v>7372</v>
      </c>
      <c r="T14" s="163">
        <v>28440</v>
      </c>
      <c r="U14" s="163">
        <v>30002</v>
      </c>
      <c r="V14" s="163">
        <v>42683</v>
      </c>
      <c r="W14" s="165">
        <f t="shared" ref="W14:W21" si="9">IFERROR(V14/U14-1,"-")</f>
        <v>0.42267182187854146</v>
      </c>
      <c r="X14" s="164">
        <f t="shared" si="5"/>
        <v>0.72966730153584303</v>
      </c>
      <c r="Y14" s="162">
        <f t="shared" si="6"/>
        <v>12681</v>
      </c>
      <c r="Z14" s="163">
        <f t="shared" si="7"/>
        <v>18006</v>
      </c>
      <c r="AA14" s="164">
        <f t="shared" si="1"/>
        <v>0.31922786391138835</v>
      </c>
    </row>
    <row r="15" spans="1:27" x14ac:dyDescent="0.25">
      <c r="A15" s="1"/>
      <c r="B15" s="162" t="s">
        <v>113</v>
      </c>
      <c r="C15" s="163">
        <v>332122</v>
      </c>
      <c r="D15" s="163">
        <v>287147</v>
      </c>
      <c r="E15" s="163">
        <v>109834</v>
      </c>
      <c r="F15" s="163">
        <v>210882</v>
      </c>
      <c r="G15" s="163">
        <v>243579</v>
      </c>
      <c r="H15" s="163">
        <v>256943</v>
      </c>
      <c r="I15" s="165">
        <f t="shared" si="8"/>
        <v>5.4865156684279048E-2</v>
      </c>
      <c r="J15" s="164">
        <f t="shared" si="2"/>
        <v>-0.10518654208471623</v>
      </c>
      <c r="K15" s="163">
        <f t="shared" si="3"/>
        <v>13364</v>
      </c>
      <c r="L15" s="163">
        <f t="shared" si="4"/>
        <v>-30204</v>
      </c>
      <c r="M15" s="164">
        <f t="shared" si="0"/>
        <v>8.1146292481375643E-2</v>
      </c>
      <c r="P15" s="162" t="s">
        <v>113</v>
      </c>
      <c r="Q15" s="163">
        <v>7413</v>
      </c>
      <c r="R15" s="163">
        <v>6522</v>
      </c>
      <c r="S15" s="163">
        <v>2105</v>
      </c>
      <c r="T15" s="163">
        <v>5592</v>
      </c>
      <c r="U15" s="163">
        <v>5853</v>
      </c>
      <c r="V15" s="163">
        <v>6151</v>
      </c>
      <c r="W15" s="165">
        <f t="shared" si="9"/>
        <v>5.0914061165214353E-2</v>
      </c>
      <c r="X15" s="164">
        <f t="shared" si="5"/>
        <v>-5.688439129101508E-2</v>
      </c>
      <c r="Y15" s="162">
        <f t="shared" si="6"/>
        <v>298</v>
      </c>
      <c r="Z15" s="163">
        <f t="shared" si="7"/>
        <v>-371</v>
      </c>
      <c r="AA15" s="164">
        <f t="shared" si="1"/>
        <v>4.6003574981115423E-2</v>
      </c>
    </row>
    <row r="16" spans="1:27" x14ac:dyDescent="0.25">
      <c r="A16" s="1"/>
      <c r="B16" s="162" t="s">
        <v>116</v>
      </c>
      <c r="C16" s="163">
        <v>97743</v>
      </c>
      <c r="D16" s="163">
        <v>98317</v>
      </c>
      <c r="E16" s="163">
        <v>39042</v>
      </c>
      <c r="F16" s="163">
        <v>110427</v>
      </c>
      <c r="G16" s="163">
        <v>126317</v>
      </c>
      <c r="H16" s="163">
        <v>135779</v>
      </c>
      <c r="I16" s="165">
        <f t="shared" si="8"/>
        <v>7.4906782143337791E-2</v>
      </c>
      <c r="J16" s="164">
        <f t="shared" si="2"/>
        <v>0.38103278171628507</v>
      </c>
      <c r="K16" s="163">
        <f t="shared" si="3"/>
        <v>9462</v>
      </c>
      <c r="L16" s="163">
        <f t="shared" si="4"/>
        <v>37462</v>
      </c>
      <c r="M16" s="164">
        <f t="shared" si="0"/>
        <v>4.2880959772512592E-2</v>
      </c>
      <c r="P16" s="162" t="s">
        <v>116</v>
      </c>
      <c r="Q16" s="163">
        <v>3953</v>
      </c>
      <c r="R16" s="163">
        <v>6152</v>
      </c>
      <c r="S16" s="163">
        <v>2465</v>
      </c>
      <c r="T16" s="163">
        <v>8342</v>
      </c>
      <c r="U16" s="163">
        <v>10358</v>
      </c>
      <c r="V16" s="163">
        <v>10999</v>
      </c>
      <c r="W16" s="165">
        <f t="shared" si="9"/>
        <v>6.1884533693763233E-2</v>
      </c>
      <c r="X16" s="164">
        <f t="shared" si="5"/>
        <v>0.78787386215864763</v>
      </c>
      <c r="Y16" s="162">
        <f t="shared" si="6"/>
        <v>641</v>
      </c>
      <c r="Z16" s="163">
        <f t="shared" si="7"/>
        <v>4847</v>
      </c>
      <c r="AA16" s="164">
        <f t="shared" si="1"/>
        <v>8.2261960854704691E-2</v>
      </c>
    </row>
    <row r="17" spans="1:27" x14ac:dyDescent="0.25">
      <c r="A17" s="1"/>
      <c r="B17" s="162" t="s">
        <v>123</v>
      </c>
      <c r="C17" s="163">
        <v>85891</v>
      </c>
      <c r="D17" s="163">
        <v>80032</v>
      </c>
      <c r="E17" s="163">
        <v>30707</v>
      </c>
      <c r="F17" s="163">
        <v>102529</v>
      </c>
      <c r="G17" s="163">
        <v>90860</v>
      </c>
      <c r="H17" s="163">
        <v>100448</v>
      </c>
      <c r="I17" s="165">
        <f t="shared" si="8"/>
        <v>0.10552498349108519</v>
      </c>
      <c r="J17" s="164">
        <f t="shared" si="2"/>
        <v>0.25509796081567382</v>
      </c>
      <c r="K17" s="163">
        <f t="shared" si="3"/>
        <v>9588</v>
      </c>
      <c r="L17" s="163">
        <f t="shared" si="4"/>
        <v>20416</v>
      </c>
      <c r="M17" s="164">
        <f t="shared" si="0"/>
        <v>3.1722922154599348E-2</v>
      </c>
      <c r="P17" s="162" t="s">
        <v>123</v>
      </c>
      <c r="Q17" s="163">
        <v>1351</v>
      </c>
      <c r="R17" s="163">
        <v>1172</v>
      </c>
      <c r="S17" s="163">
        <v>210</v>
      </c>
      <c r="T17" s="163">
        <v>1776</v>
      </c>
      <c r="U17" s="163">
        <v>2310</v>
      </c>
      <c r="V17" s="163">
        <v>3644</v>
      </c>
      <c r="W17" s="165">
        <f t="shared" si="9"/>
        <v>0.5774891774891775</v>
      </c>
      <c r="X17" s="164">
        <f t="shared" si="5"/>
        <v>2.1092150170648463</v>
      </c>
      <c r="Y17" s="162">
        <f t="shared" si="6"/>
        <v>1334</v>
      </c>
      <c r="Z17" s="163">
        <f t="shared" si="7"/>
        <v>2472</v>
      </c>
      <c r="AA17" s="164">
        <f t="shared" si="1"/>
        <v>2.7253621725115366E-2</v>
      </c>
    </row>
    <row r="18" spans="1:27" x14ac:dyDescent="0.25">
      <c r="A18" s="1"/>
      <c r="B18" s="162" t="s">
        <v>119</v>
      </c>
      <c r="C18" s="163">
        <v>79641</v>
      </c>
      <c r="D18" s="163">
        <v>78294</v>
      </c>
      <c r="E18" s="163">
        <v>33341</v>
      </c>
      <c r="F18" s="163">
        <v>85314</v>
      </c>
      <c r="G18" s="163">
        <v>85859</v>
      </c>
      <c r="H18" s="163">
        <v>91513</v>
      </c>
      <c r="I18" s="165">
        <f t="shared" si="8"/>
        <v>6.5852152948438825E-2</v>
      </c>
      <c r="J18" s="164">
        <f t="shared" si="2"/>
        <v>0.16883796970393639</v>
      </c>
      <c r="K18" s="163">
        <f t="shared" si="3"/>
        <v>5654</v>
      </c>
      <c r="L18" s="163">
        <f t="shared" si="4"/>
        <v>13219</v>
      </c>
      <c r="M18" s="164">
        <f t="shared" si="0"/>
        <v>2.8901120730466013E-2</v>
      </c>
      <c r="P18" s="162" t="s">
        <v>119</v>
      </c>
      <c r="Q18" s="163">
        <v>1768</v>
      </c>
      <c r="R18" s="163">
        <v>1323</v>
      </c>
      <c r="S18" s="163">
        <v>472</v>
      </c>
      <c r="T18" s="163">
        <v>1913</v>
      </c>
      <c r="U18" s="163">
        <v>2075</v>
      </c>
      <c r="V18" s="163">
        <v>2461</v>
      </c>
      <c r="W18" s="165">
        <f t="shared" si="9"/>
        <v>0.18602409638554218</v>
      </c>
      <c r="X18" s="164">
        <f t="shared" si="5"/>
        <v>0.86016628873771728</v>
      </c>
      <c r="Y18" s="162">
        <f t="shared" si="6"/>
        <v>386</v>
      </c>
      <c r="Z18" s="163">
        <f t="shared" si="7"/>
        <v>1138</v>
      </c>
      <c r="AA18" s="164">
        <f t="shared" si="1"/>
        <v>1.8405917416440425E-2</v>
      </c>
    </row>
    <row r="19" spans="1:27" x14ac:dyDescent="0.25">
      <c r="A19" s="161" t="s">
        <v>144</v>
      </c>
      <c r="B19" s="162" t="s">
        <v>128</v>
      </c>
      <c r="C19" s="163">
        <v>42752</v>
      </c>
      <c r="D19" s="163">
        <v>48283</v>
      </c>
      <c r="E19" s="163">
        <v>28434</v>
      </c>
      <c r="F19" s="163">
        <v>35056</v>
      </c>
      <c r="G19" s="163">
        <v>43836</v>
      </c>
      <c r="H19" s="163">
        <v>39617</v>
      </c>
      <c r="I19" s="165">
        <f t="shared" si="8"/>
        <v>-9.6245095355415589E-2</v>
      </c>
      <c r="J19" s="164">
        <f t="shared" si="2"/>
        <v>-0.17948346208810551</v>
      </c>
      <c r="K19" s="163">
        <f t="shared" si="3"/>
        <v>-4219</v>
      </c>
      <c r="L19" s="163">
        <f t="shared" si="4"/>
        <v>-8666</v>
      </c>
      <c r="M19" s="164">
        <f t="shared" si="0"/>
        <v>1.2511618021252412E-2</v>
      </c>
      <c r="P19" s="162" t="s">
        <v>128</v>
      </c>
      <c r="Q19" s="163">
        <v>885</v>
      </c>
      <c r="R19" s="163">
        <v>1173</v>
      </c>
      <c r="S19" s="163">
        <v>664</v>
      </c>
      <c r="T19" s="163">
        <v>1049</v>
      </c>
      <c r="U19" s="163">
        <v>3230</v>
      </c>
      <c r="V19" s="163">
        <v>2216</v>
      </c>
      <c r="W19" s="165">
        <f t="shared" si="9"/>
        <v>-0.31393188854489162</v>
      </c>
      <c r="X19" s="164">
        <f t="shared" si="5"/>
        <v>0.88917306052855927</v>
      </c>
      <c r="Y19" s="162">
        <f t="shared" si="6"/>
        <v>-1014</v>
      </c>
      <c r="Z19" s="163">
        <f t="shared" si="7"/>
        <v>1043</v>
      </c>
      <c r="AA19" s="164">
        <f t="shared" si="1"/>
        <v>1.6573552618785854E-2</v>
      </c>
    </row>
    <row r="20" spans="1:27" x14ac:dyDescent="0.25">
      <c r="A20" s="167" t="s">
        <v>145</v>
      </c>
      <c r="B20" s="162" t="s">
        <v>131</v>
      </c>
      <c r="C20" s="163">
        <v>71120</v>
      </c>
      <c r="D20" s="163">
        <v>59547</v>
      </c>
      <c r="E20" s="163">
        <v>40183</v>
      </c>
      <c r="F20" s="163">
        <v>26721</v>
      </c>
      <c r="G20" s="163">
        <v>39628</v>
      </c>
      <c r="H20" s="163">
        <v>40951</v>
      </c>
      <c r="I20" s="165">
        <f t="shared" si="8"/>
        <v>3.338548501059857E-2</v>
      </c>
      <c r="J20" s="164">
        <f t="shared" si="2"/>
        <v>-0.31229113137521625</v>
      </c>
      <c r="K20" s="163">
        <f t="shared" si="3"/>
        <v>1323</v>
      </c>
      <c r="L20" s="163">
        <f t="shared" si="4"/>
        <v>-18596</v>
      </c>
      <c r="M20" s="164">
        <f t="shared" si="0"/>
        <v>1.2932914395040199E-2</v>
      </c>
      <c r="P20" s="162" t="s">
        <v>131</v>
      </c>
      <c r="Q20" s="163">
        <v>1834</v>
      </c>
      <c r="R20" s="163">
        <v>1300</v>
      </c>
      <c r="S20" s="163">
        <v>788</v>
      </c>
      <c r="T20" s="163">
        <v>428</v>
      </c>
      <c r="U20" s="163">
        <v>963</v>
      </c>
      <c r="V20" s="163">
        <v>1641</v>
      </c>
      <c r="W20" s="165">
        <f t="shared" si="9"/>
        <v>0.7040498442367602</v>
      </c>
      <c r="X20" s="164">
        <f t="shared" si="5"/>
        <v>0.26230769230769235</v>
      </c>
      <c r="Y20" s="162">
        <f t="shared" si="6"/>
        <v>678</v>
      </c>
      <c r="Z20" s="163">
        <f t="shared" si="7"/>
        <v>341</v>
      </c>
      <c r="AA20" s="164">
        <f t="shared" si="1"/>
        <v>1.2273104624290427E-2</v>
      </c>
    </row>
    <row r="21" spans="1:27" x14ac:dyDescent="0.25">
      <c r="B21" s="168" t="s">
        <v>145</v>
      </c>
      <c r="C21" s="169">
        <f t="shared" ref="C21:H21" si="10">C13-SUM(C14:C20)</f>
        <v>526855</v>
      </c>
      <c r="D21" s="169">
        <f t="shared" si="10"/>
        <v>538306</v>
      </c>
      <c r="E21" s="169">
        <f t="shared" si="10"/>
        <v>229988</v>
      </c>
      <c r="F21" s="169">
        <f t="shared" si="10"/>
        <v>562241</v>
      </c>
      <c r="G21" s="169">
        <f t="shared" si="10"/>
        <v>642733</v>
      </c>
      <c r="H21" s="169">
        <f t="shared" si="10"/>
        <v>701407</v>
      </c>
      <c r="I21" s="171">
        <f t="shared" si="8"/>
        <v>9.1288295450832724E-2</v>
      </c>
      <c r="J21" s="170">
        <f t="shared" si="2"/>
        <v>0.30298937778884127</v>
      </c>
      <c r="K21" s="169">
        <f>H21-G21</f>
        <v>58674</v>
      </c>
      <c r="L21" s="169">
        <f t="shared" si="4"/>
        <v>163101</v>
      </c>
      <c r="M21" s="170">
        <f t="shared" si="0"/>
        <v>0.22151441203101171</v>
      </c>
      <c r="P21" s="168" t="s">
        <v>145</v>
      </c>
      <c r="Q21" s="169">
        <f t="shared" ref="Q21:V21" si="11">Q13-SUM(Q14:Q20)</f>
        <v>16026</v>
      </c>
      <c r="R21" s="169">
        <f t="shared" si="11"/>
        <v>13305</v>
      </c>
      <c r="S21" s="169">
        <f t="shared" si="11"/>
        <v>4452</v>
      </c>
      <c r="T21" s="169">
        <f t="shared" si="11"/>
        <v>17171</v>
      </c>
      <c r="U21" s="169">
        <f t="shared" si="11"/>
        <v>27568</v>
      </c>
      <c r="V21" s="169">
        <f t="shared" si="11"/>
        <v>31003</v>
      </c>
      <c r="W21" s="171">
        <f t="shared" si="9"/>
        <v>0.12460098665118968</v>
      </c>
      <c r="X21" s="170">
        <f t="shared" si="5"/>
        <v>1.3301766253288236</v>
      </c>
      <c r="Y21" s="168">
        <f>V21-U21</f>
        <v>3435</v>
      </c>
      <c r="Z21" s="169">
        <f t="shared" si="7"/>
        <v>17698</v>
      </c>
      <c r="AA21" s="170">
        <f t="shared" si="1"/>
        <v>0.23187267682320298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v>971048</v>
      </c>
      <c r="D23" s="176">
        <v>1025250</v>
      </c>
      <c r="E23" s="176">
        <v>344170</v>
      </c>
      <c r="F23" s="176">
        <v>993053</v>
      </c>
      <c r="G23" s="176">
        <v>1080016</v>
      </c>
      <c r="H23" s="176">
        <v>1125712</v>
      </c>
      <c r="I23" s="177">
        <f>IFERROR(H23/G23-1,"-")</f>
        <v>4.2310484289121542E-2</v>
      </c>
      <c r="J23" s="177">
        <f>IFERROR(H23/D23-1,"-")</f>
        <v>9.7987807851743547E-2</v>
      </c>
      <c r="K23" s="176">
        <f>H23-G23</f>
        <v>45696</v>
      </c>
      <c r="L23" s="176">
        <f>H23-D23</f>
        <v>100462</v>
      </c>
      <c r="M23" s="177">
        <f t="shared" ref="M23:M35" si="12">H23/H$9</f>
        <v>0.355516029632231</v>
      </c>
    </row>
    <row r="24" spans="1:27" x14ac:dyDescent="0.25">
      <c r="B24" s="157" t="s">
        <v>97</v>
      </c>
      <c r="C24" s="158">
        <v>97406</v>
      </c>
      <c r="D24" s="158">
        <v>119106</v>
      </c>
      <c r="E24" s="158">
        <v>20277</v>
      </c>
      <c r="F24" s="158">
        <v>118869</v>
      </c>
      <c r="G24" s="158">
        <v>103873</v>
      </c>
      <c r="H24" s="158">
        <v>88842</v>
      </c>
      <c r="I24" s="160">
        <f>IFERROR(H24/G24-1,"-")</f>
        <v>-0.14470555389754802</v>
      </c>
      <c r="J24" s="159">
        <f t="shared" ref="J24:J35" si="13">IFERROR(H24/D24-1,"-")</f>
        <v>-0.25409299279633268</v>
      </c>
      <c r="K24" s="158">
        <f t="shared" ref="K24:K34" si="14">H24-G24</f>
        <v>-15031</v>
      </c>
      <c r="L24" s="158">
        <f t="shared" ref="L24:L35" si="15">H24-D24</f>
        <v>-30264</v>
      </c>
      <c r="M24" s="159">
        <f t="shared" si="12"/>
        <v>2.8057580539770977E-2</v>
      </c>
    </row>
    <row r="25" spans="1:27" x14ac:dyDescent="0.25">
      <c r="B25" s="162" t="s">
        <v>103</v>
      </c>
      <c r="C25" s="163">
        <v>46588</v>
      </c>
      <c r="D25" s="163">
        <v>59391</v>
      </c>
      <c r="E25" s="163">
        <v>9378</v>
      </c>
      <c r="F25" s="163">
        <v>52433</v>
      </c>
      <c r="G25" s="163">
        <v>44230</v>
      </c>
      <c r="H25" s="163">
        <v>34305</v>
      </c>
      <c r="I25" s="165">
        <f>IFERROR(H25/G25-1,"-")</f>
        <v>-0.22439520687316306</v>
      </c>
      <c r="J25" s="164">
        <f t="shared" si="13"/>
        <v>-0.42238723038844272</v>
      </c>
      <c r="K25" s="163">
        <f t="shared" si="14"/>
        <v>-9925</v>
      </c>
      <c r="L25" s="163">
        <f t="shared" si="15"/>
        <v>-25086</v>
      </c>
      <c r="M25" s="164">
        <f t="shared" si="12"/>
        <v>1.083401207105697E-2</v>
      </c>
    </row>
    <row r="26" spans="1:27" x14ac:dyDescent="0.25">
      <c r="B26" s="162" t="s">
        <v>100</v>
      </c>
      <c r="C26" s="163">
        <v>50818</v>
      </c>
      <c r="D26" s="163">
        <v>59715</v>
      </c>
      <c r="E26" s="163">
        <v>10899</v>
      </c>
      <c r="F26" s="163">
        <v>66436</v>
      </c>
      <c r="G26" s="163">
        <v>59643</v>
      </c>
      <c r="H26" s="163">
        <v>54537</v>
      </c>
      <c r="I26" s="165">
        <f>IFERROR(H26/G26-1,"-")</f>
        <v>-8.5609375785926312E-2</v>
      </c>
      <c r="J26" s="164">
        <f t="shared" si="13"/>
        <v>-8.6711881436824956E-2</v>
      </c>
      <c r="K26" s="163">
        <f t="shared" si="14"/>
        <v>-5106</v>
      </c>
      <c r="L26" s="163">
        <f t="shared" si="15"/>
        <v>-5178</v>
      </c>
      <c r="M26" s="164">
        <f t="shared" si="12"/>
        <v>1.7223568468714007E-2</v>
      </c>
    </row>
    <row r="27" spans="1:27" x14ac:dyDescent="0.25">
      <c r="B27" s="157" t="s">
        <v>107</v>
      </c>
      <c r="C27" s="158">
        <v>873642</v>
      </c>
      <c r="D27" s="158">
        <v>906144</v>
      </c>
      <c r="E27" s="158">
        <v>323893</v>
      </c>
      <c r="F27" s="158">
        <v>874184</v>
      </c>
      <c r="G27" s="158">
        <v>976143</v>
      </c>
      <c r="H27" s="158">
        <v>1036870</v>
      </c>
      <c r="I27" s="160">
        <f>IFERROR(H27/G27-1,"-")</f>
        <v>6.2211171928703068E-2</v>
      </c>
      <c r="J27" s="159">
        <f t="shared" si="13"/>
        <v>0.14426625348730449</v>
      </c>
      <c r="K27" s="158">
        <f t="shared" si="14"/>
        <v>60727</v>
      </c>
      <c r="L27" s="158">
        <f t="shared" si="15"/>
        <v>130726</v>
      </c>
      <c r="M27" s="159">
        <f t="shared" si="12"/>
        <v>0.32745844909246002</v>
      </c>
    </row>
    <row r="28" spans="1:27" x14ac:dyDescent="0.25">
      <c r="B28" s="162" t="s">
        <v>110</v>
      </c>
      <c r="C28" s="163">
        <v>420416</v>
      </c>
      <c r="D28" s="163">
        <v>454107</v>
      </c>
      <c r="E28" s="163">
        <v>148381</v>
      </c>
      <c r="F28" s="163">
        <v>434524</v>
      </c>
      <c r="G28" s="163">
        <v>498335</v>
      </c>
      <c r="H28" s="163">
        <v>537673</v>
      </c>
      <c r="I28" s="165">
        <f t="shared" ref="I28:I35" si="16">IFERROR(H28/G28-1,"-")</f>
        <v>7.8938866425195986E-2</v>
      </c>
      <c r="J28" s="164">
        <f t="shared" si="13"/>
        <v>0.18402270830443035</v>
      </c>
      <c r="K28" s="163">
        <f t="shared" si="14"/>
        <v>39338</v>
      </c>
      <c r="L28" s="163">
        <f t="shared" si="15"/>
        <v>83566</v>
      </c>
      <c r="M28" s="164">
        <f t="shared" si="12"/>
        <v>0.16980486145697171</v>
      </c>
    </row>
    <row r="29" spans="1:27" x14ac:dyDescent="0.25">
      <c r="B29" s="162" t="s">
        <v>113</v>
      </c>
      <c r="C29" s="163">
        <v>124453</v>
      </c>
      <c r="D29" s="163">
        <v>117022</v>
      </c>
      <c r="E29" s="163">
        <v>39437</v>
      </c>
      <c r="F29" s="163">
        <v>93699</v>
      </c>
      <c r="G29" s="163">
        <v>103763</v>
      </c>
      <c r="H29" s="163">
        <v>105308</v>
      </c>
      <c r="I29" s="165">
        <f t="shared" si="16"/>
        <v>1.4889700567639608E-2</v>
      </c>
      <c r="J29" s="164">
        <f t="shared" si="13"/>
        <v>-0.10010083574028816</v>
      </c>
      <c r="K29" s="163">
        <f t="shared" si="14"/>
        <v>1545</v>
      </c>
      <c r="L29" s="163">
        <f t="shared" si="15"/>
        <v>-11714</v>
      </c>
      <c r="M29" s="164">
        <f t="shared" si="12"/>
        <v>3.3257780008129061E-2</v>
      </c>
    </row>
    <row r="30" spans="1:27" x14ac:dyDescent="0.25">
      <c r="B30" s="162" t="s">
        <v>116</v>
      </c>
      <c r="C30" s="163">
        <v>28432</v>
      </c>
      <c r="D30" s="163">
        <v>31243</v>
      </c>
      <c r="E30" s="163">
        <v>12858</v>
      </c>
      <c r="F30" s="163">
        <v>36623</v>
      </c>
      <c r="G30" s="163">
        <v>37954</v>
      </c>
      <c r="H30" s="163">
        <v>36137</v>
      </c>
      <c r="I30" s="165">
        <f t="shared" si="16"/>
        <v>-4.787374189808713E-2</v>
      </c>
      <c r="J30" s="164">
        <f t="shared" si="13"/>
        <v>0.15664308805172356</v>
      </c>
      <c r="K30" s="163">
        <f t="shared" si="14"/>
        <v>-1817</v>
      </c>
      <c r="L30" s="163">
        <f t="shared" si="15"/>
        <v>4894</v>
      </c>
      <c r="M30" s="164">
        <f t="shared" si="12"/>
        <v>1.141258400267558E-2</v>
      </c>
    </row>
    <row r="31" spans="1:27" x14ac:dyDescent="0.25">
      <c r="B31" s="162" t="s">
        <v>123</v>
      </c>
      <c r="C31" s="163">
        <v>38732</v>
      </c>
      <c r="D31" s="163">
        <v>35562</v>
      </c>
      <c r="E31" s="163">
        <v>12503</v>
      </c>
      <c r="F31" s="163">
        <v>47052</v>
      </c>
      <c r="G31" s="163">
        <v>40641</v>
      </c>
      <c r="H31" s="163">
        <v>42101</v>
      </c>
      <c r="I31" s="165">
        <f t="shared" si="16"/>
        <v>3.5924312886001841E-2</v>
      </c>
      <c r="J31" s="164">
        <f t="shared" si="13"/>
        <v>0.18387604746639674</v>
      </c>
      <c r="K31" s="163">
        <f t="shared" si="14"/>
        <v>1460</v>
      </c>
      <c r="L31" s="163">
        <f t="shared" si="15"/>
        <v>6539</v>
      </c>
      <c r="M31" s="164">
        <f t="shared" si="12"/>
        <v>1.32961009241676E-2</v>
      </c>
    </row>
    <row r="32" spans="1:27" x14ac:dyDescent="0.25">
      <c r="B32" s="162" t="s">
        <v>119</v>
      </c>
      <c r="C32" s="163">
        <v>42187</v>
      </c>
      <c r="D32" s="163">
        <v>42121</v>
      </c>
      <c r="E32" s="163">
        <v>15876</v>
      </c>
      <c r="F32" s="163">
        <v>49550</v>
      </c>
      <c r="G32" s="163">
        <v>46002</v>
      </c>
      <c r="H32" s="163">
        <v>47428</v>
      </c>
      <c r="I32" s="165">
        <f t="shared" si="16"/>
        <v>3.0998652232511636E-2</v>
      </c>
      <c r="J32" s="164">
        <f t="shared" si="13"/>
        <v>0.12599415968281846</v>
      </c>
      <c r="K32" s="163">
        <f t="shared" si="14"/>
        <v>1426</v>
      </c>
      <c r="L32" s="163">
        <f t="shared" si="15"/>
        <v>5307</v>
      </c>
      <c r="M32" s="164">
        <f t="shared" si="12"/>
        <v>1.4978444089960356E-2</v>
      </c>
    </row>
    <row r="33" spans="2:13" x14ac:dyDescent="0.25">
      <c r="B33" s="162" t="s">
        <v>128</v>
      </c>
      <c r="C33" s="163">
        <v>17697</v>
      </c>
      <c r="D33" s="163">
        <v>21012</v>
      </c>
      <c r="E33" s="163">
        <v>11519</v>
      </c>
      <c r="F33" s="163">
        <v>13621</v>
      </c>
      <c r="G33" s="163">
        <v>15749</v>
      </c>
      <c r="H33" s="163">
        <v>14924</v>
      </c>
      <c r="I33" s="165">
        <f t="shared" si="16"/>
        <v>-5.2384278366880421E-2</v>
      </c>
      <c r="J33" s="164">
        <f t="shared" si="13"/>
        <v>-0.28973919664953363</v>
      </c>
      <c r="K33" s="163">
        <f t="shared" si="14"/>
        <v>-825</v>
      </c>
      <c r="L33" s="163">
        <f t="shared" si="15"/>
        <v>-6088</v>
      </c>
      <c r="M33" s="164">
        <f t="shared" si="12"/>
        <v>4.7132137049542113E-3</v>
      </c>
    </row>
    <row r="34" spans="2:13" x14ac:dyDescent="0.25">
      <c r="B34" s="162" t="s">
        <v>131</v>
      </c>
      <c r="C34" s="163">
        <v>21735</v>
      </c>
      <c r="D34" s="163">
        <v>19090</v>
      </c>
      <c r="E34" s="163">
        <v>12800</v>
      </c>
      <c r="F34" s="163">
        <v>8187</v>
      </c>
      <c r="G34" s="163">
        <v>14053</v>
      </c>
      <c r="H34" s="163">
        <v>13597</v>
      </c>
      <c r="I34" s="165">
        <f t="shared" si="16"/>
        <v>-3.2448587490215619E-2</v>
      </c>
      <c r="J34" s="164">
        <f t="shared" si="13"/>
        <v>-0.28774227344159242</v>
      </c>
      <c r="K34" s="163">
        <f t="shared" si="14"/>
        <v>-456</v>
      </c>
      <c r="L34" s="163">
        <f t="shared" si="15"/>
        <v>-5493</v>
      </c>
      <c r="M34" s="164">
        <f t="shared" si="12"/>
        <v>4.2941280317785055E-3</v>
      </c>
    </row>
    <row r="35" spans="2:13" x14ac:dyDescent="0.25">
      <c r="B35" s="168" t="s">
        <v>145</v>
      </c>
      <c r="C35" s="169">
        <f t="shared" ref="C35:H35" si="17">C27-SUM(C28:C34)</f>
        <v>179990</v>
      </c>
      <c r="D35" s="169">
        <f t="shared" si="17"/>
        <v>185987</v>
      </c>
      <c r="E35" s="169">
        <f t="shared" si="17"/>
        <v>70519</v>
      </c>
      <c r="F35" s="169">
        <f t="shared" si="17"/>
        <v>190928</v>
      </c>
      <c r="G35" s="169">
        <f t="shared" si="17"/>
        <v>219646</v>
      </c>
      <c r="H35" s="169">
        <f t="shared" si="17"/>
        <v>239702</v>
      </c>
      <c r="I35" s="171">
        <f t="shared" si="16"/>
        <v>9.1310563361044483E-2</v>
      </c>
      <c r="J35" s="170">
        <f t="shared" si="13"/>
        <v>0.28881050826133015</v>
      </c>
      <c r="K35" s="169">
        <f>H35-G35</f>
        <v>20056</v>
      </c>
      <c r="L35" s="169">
        <f t="shared" si="15"/>
        <v>53715</v>
      </c>
      <c r="M35" s="170">
        <f t="shared" si="12"/>
        <v>7.5701336873822994E-2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v>752837</v>
      </c>
      <c r="D37" s="176">
        <v>753991</v>
      </c>
      <c r="E37" s="176">
        <v>249277</v>
      </c>
      <c r="F37" s="176">
        <v>692851</v>
      </c>
      <c r="G37" s="176">
        <v>750730</v>
      </c>
      <c r="H37" s="176">
        <v>796046</v>
      </c>
      <c r="I37" s="177">
        <f>IFERROR(H37/G37-1,"-")</f>
        <v>6.0362580421722933E-2</v>
      </c>
      <c r="J37" s="177">
        <f>IFERROR(H37/D37-1,"-")</f>
        <v>5.5776527836539191E-2</v>
      </c>
      <c r="K37" s="176">
        <f>H37-G37</f>
        <v>45316</v>
      </c>
      <c r="L37" s="176">
        <f>H37-D37</f>
        <v>42055</v>
      </c>
      <c r="M37" s="177">
        <f t="shared" ref="M37:M49" si="18">H37/H$9</f>
        <v>0.25140276849195792</v>
      </c>
    </row>
    <row r="38" spans="2:13" x14ac:dyDescent="0.25">
      <c r="B38" s="157" t="s">
        <v>97</v>
      </c>
      <c r="C38" s="158">
        <v>71824</v>
      </c>
      <c r="D38" s="158">
        <v>70515</v>
      </c>
      <c r="E38" s="158">
        <v>13953</v>
      </c>
      <c r="F38" s="158">
        <v>69906</v>
      </c>
      <c r="G38" s="158">
        <v>63702</v>
      </c>
      <c r="H38" s="158">
        <v>61151</v>
      </c>
      <c r="I38" s="160">
        <f>IFERROR(H38/G38-1,"-")</f>
        <v>-4.0045838435213921E-2</v>
      </c>
      <c r="J38" s="159">
        <f t="shared" ref="J38:J49" si="19">IFERROR(H38/D38-1,"-")</f>
        <v>-0.13279444089909953</v>
      </c>
      <c r="K38" s="158">
        <f t="shared" ref="K38:K48" si="20">H38-G38</f>
        <v>-2551</v>
      </c>
      <c r="L38" s="158">
        <f t="shared" ref="L38:L49" si="21">H38-D38</f>
        <v>-9364</v>
      </c>
      <c r="M38" s="159">
        <f t="shared" si="18"/>
        <v>1.9312364732756299E-2</v>
      </c>
    </row>
    <row r="39" spans="2:13" x14ac:dyDescent="0.25">
      <c r="B39" s="162" t="s">
        <v>103</v>
      </c>
      <c r="C39" s="163">
        <v>22763</v>
      </c>
      <c r="D39" s="163">
        <v>28236</v>
      </c>
      <c r="E39" s="163">
        <v>5079</v>
      </c>
      <c r="F39" s="163">
        <v>29124</v>
      </c>
      <c r="G39" s="163">
        <v>26923</v>
      </c>
      <c r="H39" s="163">
        <v>27022</v>
      </c>
      <c r="I39" s="165">
        <f>IFERROR(H39/G39-1,"-")</f>
        <v>3.6771533632953268E-3</v>
      </c>
      <c r="J39" s="164">
        <f t="shared" si="19"/>
        <v>-4.299475846437173E-2</v>
      </c>
      <c r="K39" s="163">
        <f t="shared" si="20"/>
        <v>99</v>
      </c>
      <c r="L39" s="163">
        <f t="shared" si="21"/>
        <v>-1214</v>
      </c>
      <c r="M39" s="164">
        <f t="shared" si="18"/>
        <v>8.5339359913744785E-3</v>
      </c>
    </row>
    <row r="40" spans="2:13" x14ac:dyDescent="0.25">
      <c r="B40" s="162" t="s">
        <v>100</v>
      </c>
      <c r="C40" s="163">
        <v>49061</v>
      </c>
      <c r="D40" s="163">
        <v>42279</v>
      </c>
      <c r="E40" s="163">
        <v>8874</v>
      </c>
      <c r="F40" s="163">
        <v>40782</v>
      </c>
      <c r="G40" s="163">
        <v>36779</v>
      </c>
      <c r="H40" s="163">
        <v>34129</v>
      </c>
      <c r="I40" s="165">
        <f>IFERROR(H40/G40-1,"-")</f>
        <v>-7.2051986187770201E-2</v>
      </c>
      <c r="J40" s="164">
        <f t="shared" si="19"/>
        <v>-0.19276709477518394</v>
      </c>
      <c r="K40" s="163">
        <f t="shared" si="20"/>
        <v>-2650</v>
      </c>
      <c r="L40" s="163">
        <f t="shared" si="21"/>
        <v>-8150</v>
      </c>
      <c r="M40" s="164">
        <f t="shared" si="18"/>
        <v>1.077842874138182E-2</v>
      </c>
    </row>
    <row r="41" spans="2:13" x14ac:dyDescent="0.25">
      <c r="B41" s="157" t="s">
        <v>107</v>
      </c>
      <c r="C41" s="158">
        <v>681013</v>
      </c>
      <c r="D41" s="158">
        <v>683476</v>
      </c>
      <c r="E41" s="158">
        <v>235324</v>
      </c>
      <c r="F41" s="158">
        <v>622945</v>
      </c>
      <c r="G41" s="158">
        <v>687028</v>
      </c>
      <c r="H41" s="158">
        <v>734895</v>
      </c>
      <c r="I41" s="160">
        <f>IFERROR(H41/G41-1,"-")</f>
        <v>6.9672560652549897E-2</v>
      </c>
      <c r="J41" s="159">
        <f t="shared" si="19"/>
        <v>7.5231610180898745E-2</v>
      </c>
      <c r="K41" s="158">
        <f t="shared" si="20"/>
        <v>47867</v>
      </c>
      <c r="L41" s="158">
        <f t="shared" si="21"/>
        <v>51419</v>
      </c>
      <c r="M41" s="159">
        <f t="shared" si="18"/>
        <v>0.23209040375920165</v>
      </c>
    </row>
    <row r="42" spans="2:13" x14ac:dyDescent="0.25">
      <c r="B42" s="162" t="s">
        <v>110</v>
      </c>
      <c r="C42" s="163">
        <v>350668</v>
      </c>
      <c r="D42" s="163">
        <v>375319</v>
      </c>
      <c r="E42" s="163">
        <v>106790</v>
      </c>
      <c r="F42" s="163">
        <v>317230</v>
      </c>
      <c r="G42" s="163">
        <v>359100</v>
      </c>
      <c r="H42" s="163">
        <v>393325</v>
      </c>
      <c r="I42" s="165">
        <f t="shared" ref="I42:I49" si="22">IFERROR(H42/G42-1,"-")</f>
        <v>9.5307713728766341E-2</v>
      </c>
      <c r="J42" s="164">
        <f t="shared" si="19"/>
        <v>4.7975189105800675E-2</v>
      </c>
      <c r="K42" s="163">
        <f t="shared" si="20"/>
        <v>34225</v>
      </c>
      <c r="L42" s="163">
        <f t="shared" si="21"/>
        <v>18006</v>
      </c>
      <c r="M42" s="164">
        <f t="shared" si="18"/>
        <v>0.12421768832090024</v>
      </c>
    </row>
    <row r="43" spans="2:13" x14ac:dyDescent="0.25">
      <c r="B43" s="162" t="s">
        <v>113</v>
      </c>
      <c r="C43" s="163">
        <v>43189</v>
      </c>
      <c r="D43" s="163">
        <v>31821</v>
      </c>
      <c r="E43" s="163">
        <v>11703</v>
      </c>
      <c r="F43" s="163">
        <v>21160</v>
      </c>
      <c r="G43" s="163">
        <v>25321</v>
      </c>
      <c r="H43" s="163">
        <v>24837</v>
      </c>
      <c r="I43" s="165">
        <f t="shared" si="22"/>
        <v>-1.9114568934876175E-2</v>
      </c>
      <c r="J43" s="164">
        <f t="shared" si="19"/>
        <v>-0.21947770340341288</v>
      </c>
      <c r="K43" s="163">
        <f t="shared" si="20"/>
        <v>-484</v>
      </c>
      <c r="L43" s="163">
        <f t="shared" si="21"/>
        <v>-6984</v>
      </c>
      <c r="M43" s="164">
        <f t="shared" si="18"/>
        <v>7.843881586032414E-3</v>
      </c>
    </row>
    <row r="44" spans="2:13" x14ac:dyDescent="0.25">
      <c r="B44" s="162" t="s">
        <v>116</v>
      </c>
      <c r="C44" s="163">
        <v>14665</v>
      </c>
      <c r="D44" s="163">
        <v>14608</v>
      </c>
      <c r="E44" s="163">
        <v>5799</v>
      </c>
      <c r="F44" s="163">
        <v>15136</v>
      </c>
      <c r="G44" s="163">
        <v>16940</v>
      </c>
      <c r="H44" s="163">
        <v>16916</v>
      </c>
      <c r="I44" s="165">
        <f t="shared" si="22"/>
        <v>-1.4167650531287102E-3</v>
      </c>
      <c r="J44" s="164">
        <f t="shared" si="19"/>
        <v>0.15799561883899238</v>
      </c>
      <c r="K44" s="163">
        <f t="shared" si="20"/>
        <v>-24</v>
      </c>
      <c r="L44" s="163">
        <f t="shared" si="21"/>
        <v>2308</v>
      </c>
      <c r="M44" s="164">
        <f t="shared" si="18"/>
        <v>5.342315936277502E-3</v>
      </c>
    </row>
    <row r="45" spans="2:13" x14ac:dyDescent="0.25">
      <c r="B45" s="162" t="s">
        <v>123</v>
      </c>
      <c r="C45" s="163">
        <v>32390</v>
      </c>
      <c r="D45" s="163">
        <v>31580</v>
      </c>
      <c r="E45" s="163">
        <v>10447</v>
      </c>
      <c r="F45" s="163">
        <v>34591</v>
      </c>
      <c r="G45" s="163">
        <v>30080</v>
      </c>
      <c r="H45" s="163">
        <v>33155</v>
      </c>
      <c r="I45" s="165">
        <f t="shared" si="22"/>
        <v>0.10222739361702127</v>
      </c>
      <c r="J45" s="164">
        <f t="shared" si="19"/>
        <v>4.9873337555414787E-2</v>
      </c>
      <c r="K45" s="163">
        <f t="shared" si="20"/>
        <v>3075</v>
      </c>
      <c r="L45" s="163">
        <f t="shared" si="21"/>
        <v>1575</v>
      </c>
      <c r="M45" s="164">
        <f t="shared" si="18"/>
        <v>1.0470825541929569E-2</v>
      </c>
    </row>
    <row r="46" spans="2:13" x14ac:dyDescent="0.25">
      <c r="B46" s="162" t="s">
        <v>119</v>
      </c>
      <c r="C46" s="163">
        <v>24687</v>
      </c>
      <c r="D46" s="163">
        <v>23114</v>
      </c>
      <c r="E46" s="163">
        <v>9027</v>
      </c>
      <c r="F46" s="163">
        <v>21351</v>
      </c>
      <c r="G46" s="163">
        <v>24315</v>
      </c>
      <c r="H46" s="163">
        <v>26281</v>
      </c>
      <c r="I46" s="165">
        <f t="shared" si="22"/>
        <v>8.0855439029405618E-2</v>
      </c>
      <c r="J46" s="164">
        <f t="shared" si="19"/>
        <v>0.13701652678030629</v>
      </c>
      <c r="K46" s="163">
        <f t="shared" si="20"/>
        <v>1966</v>
      </c>
      <c r="L46" s="163">
        <f t="shared" si="21"/>
        <v>3167</v>
      </c>
      <c r="M46" s="164">
        <f t="shared" si="18"/>
        <v>8.2999175408671692E-3</v>
      </c>
    </row>
    <row r="47" spans="2:13" x14ac:dyDescent="0.25">
      <c r="B47" s="162" t="s">
        <v>128</v>
      </c>
      <c r="C47" s="163">
        <v>16661</v>
      </c>
      <c r="D47" s="163">
        <v>17397</v>
      </c>
      <c r="E47" s="163">
        <v>9587</v>
      </c>
      <c r="F47" s="163">
        <v>13129</v>
      </c>
      <c r="G47" s="163">
        <v>14938</v>
      </c>
      <c r="H47" s="163">
        <v>13612</v>
      </c>
      <c r="I47" s="165">
        <f t="shared" si="22"/>
        <v>-8.8766903199892888E-2</v>
      </c>
      <c r="J47" s="164">
        <f t="shared" si="19"/>
        <v>-0.21756624705408978</v>
      </c>
      <c r="K47" s="163">
        <f t="shared" si="20"/>
        <v>-1326</v>
      </c>
      <c r="L47" s="163">
        <f t="shared" si="21"/>
        <v>-3785</v>
      </c>
      <c r="M47" s="164">
        <f t="shared" si="18"/>
        <v>4.2988652473758193E-3</v>
      </c>
    </row>
    <row r="48" spans="2:13" x14ac:dyDescent="0.25">
      <c r="B48" s="162" t="s">
        <v>131</v>
      </c>
      <c r="C48" s="163">
        <v>28332</v>
      </c>
      <c r="D48" s="163">
        <v>24395</v>
      </c>
      <c r="E48" s="163">
        <v>15367</v>
      </c>
      <c r="F48" s="163">
        <v>11528</v>
      </c>
      <c r="G48" s="163">
        <v>14453</v>
      </c>
      <c r="H48" s="163">
        <v>14891</v>
      </c>
      <c r="I48" s="165">
        <f t="shared" si="22"/>
        <v>3.0305126963260154E-2</v>
      </c>
      <c r="J48" s="164">
        <f t="shared" si="19"/>
        <v>-0.38958803033408484</v>
      </c>
      <c r="K48" s="163">
        <f t="shared" si="20"/>
        <v>438</v>
      </c>
      <c r="L48" s="163">
        <f t="shared" si="21"/>
        <v>-9504</v>
      </c>
      <c r="M48" s="164">
        <f t="shared" si="18"/>
        <v>4.7027918306401214E-3</v>
      </c>
    </row>
    <row r="49" spans="2:13" x14ac:dyDescent="0.25">
      <c r="B49" s="168" t="s">
        <v>145</v>
      </c>
      <c r="C49" s="169">
        <f t="shared" ref="C49:H49" si="23">C41-SUM(C42:C48)</f>
        <v>170421</v>
      </c>
      <c r="D49" s="169">
        <f t="shared" si="23"/>
        <v>165242</v>
      </c>
      <c r="E49" s="169">
        <f t="shared" si="23"/>
        <v>66604</v>
      </c>
      <c r="F49" s="169">
        <f t="shared" si="23"/>
        <v>188820</v>
      </c>
      <c r="G49" s="169">
        <f t="shared" si="23"/>
        <v>201881</v>
      </c>
      <c r="H49" s="169">
        <f t="shared" si="23"/>
        <v>211878</v>
      </c>
      <c r="I49" s="171">
        <f t="shared" si="22"/>
        <v>4.9519271253857466E-2</v>
      </c>
      <c r="J49" s="170">
        <f t="shared" si="19"/>
        <v>0.28222848912504084</v>
      </c>
      <c r="K49" s="169">
        <f>H49-G49</f>
        <v>9997</v>
      </c>
      <c r="L49" s="169">
        <f t="shared" si="21"/>
        <v>46636</v>
      </c>
      <c r="M49" s="170">
        <f t="shared" si="18"/>
        <v>6.6914117755178804E-2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v>26400</v>
      </c>
      <c r="D51" s="176">
        <v>26378</v>
      </c>
      <c r="E51" s="176">
        <v>10070</v>
      </c>
      <c r="F51" s="176">
        <v>19165</v>
      </c>
      <c r="G51" s="176">
        <v>30246</v>
      </c>
      <c r="H51" s="176">
        <v>25739</v>
      </c>
      <c r="I51" s="177">
        <f>IFERROR(H51/G51-1,"-")</f>
        <v>-0.14901143952919393</v>
      </c>
      <c r="J51" s="177">
        <f>IFERROR(H51/D51-1,"-")</f>
        <v>-2.4224732731822018E-2</v>
      </c>
      <c r="K51" s="176">
        <f>H51-G51</f>
        <v>-4507</v>
      </c>
      <c r="L51" s="176">
        <f>H51-D51</f>
        <v>-639</v>
      </c>
      <c r="M51" s="177">
        <f t="shared" ref="M51:M63" si="24">H51/H$9</f>
        <v>8.1287461506175593E-3</v>
      </c>
    </row>
    <row r="52" spans="2:13" x14ac:dyDescent="0.25">
      <c r="B52" s="157" t="s">
        <v>97</v>
      </c>
      <c r="C52" s="158">
        <v>6299</v>
      </c>
      <c r="D52" s="158">
        <v>6084</v>
      </c>
      <c r="E52" s="158">
        <v>1123</v>
      </c>
      <c r="F52" s="158">
        <v>2543</v>
      </c>
      <c r="G52" s="158">
        <v>13397</v>
      </c>
      <c r="H52" s="158">
        <v>7210</v>
      </c>
      <c r="I52" s="160">
        <f>IFERROR(H52/G52-1,"-")</f>
        <v>-0.46181981040531461</v>
      </c>
      <c r="J52" s="159">
        <f t="shared" ref="J52:J63" si="25">IFERROR(H52/D52-1,"-")</f>
        <v>0.18507560815253132</v>
      </c>
      <c r="K52" s="158">
        <f t="shared" ref="K52:K62" si="26">H52-G52</f>
        <v>-6187</v>
      </c>
      <c r="L52" s="158">
        <f t="shared" ref="L52:L63" si="27">H52-D52</f>
        <v>1126</v>
      </c>
      <c r="M52" s="159">
        <f t="shared" si="24"/>
        <v>2.2770216304422316E-3</v>
      </c>
    </row>
    <row r="53" spans="2:13" x14ac:dyDescent="0.25">
      <c r="B53" s="162" t="s">
        <v>103</v>
      </c>
      <c r="C53" s="163">
        <v>3871</v>
      </c>
      <c r="D53" s="163">
        <v>3309</v>
      </c>
      <c r="E53" s="163">
        <v>538</v>
      </c>
      <c r="F53" s="163">
        <v>1046</v>
      </c>
      <c r="G53" s="163">
        <v>10008</v>
      </c>
      <c r="H53" s="163">
        <v>4880</v>
      </c>
      <c r="I53" s="165">
        <f>IFERROR(H53/G53-1,"-")</f>
        <v>-0.51239008792965635</v>
      </c>
      <c r="J53" s="164">
        <f t="shared" si="25"/>
        <v>0.47476579026896348</v>
      </c>
      <c r="K53" s="163">
        <f t="shared" si="26"/>
        <v>-5128</v>
      </c>
      <c r="L53" s="163">
        <f t="shared" si="27"/>
        <v>1571</v>
      </c>
      <c r="M53" s="164">
        <f t="shared" si="24"/>
        <v>1.5411741409928003E-3</v>
      </c>
    </row>
    <row r="54" spans="2:13" x14ac:dyDescent="0.25">
      <c r="B54" s="162" t="s">
        <v>100</v>
      </c>
      <c r="C54" s="163">
        <v>2428</v>
      </c>
      <c r="D54" s="163">
        <v>2775</v>
      </c>
      <c r="E54" s="163">
        <v>585</v>
      </c>
      <c r="F54" s="163">
        <v>1497</v>
      </c>
      <c r="G54" s="163">
        <v>3389</v>
      </c>
      <c r="H54" s="163">
        <v>2330</v>
      </c>
      <c r="I54" s="165">
        <f>IFERROR(H54/G54-1,"-")</f>
        <v>-0.31248155798170552</v>
      </c>
      <c r="J54" s="164">
        <f t="shared" si="25"/>
        <v>-0.16036036036036039</v>
      </c>
      <c r="K54" s="163">
        <f t="shared" si="26"/>
        <v>-1059</v>
      </c>
      <c r="L54" s="163">
        <f t="shared" si="27"/>
        <v>-445</v>
      </c>
      <c r="M54" s="164">
        <f t="shared" si="24"/>
        <v>7.3584748944943137E-4</v>
      </c>
    </row>
    <row r="55" spans="2:13" x14ac:dyDescent="0.25">
      <c r="B55" s="157" t="s">
        <v>107</v>
      </c>
      <c r="C55" s="158">
        <v>20101</v>
      </c>
      <c r="D55" s="158">
        <v>20294</v>
      </c>
      <c r="E55" s="158">
        <v>8947</v>
      </c>
      <c r="F55" s="158">
        <v>16622</v>
      </c>
      <c r="G55" s="158">
        <v>16849</v>
      </c>
      <c r="H55" s="158">
        <v>18529</v>
      </c>
      <c r="I55" s="160">
        <f>IFERROR(H55/G55-1,"-")</f>
        <v>9.9709181553801374E-2</v>
      </c>
      <c r="J55" s="159">
        <f t="shared" si="25"/>
        <v>-8.6971518675470594E-2</v>
      </c>
      <c r="K55" s="158">
        <f t="shared" si="26"/>
        <v>1680</v>
      </c>
      <c r="L55" s="158">
        <f t="shared" si="27"/>
        <v>-1765</v>
      </c>
      <c r="M55" s="159">
        <f t="shared" si="24"/>
        <v>5.8517245201753273E-3</v>
      </c>
    </row>
    <row r="56" spans="2:13" x14ac:dyDescent="0.25">
      <c r="B56" s="162" t="s">
        <v>110</v>
      </c>
      <c r="C56" s="163">
        <v>5594</v>
      </c>
      <c r="D56" s="163">
        <v>6126</v>
      </c>
      <c r="E56" s="163">
        <v>2897</v>
      </c>
      <c r="F56" s="163">
        <v>6041</v>
      </c>
      <c r="G56" s="163">
        <v>5258</v>
      </c>
      <c r="H56" s="163">
        <v>6410</v>
      </c>
      <c r="I56" s="165">
        <f t="shared" ref="I56:I63" si="28">IFERROR(H56/G56-1,"-")</f>
        <v>0.2190947128185623</v>
      </c>
      <c r="J56" s="164">
        <f t="shared" si="25"/>
        <v>4.635977799542923E-2</v>
      </c>
      <c r="K56" s="163">
        <f t="shared" si="26"/>
        <v>1152</v>
      </c>
      <c r="L56" s="163">
        <f t="shared" si="27"/>
        <v>284</v>
      </c>
      <c r="M56" s="164">
        <f t="shared" si="24"/>
        <v>2.0243701319188219E-3</v>
      </c>
    </row>
    <row r="57" spans="2:13" x14ac:dyDescent="0.25">
      <c r="B57" s="162" t="s">
        <v>113</v>
      </c>
      <c r="C57" s="163">
        <v>6312</v>
      </c>
      <c r="D57" s="163">
        <v>5280</v>
      </c>
      <c r="E57" s="163">
        <v>2253</v>
      </c>
      <c r="F57" s="163">
        <v>3822</v>
      </c>
      <c r="G57" s="163">
        <v>2946</v>
      </c>
      <c r="H57" s="163">
        <v>3775</v>
      </c>
      <c r="I57" s="165">
        <f t="shared" si="28"/>
        <v>0.28139850644942288</v>
      </c>
      <c r="J57" s="164">
        <f t="shared" si="25"/>
        <v>-0.28503787878787878</v>
      </c>
      <c r="K57" s="163">
        <f t="shared" si="26"/>
        <v>829</v>
      </c>
      <c r="L57" s="163">
        <f t="shared" si="27"/>
        <v>-1505</v>
      </c>
      <c r="M57" s="164">
        <f t="shared" si="24"/>
        <v>1.1921992586573405E-3</v>
      </c>
    </row>
    <row r="58" spans="2:13" x14ac:dyDescent="0.25">
      <c r="B58" s="162" t="s">
        <v>116</v>
      </c>
      <c r="C58" s="163">
        <v>1430</v>
      </c>
      <c r="D58" s="163">
        <v>1525</v>
      </c>
      <c r="E58" s="163">
        <v>449</v>
      </c>
      <c r="F58" s="163">
        <v>1296</v>
      </c>
      <c r="G58" s="163">
        <v>1740</v>
      </c>
      <c r="H58" s="163">
        <v>1290</v>
      </c>
      <c r="I58" s="165">
        <f t="shared" si="28"/>
        <v>-0.25862068965517238</v>
      </c>
      <c r="J58" s="164">
        <f t="shared" si="25"/>
        <v>-0.15409836065573768</v>
      </c>
      <c r="K58" s="163">
        <f t="shared" si="26"/>
        <v>-450</v>
      </c>
      <c r="L58" s="163">
        <f t="shared" si="27"/>
        <v>-235</v>
      </c>
      <c r="M58" s="164">
        <f t="shared" si="24"/>
        <v>4.0740054136899844E-4</v>
      </c>
    </row>
    <row r="59" spans="2:13" x14ac:dyDescent="0.25">
      <c r="B59" s="162" t="s">
        <v>123</v>
      </c>
      <c r="C59" s="163">
        <v>382</v>
      </c>
      <c r="D59" s="163">
        <v>479</v>
      </c>
      <c r="E59" s="163">
        <v>218</v>
      </c>
      <c r="F59" s="163">
        <v>491</v>
      </c>
      <c r="G59" s="163">
        <v>400</v>
      </c>
      <c r="H59" s="163">
        <v>591</v>
      </c>
      <c r="I59" s="165">
        <f t="shared" si="28"/>
        <v>0.47750000000000004</v>
      </c>
      <c r="J59" s="164">
        <f t="shared" si="25"/>
        <v>0.2338204592901878</v>
      </c>
      <c r="K59" s="163">
        <f t="shared" si="26"/>
        <v>191</v>
      </c>
      <c r="L59" s="163">
        <f t="shared" si="27"/>
        <v>112</v>
      </c>
      <c r="M59" s="164">
        <f t="shared" si="24"/>
        <v>1.8664629453416906E-4</v>
      </c>
    </row>
    <row r="60" spans="2:13" x14ac:dyDescent="0.25">
      <c r="B60" s="162" t="s">
        <v>119</v>
      </c>
      <c r="C60" s="163">
        <v>365</v>
      </c>
      <c r="D60" s="163">
        <v>481</v>
      </c>
      <c r="E60" s="163">
        <v>187</v>
      </c>
      <c r="F60" s="163">
        <v>436</v>
      </c>
      <c r="G60" s="163">
        <v>398</v>
      </c>
      <c r="H60" s="163">
        <v>399</v>
      </c>
      <c r="I60" s="165">
        <f t="shared" si="28"/>
        <v>2.5125628140703071E-3</v>
      </c>
      <c r="J60" s="164">
        <f t="shared" si="25"/>
        <v>-0.17047817047817049</v>
      </c>
      <c r="K60" s="163">
        <f t="shared" si="26"/>
        <v>1</v>
      </c>
      <c r="L60" s="163">
        <f t="shared" si="27"/>
        <v>-82</v>
      </c>
      <c r="M60" s="164">
        <f t="shared" si="24"/>
        <v>1.2600993488855069E-4</v>
      </c>
    </row>
    <row r="61" spans="2:13" x14ac:dyDescent="0.25">
      <c r="B61" s="162" t="s">
        <v>128</v>
      </c>
      <c r="C61" s="163">
        <v>251</v>
      </c>
      <c r="D61" s="163">
        <v>170</v>
      </c>
      <c r="E61" s="163">
        <v>136</v>
      </c>
      <c r="F61" s="163">
        <v>57</v>
      </c>
      <c r="G61" s="163">
        <v>156</v>
      </c>
      <c r="H61" s="163">
        <v>84</v>
      </c>
      <c r="I61" s="165">
        <f t="shared" si="28"/>
        <v>-0.46153846153846156</v>
      </c>
      <c r="J61" s="164">
        <f t="shared" si="25"/>
        <v>-0.50588235294117645</v>
      </c>
      <c r="K61" s="163">
        <f t="shared" si="26"/>
        <v>-72</v>
      </c>
      <c r="L61" s="163">
        <f t="shared" si="27"/>
        <v>-86</v>
      </c>
      <c r="M61" s="164">
        <f t="shared" si="24"/>
        <v>2.6528407344958038E-5</v>
      </c>
    </row>
    <row r="62" spans="2:13" x14ac:dyDescent="0.25">
      <c r="B62" s="162" t="s">
        <v>131</v>
      </c>
      <c r="C62" s="163">
        <v>276</v>
      </c>
      <c r="D62" s="163">
        <v>284</v>
      </c>
      <c r="E62" s="163">
        <v>201</v>
      </c>
      <c r="F62" s="163">
        <v>95</v>
      </c>
      <c r="G62" s="163">
        <v>138</v>
      </c>
      <c r="H62" s="163">
        <v>86</v>
      </c>
      <c r="I62" s="165">
        <f t="shared" si="28"/>
        <v>-0.37681159420289856</v>
      </c>
      <c r="J62" s="164">
        <f t="shared" si="25"/>
        <v>-0.69718309859154926</v>
      </c>
      <c r="K62" s="163">
        <f t="shared" si="26"/>
        <v>-52</v>
      </c>
      <c r="L62" s="163">
        <f t="shared" si="27"/>
        <v>-198</v>
      </c>
      <c r="M62" s="164">
        <f t="shared" si="24"/>
        <v>2.7160036091266563E-5</v>
      </c>
    </row>
    <row r="63" spans="2:13" x14ac:dyDescent="0.25">
      <c r="B63" s="168" t="s">
        <v>145</v>
      </c>
      <c r="C63" s="169">
        <f t="shared" ref="C63:H63" si="29">C55-SUM(C56:C62)</f>
        <v>5491</v>
      </c>
      <c r="D63" s="169">
        <f t="shared" si="29"/>
        <v>5949</v>
      </c>
      <c r="E63" s="169">
        <f t="shared" si="29"/>
        <v>2606</v>
      </c>
      <c r="F63" s="169">
        <f t="shared" si="29"/>
        <v>4384</v>
      </c>
      <c r="G63" s="169">
        <f t="shared" si="29"/>
        <v>5813</v>
      </c>
      <c r="H63" s="169">
        <f t="shared" si="29"/>
        <v>5894</v>
      </c>
      <c r="I63" s="171">
        <f t="shared" si="28"/>
        <v>1.3934285222776621E-2</v>
      </c>
      <c r="J63" s="170">
        <f t="shared" si="25"/>
        <v>-9.2452513027400096E-3</v>
      </c>
      <c r="K63" s="169">
        <f>H63-G63</f>
        <v>81</v>
      </c>
      <c r="L63" s="169">
        <f t="shared" si="27"/>
        <v>-55</v>
      </c>
      <c r="M63" s="170">
        <f t="shared" si="24"/>
        <v>1.8614099153712225E-3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>
        <v>80108</v>
      </c>
      <c r="D65" s="176">
        <v>77208</v>
      </c>
      <c r="E65" s="176">
        <v>24073</v>
      </c>
      <c r="F65" s="176">
        <v>91869</v>
      </c>
      <c r="G65" s="176">
        <v>109900</v>
      </c>
      <c r="H65" s="176">
        <v>133707</v>
      </c>
      <c r="I65" s="177">
        <f>IFERROR(H65/G65-1,"-")</f>
        <v>0.21662420382165615</v>
      </c>
      <c r="J65" s="177">
        <f>IFERROR(H65/D65-1,"-")</f>
        <v>0.73177649984457571</v>
      </c>
      <c r="K65" s="176">
        <f>H65-G65</f>
        <v>23807</v>
      </c>
      <c r="L65" s="176">
        <f>H65-D65</f>
        <v>56499</v>
      </c>
      <c r="M65" s="177">
        <f t="shared" ref="M65:M77" si="30">H65/H$9</f>
        <v>4.2226592391336956E-2</v>
      </c>
    </row>
    <row r="66" spans="2:13" x14ac:dyDescent="0.25">
      <c r="B66" s="157" t="s">
        <v>97</v>
      </c>
      <c r="C66" s="158">
        <v>18773</v>
      </c>
      <c r="D66" s="158">
        <v>21584</v>
      </c>
      <c r="E66" s="158">
        <v>5545</v>
      </c>
      <c r="F66" s="158">
        <v>27158</v>
      </c>
      <c r="G66" s="158">
        <v>27541</v>
      </c>
      <c r="H66" s="158">
        <v>32909</v>
      </c>
      <c r="I66" s="160">
        <f>IFERROR(H66/G66-1,"-")</f>
        <v>0.19490940779201926</v>
      </c>
      <c r="J66" s="159">
        <f t="shared" ref="J66:J77" si="31">IFERROR(H66/D66-1,"-")</f>
        <v>0.52469421793921422</v>
      </c>
      <c r="K66" s="158">
        <f t="shared" ref="K66:K76" si="32">H66-G66</f>
        <v>5368</v>
      </c>
      <c r="L66" s="158">
        <f t="shared" ref="L66:L77" si="33">H66-D66</f>
        <v>11325</v>
      </c>
      <c r="M66" s="159">
        <f t="shared" si="30"/>
        <v>1.039313520613362E-2</v>
      </c>
    </row>
    <row r="67" spans="2:13" x14ac:dyDescent="0.25">
      <c r="B67" s="162" t="s">
        <v>103</v>
      </c>
      <c r="C67" s="163">
        <v>10914</v>
      </c>
      <c r="D67" s="163">
        <v>11660</v>
      </c>
      <c r="E67" s="163">
        <v>2263</v>
      </c>
      <c r="F67" s="163">
        <v>21983</v>
      </c>
      <c r="G67" s="163">
        <v>20856</v>
      </c>
      <c r="H67" s="163">
        <v>19799</v>
      </c>
      <c r="I67" s="165">
        <f>IFERROR(H67/G67-1,"-")</f>
        <v>-5.0680859225163077E-2</v>
      </c>
      <c r="J67" s="164">
        <f t="shared" si="31"/>
        <v>0.69802744425385943</v>
      </c>
      <c r="K67" s="163">
        <f t="shared" si="32"/>
        <v>-1057</v>
      </c>
      <c r="L67" s="163">
        <f t="shared" si="33"/>
        <v>8139</v>
      </c>
      <c r="M67" s="164">
        <f t="shared" si="30"/>
        <v>6.2528087740812404E-3</v>
      </c>
    </row>
    <row r="68" spans="2:13" x14ac:dyDescent="0.25">
      <c r="B68" s="162" t="s">
        <v>100</v>
      </c>
      <c r="C68" s="163">
        <v>7859</v>
      </c>
      <c r="D68" s="163">
        <v>9924</v>
      </c>
      <c r="E68" s="163">
        <v>3282</v>
      </c>
      <c r="F68" s="163">
        <v>5175</v>
      </c>
      <c r="G68" s="163">
        <v>6685</v>
      </c>
      <c r="H68" s="163">
        <v>13110</v>
      </c>
      <c r="I68" s="165">
        <f>IFERROR(H68/G68-1,"-")</f>
        <v>0.96110695587135386</v>
      </c>
      <c r="J68" s="164">
        <f t="shared" si="31"/>
        <v>0.32103990326481258</v>
      </c>
      <c r="K68" s="163">
        <f t="shared" si="32"/>
        <v>6425</v>
      </c>
      <c r="L68" s="163">
        <f t="shared" si="33"/>
        <v>3186</v>
      </c>
      <c r="M68" s="164">
        <f t="shared" si="30"/>
        <v>4.1403264320523797E-3</v>
      </c>
    </row>
    <row r="69" spans="2:13" x14ac:dyDescent="0.25">
      <c r="B69" s="157" t="s">
        <v>107</v>
      </c>
      <c r="C69" s="158">
        <v>61335</v>
      </c>
      <c r="D69" s="158">
        <v>55624</v>
      </c>
      <c r="E69" s="158">
        <v>18528</v>
      </c>
      <c r="F69" s="158">
        <v>64711</v>
      </c>
      <c r="G69" s="158">
        <v>82359</v>
      </c>
      <c r="H69" s="158">
        <v>100798</v>
      </c>
      <c r="I69" s="160">
        <f>IFERROR(H69/G69-1,"-")</f>
        <v>0.22388567126847092</v>
      </c>
      <c r="J69" s="159">
        <f t="shared" si="31"/>
        <v>0.8121314540486122</v>
      </c>
      <c r="K69" s="158">
        <f t="shared" si="32"/>
        <v>18439</v>
      </c>
      <c r="L69" s="158">
        <f t="shared" si="33"/>
        <v>45174</v>
      </c>
      <c r="M69" s="159">
        <f t="shared" si="30"/>
        <v>3.1833457185203341E-2</v>
      </c>
    </row>
    <row r="70" spans="2:13" x14ac:dyDescent="0.25">
      <c r="B70" s="162" t="s">
        <v>110</v>
      </c>
      <c r="C70" s="163">
        <v>28105</v>
      </c>
      <c r="D70" s="163">
        <v>24677</v>
      </c>
      <c r="E70" s="163">
        <v>7372</v>
      </c>
      <c r="F70" s="163">
        <v>28440</v>
      </c>
      <c r="G70" s="163">
        <v>30002</v>
      </c>
      <c r="H70" s="163">
        <v>42683</v>
      </c>
      <c r="I70" s="165">
        <f t="shared" ref="I70:I77" si="34">IFERROR(H70/G70-1,"-")</f>
        <v>0.42267182187854146</v>
      </c>
      <c r="J70" s="164">
        <f t="shared" si="31"/>
        <v>0.72966730153584303</v>
      </c>
      <c r="K70" s="163">
        <f t="shared" si="32"/>
        <v>12681</v>
      </c>
      <c r="L70" s="163">
        <f t="shared" si="33"/>
        <v>18006</v>
      </c>
      <c r="M70" s="164">
        <f t="shared" si="30"/>
        <v>1.3479904889343381E-2</v>
      </c>
    </row>
    <row r="71" spans="2:13" x14ac:dyDescent="0.25">
      <c r="B71" s="162" t="s">
        <v>113</v>
      </c>
      <c r="C71" s="163">
        <v>7413</v>
      </c>
      <c r="D71" s="163">
        <v>6522</v>
      </c>
      <c r="E71" s="163">
        <v>2105</v>
      </c>
      <c r="F71" s="163">
        <v>5592</v>
      </c>
      <c r="G71" s="163">
        <v>5853</v>
      </c>
      <c r="H71" s="163">
        <v>6151</v>
      </c>
      <c r="I71" s="165">
        <f t="shared" si="34"/>
        <v>5.0914061165214353E-2</v>
      </c>
      <c r="J71" s="164">
        <f t="shared" si="31"/>
        <v>-5.688439129101508E-2</v>
      </c>
      <c r="K71" s="163">
        <f t="shared" si="32"/>
        <v>298</v>
      </c>
      <c r="L71" s="163">
        <f t="shared" si="33"/>
        <v>-371</v>
      </c>
      <c r="M71" s="164">
        <f t="shared" si="30"/>
        <v>1.9425742092718679E-3</v>
      </c>
    </row>
    <row r="72" spans="2:13" x14ac:dyDescent="0.25">
      <c r="B72" s="162" t="s">
        <v>116</v>
      </c>
      <c r="C72" s="163">
        <v>3953</v>
      </c>
      <c r="D72" s="163">
        <v>6152</v>
      </c>
      <c r="E72" s="163">
        <v>2465</v>
      </c>
      <c r="F72" s="163">
        <v>8342</v>
      </c>
      <c r="G72" s="163">
        <v>10358</v>
      </c>
      <c r="H72" s="163">
        <v>10999</v>
      </c>
      <c r="I72" s="165">
        <f t="shared" si="34"/>
        <v>6.1884533693763233E-2</v>
      </c>
      <c r="J72" s="164">
        <f t="shared" si="31"/>
        <v>0.78787386215864763</v>
      </c>
      <c r="K72" s="163">
        <f t="shared" si="32"/>
        <v>641</v>
      </c>
      <c r="L72" s="163">
        <f t="shared" si="33"/>
        <v>4847</v>
      </c>
      <c r="M72" s="164">
        <f t="shared" si="30"/>
        <v>3.4736422903237319E-3</v>
      </c>
    </row>
    <row r="73" spans="2:13" x14ac:dyDescent="0.25">
      <c r="B73" s="162" t="s">
        <v>123</v>
      </c>
      <c r="C73" s="163">
        <v>1351</v>
      </c>
      <c r="D73" s="163">
        <v>1172</v>
      </c>
      <c r="E73" s="163">
        <v>210</v>
      </c>
      <c r="F73" s="163">
        <v>1776</v>
      </c>
      <c r="G73" s="163">
        <v>2310</v>
      </c>
      <c r="H73" s="163">
        <v>3644</v>
      </c>
      <c r="I73" s="165">
        <f t="shared" si="34"/>
        <v>0.5774891774891775</v>
      </c>
      <c r="J73" s="164">
        <f t="shared" si="31"/>
        <v>2.1092150170648463</v>
      </c>
      <c r="K73" s="163">
        <f t="shared" si="32"/>
        <v>1334</v>
      </c>
      <c r="L73" s="163">
        <f t="shared" si="33"/>
        <v>2472</v>
      </c>
      <c r="M73" s="164">
        <f t="shared" si="30"/>
        <v>1.150827575774132E-3</v>
      </c>
    </row>
    <row r="74" spans="2:13" x14ac:dyDescent="0.25">
      <c r="B74" s="162" t="s">
        <v>119</v>
      </c>
      <c r="C74" s="163">
        <v>1768</v>
      </c>
      <c r="D74" s="163">
        <v>1323</v>
      </c>
      <c r="E74" s="163">
        <v>472</v>
      </c>
      <c r="F74" s="163">
        <v>1913</v>
      </c>
      <c r="G74" s="163">
        <v>2075</v>
      </c>
      <c r="H74" s="163">
        <v>2461</v>
      </c>
      <c r="I74" s="165">
        <f t="shared" si="34"/>
        <v>0.18602409638554218</v>
      </c>
      <c r="J74" s="164">
        <f t="shared" si="31"/>
        <v>0.86016628873771728</v>
      </c>
      <c r="K74" s="163">
        <f t="shared" si="32"/>
        <v>386</v>
      </c>
      <c r="L74" s="163">
        <f t="shared" si="33"/>
        <v>1138</v>
      </c>
      <c r="M74" s="164">
        <f t="shared" si="30"/>
        <v>7.772191723326397E-4</v>
      </c>
    </row>
    <row r="75" spans="2:13" x14ac:dyDescent="0.25">
      <c r="B75" s="162" t="s">
        <v>128</v>
      </c>
      <c r="C75" s="163">
        <v>885</v>
      </c>
      <c r="D75" s="163">
        <v>1173</v>
      </c>
      <c r="E75" s="163">
        <v>664</v>
      </c>
      <c r="F75" s="163">
        <v>1049</v>
      </c>
      <c r="G75" s="163">
        <v>3230</v>
      </c>
      <c r="H75" s="163">
        <v>2216</v>
      </c>
      <c r="I75" s="165">
        <f t="shared" si="34"/>
        <v>-0.31393188854489162</v>
      </c>
      <c r="J75" s="164">
        <f t="shared" si="31"/>
        <v>0.88917306052855927</v>
      </c>
      <c r="K75" s="163">
        <f t="shared" si="32"/>
        <v>-1014</v>
      </c>
      <c r="L75" s="163">
        <f t="shared" si="33"/>
        <v>1043</v>
      </c>
      <c r="M75" s="164">
        <f t="shared" si="30"/>
        <v>6.9984465090984537E-4</v>
      </c>
    </row>
    <row r="76" spans="2:13" x14ac:dyDescent="0.25">
      <c r="B76" s="162" t="s">
        <v>131</v>
      </c>
      <c r="C76" s="163">
        <v>1834</v>
      </c>
      <c r="D76" s="163">
        <v>1300</v>
      </c>
      <c r="E76" s="163">
        <v>788</v>
      </c>
      <c r="F76" s="163">
        <v>428</v>
      </c>
      <c r="G76" s="163">
        <v>963</v>
      </c>
      <c r="H76" s="163">
        <v>1641</v>
      </c>
      <c r="I76" s="165">
        <f t="shared" si="34"/>
        <v>0.7040498442367602</v>
      </c>
      <c r="J76" s="164">
        <f t="shared" si="31"/>
        <v>0.26230769230769235</v>
      </c>
      <c r="K76" s="163">
        <f t="shared" si="32"/>
        <v>678</v>
      </c>
      <c r="L76" s="163">
        <f t="shared" si="33"/>
        <v>341</v>
      </c>
      <c r="M76" s="164">
        <f t="shared" si="30"/>
        <v>5.1825138634614459E-4</v>
      </c>
    </row>
    <row r="77" spans="2:13" x14ac:dyDescent="0.25">
      <c r="B77" s="168" t="s">
        <v>145</v>
      </c>
      <c r="C77" s="169">
        <f t="shared" ref="C77:H77" si="35">C69-SUM(C70:C76)</f>
        <v>16026</v>
      </c>
      <c r="D77" s="169">
        <f t="shared" si="35"/>
        <v>13305</v>
      </c>
      <c r="E77" s="169">
        <f t="shared" si="35"/>
        <v>4452</v>
      </c>
      <c r="F77" s="169">
        <f t="shared" si="35"/>
        <v>17171</v>
      </c>
      <c r="G77" s="169">
        <f t="shared" si="35"/>
        <v>27568</v>
      </c>
      <c r="H77" s="169">
        <f t="shared" si="35"/>
        <v>31003</v>
      </c>
      <c r="I77" s="171">
        <f t="shared" si="34"/>
        <v>0.12460098665118968</v>
      </c>
      <c r="J77" s="170">
        <f t="shared" si="31"/>
        <v>1.3301766253288236</v>
      </c>
      <c r="K77" s="169">
        <f>H77-G77</f>
        <v>3435</v>
      </c>
      <c r="L77" s="169">
        <f t="shared" si="33"/>
        <v>17698</v>
      </c>
      <c r="M77" s="170">
        <f t="shared" si="30"/>
        <v>9.7911930109015957E-3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v>468399</v>
      </c>
      <c r="D79" s="176">
        <v>450854</v>
      </c>
      <c r="E79" s="176">
        <v>142242</v>
      </c>
      <c r="F79" s="176">
        <v>395281</v>
      </c>
      <c r="G79" s="176">
        <v>453294</v>
      </c>
      <c r="H79" s="176">
        <v>524679</v>
      </c>
      <c r="I79" s="177">
        <f>IFERROR(H79/G79-1,"-")</f>
        <v>0.15748057552052308</v>
      </c>
      <c r="J79" s="177">
        <f>IFERROR(H79/D79-1,"-")</f>
        <v>0.16374480430471938</v>
      </c>
      <c r="K79" s="176">
        <f>H79-G79</f>
        <v>71385</v>
      </c>
      <c r="L79" s="176">
        <f>H79-D79</f>
        <v>73825</v>
      </c>
      <c r="M79" s="177">
        <f t="shared" ref="M79:M91" si="36">H79/H$9</f>
        <v>0.16570116949220523</v>
      </c>
    </row>
    <row r="80" spans="2:13" x14ac:dyDescent="0.25">
      <c r="B80" s="157" t="s">
        <v>97</v>
      </c>
      <c r="C80" s="158">
        <v>209324</v>
      </c>
      <c r="D80" s="158">
        <v>206374</v>
      </c>
      <c r="E80" s="158">
        <v>47060</v>
      </c>
      <c r="F80" s="158">
        <v>197068</v>
      </c>
      <c r="G80" s="158">
        <v>205761</v>
      </c>
      <c r="H80" s="158">
        <v>223593</v>
      </c>
      <c r="I80" s="160">
        <f>IFERROR(H80/G80-1,"-")</f>
        <v>8.6663653462026424E-2</v>
      </c>
      <c r="J80" s="159">
        <f t="shared" ref="J80:J91" si="37">IFERROR(H80/D80-1,"-")</f>
        <v>8.3435897932879088E-2</v>
      </c>
      <c r="K80" s="158">
        <f t="shared" ref="K80:K90" si="38">H80-G80</f>
        <v>17832</v>
      </c>
      <c r="L80" s="158">
        <f t="shared" ref="L80:L91" si="39">H80-D80</f>
        <v>17219</v>
      </c>
      <c r="M80" s="159">
        <f t="shared" si="36"/>
        <v>7.0613883136680988E-2</v>
      </c>
    </row>
    <row r="81" spans="2:13" x14ac:dyDescent="0.25">
      <c r="B81" s="162" t="s">
        <v>103</v>
      </c>
      <c r="C81" s="163">
        <v>50752</v>
      </c>
      <c r="D81" s="163">
        <v>40393</v>
      </c>
      <c r="E81" s="163">
        <v>8752</v>
      </c>
      <c r="F81" s="163">
        <v>57851</v>
      </c>
      <c r="G81" s="163">
        <v>55853</v>
      </c>
      <c r="H81" s="163">
        <v>65310</v>
      </c>
      <c r="I81" s="165">
        <f>IFERROR(H81/G81-1,"-")</f>
        <v>0.16931946359192884</v>
      </c>
      <c r="J81" s="164">
        <f t="shared" si="37"/>
        <v>0.61686430817220805</v>
      </c>
      <c r="K81" s="163">
        <f t="shared" si="38"/>
        <v>9457</v>
      </c>
      <c r="L81" s="163">
        <f t="shared" si="39"/>
        <v>24917</v>
      </c>
      <c r="M81" s="164">
        <f t="shared" si="36"/>
        <v>2.0625836710704875E-2</v>
      </c>
    </row>
    <row r="82" spans="2:13" x14ac:dyDescent="0.25">
      <c r="B82" s="162" t="s">
        <v>100</v>
      </c>
      <c r="C82" s="163">
        <v>158572</v>
      </c>
      <c r="D82" s="163">
        <v>165981</v>
      </c>
      <c r="E82" s="163">
        <v>38308</v>
      </c>
      <c r="F82" s="163">
        <v>139217</v>
      </c>
      <c r="G82" s="163">
        <v>149908</v>
      </c>
      <c r="H82" s="163">
        <v>158283</v>
      </c>
      <c r="I82" s="165">
        <f>IFERROR(H82/G82-1,"-")</f>
        <v>5.5867598793926998E-2</v>
      </c>
      <c r="J82" s="164">
        <f t="shared" si="37"/>
        <v>-4.6378802393045038E-2</v>
      </c>
      <c r="K82" s="163">
        <f t="shared" si="38"/>
        <v>8375</v>
      </c>
      <c r="L82" s="163">
        <f t="shared" si="39"/>
        <v>-7698</v>
      </c>
      <c r="M82" s="164">
        <f t="shared" si="36"/>
        <v>4.998804642597611E-2</v>
      </c>
    </row>
    <row r="83" spans="2:13" x14ac:dyDescent="0.25">
      <c r="B83" s="157" t="s">
        <v>107</v>
      </c>
      <c r="C83" s="158">
        <v>259075</v>
      </c>
      <c r="D83" s="158">
        <v>244480</v>
      </c>
      <c r="E83" s="158">
        <v>95182</v>
      </c>
      <c r="F83" s="158">
        <v>198213</v>
      </c>
      <c r="G83" s="158">
        <v>247533</v>
      </c>
      <c r="H83" s="158">
        <v>301086</v>
      </c>
      <c r="I83" s="160">
        <f>IFERROR(H83/G83-1,"-")</f>
        <v>0.21634691132091488</v>
      </c>
      <c r="J83" s="159">
        <f t="shared" si="37"/>
        <v>0.23153632198952878</v>
      </c>
      <c r="K83" s="158">
        <f t="shared" si="38"/>
        <v>53553</v>
      </c>
      <c r="L83" s="158">
        <f t="shared" si="39"/>
        <v>56606</v>
      </c>
      <c r="M83" s="159">
        <f t="shared" si="36"/>
        <v>9.5087286355524242E-2</v>
      </c>
    </row>
    <row r="84" spans="2:13" x14ac:dyDescent="0.25">
      <c r="B84" s="162" t="s">
        <v>110</v>
      </c>
      <c r="C84" s="163">
        <v>37528</v>
      </c>
      <c r="D84" s="163">
        <v>41160</v>
      </c>
      <c r="E84" s="163">
        <v>16800</v>
      </c>
      <c r="F84" s="163">
        <v>37751</v>
      </c>
      <c r="G84" s="163">
        <v>48955</v>
      </c>
      <c r="H84" s="163">
        <v>61329</v>
      </c>
      <c r="I84" s="165">
        <f t="shared" ref="I84:I91" si="40">IFERROR(H84/G84-1,"-")</f>
        <v>0.25276274129302423</v>
      </c>
      <c r="J84" s="164">
        <f t="shared" si="37"/>
        <v>0.49001457725947528</v>
      </c>
      <c r="K84" s="163">
        <f t="shared" si="38"/>
        <v>12374</v>
      </c>
      <c r="L84" s="163">
        <f t="shared" si="39"/>
        <v>20169</v>
      </c>
      <c r="M84" s="164">
        <f t="shared" si="36"/>
        <v>1.9368579691177758E-2</v>
      </c>
    </row>
    <row r="85" spans="2:13" x14ac:dyDescent="0.25">
      <c r="B85" s="162" t="s">
        <v>113</v>
      </c>
      <c r="C85" s="163">
        <v>112080</v>
      </c>
      <c r="D85" s="163">
        <v>93219</v>
      </c>
      <c r="E85" s="163">
        <v>32881</v>
      </c>
      <c r="F85" s="163">
        <v>60603</v>
      </c>
      <c r="G85" s="163">
        <v>71651</v>
      </c>
      <c r="H85" s="163">
        <v>81362</v>
      </c>
      <c r="I85" s="165">
        <f t="shared" si="40"/>
        <v>0.13553195349681091</v>
      </c>
      <c r="J85" s="164">
        <f t="shared" si="37"/>
        <v>-0.12719509971143217</v>
      </c>
      <c r="K85" s="163">
        <f t="shared" si="38"/>
        <v>9711</v>
      </c>
      <c r="L85" s="163">
        <f t="shared" si="39"/>
        <v>-11857</v>
      </c>
      <c r="M85" s="164">
        <f t="shared" si="36"/>
        <v>2.5695289028577095E-2</v>
      </c>
    </row>
    <row r="86" spans="2:13" x14ac:dyDescent="0.25">
      <c r="B86" s="162" t="s">
        <v>116</v>
      </c>
      <c r="C86" s="163">
        <v>13609</v>
      </c>
      <c r="D86" s="163">
        <v>14057</v>
      </c>
      <c r="E86" s="163">
        <v>5852</v>
      </c>
      <c r="F86" s="163">
        <v>17790</v>
      </c>
      <c r="G86" s="163">
        <v>22741</v>
      </c>
      <c r="H86" s="163">
        <v>34253</v>
      </c>
      <c r="I86" s="165">
        <f t="shared" si="40"/>
        <v>0.50622224176597341</v>
      </c>
      <c r="J86" s="164">
        <f t="shared" si="37"/>
        <v>1.4367219179056696</v>
      </c>
      <c r="K86" s="163">
        <f t="shared" si="38"/>
        <v>11512</v>
      </c>
      <c r="L86" s="163">
        <f t="shared" si="39"/>
        <v>20196</v>
      </c>
      <c r="M86" s="164">
        <f t="shared" si="36"/>
        <v>1.0817589723652949E-2</v>
      </c>
    </row>
    <row r="87" spans="2:13" x14ac:dyDescent="0.25">
      <c r="B87" s="162" t="s">
        <v>123</v>
      </c>
      <c r="C87" s="163">
        <v>6794</v>
      </c>
      <c r="D87" s="163">
        <v>5147</v>
      </c>
      <c r="E87" s="163">
        <v>1464</v>
      </c>
      <c r="F87" s="163">
        <v>5814</v>
      </c>
      <c r="G87" s="163">
        <v>5821</v>
      </c>
      <c r="H87" s="163">
        <v>9717</v>
      </c>
      <c r="I87" s="165">
        <f t="shared" si="40"/>
        <v>0.6693008074214053</v>
      </c>
      <c r="J87" s="164">
        <f t="shared" si="37"/>
        <v>0.88789586166699053</v>
      </c>
      <c r="K87" s="163">
        <f t="shared" si="38"/>
        <v>3896</v>
      </c>
      <c r="L87" s="163">
        <f t="shared" si="39"/>
        <v>4570</v>
      </c>
      <c r="M87" s="164">
        <f t="shared" si="36"/>
        <v>3.0687682639399675E-3</v>
      </c>
    </row>
    <row r="88" spans="2:13" x14ac:dyDescent="0.25">
      <c r="B88" s="162" t="s">
        <v>119</v>
      </c>
      <c r="C88" s="163">
        <v>3764</v>
      </c>
      <c r="D88" s="163">
        <v>3761</v>
      </c>
      <c r="E88" s="163">
        <v>1087</v>
      </c>
      <c r="F88" s="163">
        <v>3404</v>
      </c>
      <c r="G88" s="163">
        <v>3573</v>
      </c>
      <c r="H88" s="163">
        <v>4856</v>
      </c>
      <c r="I88" s="165">
        <f t="shared" si="40"/>
        <v>0.35908200391827605</v>
      </c>
      <c r="J88" s="164">
        <f t="shared" si="37"/>
        <v>0.29114597181600632</v>
      </c>
      <c r="K88" s="163">
        <f t="shared" si="38"/>
        <v>1283</v>
      </c>
      <c r="L88" s="163">
        <f t="shared" si="39"/>
        <v>1095</v>
      </c>
      <c r="M88" s="164">
        <f t="shared" si="36"/>
        <v>1.533594596037098E-3</v>
      </c>
    </row>
    <row r="89" spans="2:13" x14ac:dyDescent="0.25">
      <c r="B89" s="162" t="s">
        <v>128</v>
      </c>
      <c r="C89" s="163">
        <v>4027</v>
      </c>
      <c r="D89" s="163">
        <v>5048</v>
      </c>
      <c r="E89" s="163">
        <v>3002</v>
      </c>
      <c r="F89" s="163">
        <v>3773</v>
      </c>
      <c r="G89" s="163">
        <v>5364</v>
      </c>
      <c r="H89" s="163">
        <v>4537</v>
      </c>
      <c r="I89" s="165">
        <f t="shared" si="40"/>
        <v>-0.15417598806860555</v>
      </c>
      <c r="J89" s="164">
        <f t="shared" si="37"/>
        <v>-0.10122820919175912</v>
      </c>
      <c r="K89" s="163">
        <f t="shared" si="38"/>
        <v>-827</v>
      </c>
      <c r="L89" s="163">
        <f t="shared" si="39"/>
        <v>-511</v>
      </c>
      <c r="M89" s="164">
        <f t="shared" si="36"/>
        <v>1.4328498110008883E-3</v>
      </c>
    </row>
    <row r="90" spans="2:13" x14ac:dyDescent="0.25">
      <c r="B90" s="162" t="s">
        <v>131</v>
      </c>
      <c r="C90" s="163">
        <v>8132</v>
      </c>
      <c r="D90" s="163">
        <v>7004</v>
      </c>
      <c r="E90" s="163">
        <v>4636</v>
      </c>
      <c r="F90" s="163">
        <v>3304</v>
      </c>
      <c r="G90" s="163">
        <v>5775</v>
      </c>
      <c r="H90" s="163">
        <v>6008</v>
      </c>
      <c r="I90" s="165">
        <f t="shared" si="40"/>
        <v>4.0346320346320352E-2</v>
      </c>
      <c r="J90" s="164">
        <f t="shared" si="37"/>
        <v>-0.14220445459737296</v>
      </c>
      <c r="K90" s="163">
        <f t="shared" si="38"/>
        <v>233</v>
      </c>
      <c r="L90" s="163">
        <f t="shared" si="39"/>
        <v>-996</v>
      </c>
      <c r="M90" s="164">
        <f t="shared" si="36"/>
        <v>1.8974127539108084E-3</v>
      </c>
    </row>
    <row r="91" spans="2:13" x14ac:dyDescent="0.25">
      <c r="B91" s="168" t="s">
        <v>145</v>
      </c>
      <c r="C91" s="169">
        <f t="shared" ref="C91:H91" si="41">C83-SUM(C84:C90)</f>
        <v>73141</v>
      </c>
      <c r="D91" s="169">
        <f t="shared" si="41"/>
        <v>75084</v>
      </c>
      <c r="E91" s="169">
        <f t="shared" si="41"/>
        <v>29460</v>
      </c>
      <c r="F91" s="169">
        <f t="shared" si="41"/>
        <v>65774</v>
      </c>
      <c r="G91" s="169">
        <f t="shared" si="41"/>
        <v>83653</v>
      </c>
      <c r="H91" s="169">
        <f t="shared" si="41"/>
        <v>99024</v>
      </c>
      <c r="I91" s="171">
        <f t="shared" si="40"/>
        <v>0.18374714594814301</v>
      </c>
      <c r="J91" s="170">
        <f t="shared" si="37"/>
        <v>0.31884289595652859</v>
      </c>
      <c r="K91" s="169">
        <f>H91-G91</f>
        <v>15371</v>
      </c>
      <c r="L91" s="169">
        <f t="shared" si="39"/>
        <v>23940</v>
      </c>
      <c r="M91" s="170">
        <f t="shared" si="36"/>
        <v>3.1273202487227675E-2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>
        <v>32018</v>
      </c>
      <c r="D93" s="176">
        <v>31365</v>
      </c>
      <c r="E93" s="176">
        <v>12754</v>
      </c>
      <c r="F93" s="176">
        <v>28946</v>
      </c>
      <c r="G93" s="176">
        <v>35023</v>
      </c>
      <c r="H93" s="176">
        <v>33791</v>
      </c>
      <c r="I93" s="177">
        <f>IFERROR(H93/G93-1,"-")</f>
        <v>-3.5176883762099154E-2</v>
      </c>
      <c r="J93" s="177">
        <f>IFERROR(H93/D93-1,"-")</f>
        <v>7.73473617089111E-2</v>
      </c>
      <c r="K93" s="176">
        <f>H93-G93</f>
        <v>-1232</v>
      </c>
      <c r="L93" s="176">
        <f>H93-D93</f>
        <v>2426</v>
      </c>
      <c r="M93" s="177">
        <f t="shared" ref="M93:M105" si="42">H93/H$9</f>
        <v>1.067168348325568E-2</v>
      </c>
    </row>
    <row r="94" spans="2:13" x14ac:dyDescent="0.25">
      <c r="B94" s="157" t="s">
        <v>97</v>
      </c>
      <c r="C94" s="158">
        <v>20253</v>
      </c>
      <c r="D94" s="158">
        <v>20376</v>
      </c>
      <c r="E94" s="158">
        <v>7454</v>
      </c>
      <c r="F94" s="158">
        <v>18683</v>
      </c>
      <c r="G94" s="158">
        <v>23106</v>
      </c>
      <c r="H94" s="158">
        <v>20343</v>
      </c>
      <c r="I94" s="160">
        <f>IFERROR(H94/G94-1,"-")</f>
        <v>-0.11957933004414434</v>
      </c>
      <c r="J94" s="159">
        <f t="shared" ref="J94:J105" si="43">IFERROR(H94/D94-1,"-")</f>
        <v>-1.6195524146054296E-3</v>
      </c>
      <c r="K94" s="158">
        <f t="shared" ref="K94:K104" si="44">H94-G94</f>
        <v>-2763</v>
      </c>
      <c r="L94" s="158">
        <f t="shared" ref="L94:L105" si="45">H94-D94</f>
        <v>-33</v>
      </c>
      <c r="M94" s="159">
        <f t="shared" si="42"/>
        <v>6.4246117930771597E-3</v>
      </c>
    </row>
    <row r="95" spans="2:13" x14ac:dyDescent="0.25">
      <c r="B95" s="162" t="s">
        <v>103</v>
      </c>
      <c r="C95" s="163">
        <v>9947</v>
      </c>
      <c r="D95" s="163">
        <v>9832</v>
      </c>
      <c r="E95" s="163">
        <v>4239</v>
      </c>
      <c r="F95" s="163">
        <v>9207</v>
      </c>
      <c r="G95" s="163">
        <v>7164</v>
      </c>
      <c r="H95" s="163">
        <v>6280</v>
      </c>
      <c r="I95" s="165">
        <f>IFERROR(H95/G95-1,"-")</f>
        <v>-0.12339475153545509</v>
      </c>
      <c r="J95" s="164">
        <f t="shared" si="43"/>
        <v>-0.36126932465419037</v>
      </c>
      <c r="K95" s="163">
        <f t="shared" si="44"/>
        <v>-884</v>
      </c>
      <c r="L95" s="163">
        <f t="shared" si="45"/>
        <v>-3552</v>
      </c>
      <c r="M95" s="164">
        <f t="shared" si="42"/>
        <v>1.9833142634087678E-3</v>
      </c>
    </row>
    <row r="96" spans="2:13" x14ac:dyDescent="0.25">
      <c r="B96" s="162" t="s">
        <v>100</v>
      </c>
      <c r="C96" s="163">
        <v>10306</v>
      </c>
      <c r="D96" s="163">
        <v>10544</v>
      </c>
      <c r="E96" s="163">
        <v>3215</v>
      </c>
      <c r="F96" s="163">
        <v>9476</v>
      </c>
      <c r="G96" s="163">
        <v>15942</v>
      </c>
      <c r="H96" s="163">
        <v>14063</v>
      </c>
      <c r="I96" s="165">
        <f>IFERROR(H96/G96-1,"-")</f>
        <v>-0.11786475975410859</v>
      </c>
      <c r="J96" s="164">
        <f t="shared" si="43"/>
        <v>0.33374430955993928</v>
      </c>
      <c r="K96" s="163">
        <f t="shared" si="44"/>
        <v>-1879</v>
      </c>
      <c r="L96" s="163">
        <f t="shared" si="45"/>
        <v>3519</v>
      </c>
      <c r="M96" s="164">
        <f t="shared" si="42"/>
        <v>4.4412975296683919E-3</v>
      </c>
    </row>
    <row r="97" spans="2:13" x14ac:dyDescent="0.25">
      <c r="B97" s="157" t="s">
        <v>107</v>
      </c>
      <c r="C97" s="158">
        <v>11765</v>
      </c>
      <c r="D97" s="158">
        <v>10989</v>
      </c>
      <c r="E97" s="158">
        <v>5300</v>
      </c>
      <c r="F97" s="158">
        <v>10263</v>
      </c>
      <c r="G97" s="158">
        <v>11917</v>
      </c>
      <c r="H97" s="158">
        <v>13448</v>
      </c>
      <c r="I97" s="160">
        <f>IFERROR(H97/G97-1,"-")</f>
        <v>0.12847193085508102</v>
      </c>
      <c r="J97" s="159">
        <f t="shared" si="43"/>
        <v>0.2237692237692237</v>
      </c>
      <c r="K97" s="158">
        <f t="shared" si="44"/>
        <v>1531</v>
      </c>
      <c r="L97" s="158">
        <f t="shared" si="45"/>
        <v>2459</v>
      </c>
      <c r="M97" s="159">
        <f t="shared" si="42"/>
        <v>4.2470716901785201E-3</v>
      </c>
    </row>
    <row r="98" spans="2:13" x14ac:dyDescent="0.25">
      <c r="B98" s="162" t="s">
        <v>110</v>
      </c>
      <c r="C98" s="163">
        <v>1419</v>
      </c>
      <c r="D98" s="163">
        <v>1541</v>
      </c>
      <c r="E98" s="163">
        <v>994</v>
      </c>
      <c r="F98" s="163">
        <v>1389</v>
      </c>
      <c r="G98" s="163">
        <v>1721</v>
      </c>
      <c r="H98" s="163">
        <v>2001</v>
      </c>
      <c r="I98" s="165">
        <f t="shared" ref="I98:I105" si="46">IFERROR(H98/G98-1,"-")</f>
        <v>0.16269610691458447</v>
      </c>
      <c r="J98" s="164">
        <f t="shared" si="43"/>
        <v>0.29850746268656714</v>
      </c>
      <c r="K98" s="163">
        <f t="shared" si="44"/>
        <v>280</v>
      </c>
      <c r="L98" s="163">
        <f t="shared" si="45"/>
        <v>460</v>
      </c>
      <c r="M98" s="164">
        <f t="shared" si="42"/>
        <v>6.3194456068167899E-4</v>
      </c>
    </row>
    <row r="99" spans="2:13" x14ac:dyDescent="0.25">
      <c r="B99" s="162" t="s">
        <v>113</v>
      </c>
      <c r="C99" s="163">
        <v>2625</v>
      </c>
      <c r="D99" s="163">
        <v>2274</v>
      </c>
      <c r="E99" s="163">
        <v>1071</v>
      </c>
      <c r="F99" s="163">
        <v>1979</v>
      </c>
      <c r="G99" s="163">
        <v>2132</v>
      </c>
      <c r="H99" s="163">
        <v>2613</v>
      </c>
      <c r="I99" s="165">
        <f t="shared" si="46"/>
        <v>0.22560975609756095</v>
      </c>
      <c r="J99" s="164">
        <f t="shared" si="43"/>
        <v>0.14907651715039583</v>
      </c>
      <c r="K99" s="163">
        <f t="shared" si="44"/>
        <v>481</v>
      </c>
      <c r="L99" s="163">
        <f t="shared" si="45"/>
        <v>339</v>
      </c>
      <c r="M99" s="164">
        <f t="shared" si="42"/>
        <v>8.2522295705208756E-4</v>
      </c>
    </row>
    <row r="100" spans="2:13" x14ac:dyDescent="0.25">
      <c r="B100" s="162" t="s">
        <v>116</v>
      </c>
      <c r="C100" s="163">
        <v>2489</v>
      </c>
      <c r="D100" s="163">
        <v>2218</v>
      </c>
      <c r="E100" s="163">
        <v>1161</v>
      </c>
      <c r="F100" s="163">
        <v>1979</v>
      </c>
      <c r="G100" s="163">
        <v>2303</v>
      </c>
      <c r="H100" s="163">
        <v>2266</v>
      </c>
      <c r="I100" s="165">
        <f t="shared" si="46"/>
        <v>-1.6066000868432462E-2</v>
      </c>
      <c r="J100" s="164">
        <f t="shared" si="43"/>
        <v>2.1641118124436476E-2</v>
      </c>
      <c r="K100" s="163">
        <f t="shared" si="44"/>
        <v>-37</v>
      </c>
      <c r="L100" s="163">
        <f t="shared" si="45"/>
        <v>48</v>
      </c>
      <c r="M100" s="164">
        <f t="shared" si="42"/>
        <v>7.1563536956755858E-4</v>
      </c>
    </row>
    <row r="101" spans="2:13" x14ac:dyDescent="0.25">
      <c r="B101" s="162" t="s">
        <v>123</v>
      </c>
      <c r="C101" s="163">
        <v>348</v>
      </c>
      <c r="D101" s="163">
        <v>375</v>
      </c>
      <c r="E101" s="163">
        <v>265</v>
      </c>
      <c r="F101" s="163">
        <v>714</v>
      </c>
      <c r="G101" s="163">
        <v>569</v>
      </c>
      <c r="H101" s="163">
        <v>627</v>
      </c>
      <c r="I101" s="165">
        <f t="shared" si="46"/>
        <v>0.10193321616871698</v>
      </c>
      <c r="J101" s="164">
        <f t="shared" si="43"/>
        <v>0.67199999999999993</v>
      </c>
      <c r="K101" s="163">
        <f t="shared" si="44"/>
        <v>58</v>
      </c>
      <c r="L101" s="163">
        <f t="shared" si="45"/>
        <v>252</v>
      </c>
      <c r="M101" s="164">
        <f t="shared" si="42"/>
        <v>1.9801561196772252E-4</v>
      </c>
    </row>
    <row r="102" spans="2:13" x14ac:dyDescent="0.25">
      <c r="B102" s="162" t="s">
        <v>119</v>
      </c>
      <c r="C102" s="163">
        <v>288</v>
      </c>
      <c r="D102" s="163">
        <v>335</v>
      </c>
      <c r="E102" s="163">
        <v>132</v>
      </c>
      <c r="F102" s="163">
        <v>434</v>
      </c>
      <c r="G102" s="163">
        <v>336</v>
      </c>
      <c r="H102" s="163">
        <v>539</v>
      </c>
      <c r="I102" s="165">
        <f t="shared" si="46"/>
        <v>0.60416666666666674</v>
      </c>
      <c r="J102" s="164">
        <f t="shared" si="43"/>
        <v>0.60895522388059709</v>
      </c>
      <c r="K102" s="163">
        <f t="shared" si="44"/>
        <v>203</v>
      </c>
      <c r="L102" s="163">
        <f t="shared" si="45"/>
        <v>204</v>
      </c>
      <c r="M102" s="164">
        <f t="shared" si="42"/>
        <v>1.7022394713014742E-4</v>
      </c>
    </row>
    <row r="103" spans="2:13" x14ac:dyDescent="0.25">
      <c r="B103" s="162" t="s">
        <v>128</v>
      </c>
      <c r="C103" s="163">
        <v>98</v>
      </c>
      <c r="D103" s="163">
        <v>104</v>
      </c>
      <c r="E103" s="163">
        <v>112</v>
      </c>
      <c r="F103" s="163">
        <v>190</v>
      </c>
      <c r="G103" s="163">
        <v>96</v>
      </c>
      <c r="H103" s="163">
        <v>161</v>
      </c>
      <c r="I103" s="165">
        <f t="shared" si="46"/>
        <v>0.67708333333333326</v>
      </c>
      <c r="J103" s="164">
        <f t="shared" si="43"/>
        <v>0.54807692307692313</v>
      </c>
      <c r="K103" s="163">
        <f t="shared" si="44"/>
        <v>65</v>
      </c>
      <c r="L103" s="163">
        <f t="shared" si="45"/>
        <v>57</v>
      </c>
      <c r="M103" s="164">
        <f t="shared" si="42"/>
        <v>5.0846114077836242E-5</v>
      </c>
    </row>
    <row r="104" spans="2:13" x14ac:dyDescent="0.25">
      <c r="B104" s="162" t="s">
        <v>131</v>
      </c>
      <c r="C104" s="163">
        <v>227</v>
      </c>
      <c r="D104" s="163">
        <v>139</v>
      </c>
      <c r="E104" s="163">
        <v>61</v>
      </c>
      <c r="F104" s="163">
        <v>103</v>
      </c>
      <c r="G104" s="163">
        <v>164</v>
      </c>
      <c r="H104" s="163">
        <v>267</v>
      </c>
      <c r="I104" s="165">
        <f t="shared" si="46"/>
        <v>0.62804878048780477</v>
      </c>
      <c r="J104" s="164">
        <f t="shared" si="43"/>
        <v>0.92086330935251803</v>
      </c>
      <c r="K104" s="163">
        <f t="shared" si="44"/>
        <v>103</v>
      </c>
      <c r="L104" s="163">
        <f t="shared" si="45"/>
        <v>128</v>
      </c>
      <c r="M104" s="164">
        <f t="shared" si="42"/>
        <v>8.4322437632188053E-5</v>
      </c>
    </row>
    <row r="105" spans="2:13" x14ac:dyDescent="0.25">
      <c r="B105" s="168" t="s">
        <v>145</v>
      </c>
      <c r="C105" s="169">
        <f t="shared" ref="C105:H105" si="47">C97-SUM(C98:C104)</f>
        <v>4271</v>
      </c>
      <c r="D105" s="169">
        <f t="shared" si="47"/>
        <v>4003</v>
      </c>
      <c r="E105" s="169">
        <f t="shared" si="47"/>
        <v>1504</v>
      </c>
      <c r="F105" s="169">
        <f t="shared" si="47"/>
        <v>3475</v>
      </c>
      <c r="G105" s="169">
        <f t="shared" si="47"/>
        <v>4596</v>
      </c>
      <c r="H105" s="169">
        <f t="shared" si="47"/>
        <v>4974</v>
      </c>
      <c r="I105" s="171">
        <f t="shared" si="46"/>
        <v>8.2245430809399389E-2</v>
      </c>
      <c r="J105" s="170">
        <f t="shared" si="43"/>
        <v>0.2425680739445415</v>
      </c>
      <c r="K105" s="169">
        <f>H105-G105</f>
        <v>378</v>
      </c>
      <c r="L105" s="169">
        <f t="shared" si="45"/>
        <v>971</v>
      </c>
      <c r="M105" s="170">
        <f t="shared" si="42"/>
        <v>1.5708606920693011E-3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v>83270</v>
      </c>
      <c r="D107" s="176">
        <v>82063</v>
      </c>
      <c r="E107" s="176">
        <v>36009</v>
      </c>
      <c r="F107" s="176">
        <v>107595</v>
      </c>
      <c r="G107" s="176">
        <v>148504</v>
      </c>
      <c r="H107" s="176">
        <v>138865</v>
      </c>
      <c r="I107" s="177">
        <f>IFERROR(H107/G107-1,"-")</f>
        <v>-6.4907342563163328E-2</v>
      </c>
      <c r="J107" s="177">
        <f>IFERROR(H107/D107-1,"-")</f>
        <v>0.69217552368302404</v>
      </c>
      <c r="K107" s="176">
        <f>H107-G107</f>
        <v>-9639</v>
      </c>
      <c r="L107" s="176">
        <f>H107-D107</f>
        <v>56802</v>
      </c>
      <c r="M107" s="177">
        <f t="shared" ref="M107:M119" si="48">H107/H$9</f>
        <v>4.3855562928066645E-2</v>
      </c>
    </row>
    <row r="108" spans="2:13" x14ac:dyDescent="0.25">
      <c r="B108" s="157" t="s">
        <v>97</v>
      </c>
      <c r="C108" s="158">
        <v>16048</v>
      </c>
      <c r="D108" s="158">
        <v>16693</v>
      </c>
      <c r="E108" s="158">
        <v>7208</v>
      </c>
      <c r="F108" s="158">
        <v>24458</v>
      </c>
      <c r="G108" s="158">
        <v>31500</v>
      </c>
      <c r="H108" s="158">
        <v>28196</v>
      </c>
      <c r="I108" s="160">
        <f>IFERROR(H108/G108-1,"-")</f>
        <v>-0.10488888888888892</v>
      </c>
      <c r="J108" s="159">
        <f t="shared" ref="J108:J119" si="49">IFERROR(H108/D108-1,"-")</f>
        <v>0.68909123584736109</v>
      </c>
      <c r="K108" s="158">
        <f t="shared" ref="K108:K118" si="50">H108-G108</f>
        <v>-3304</v>
      </c>
      <c r="L108" s="158">
        <f t="shared" ref="L108:L119" si="51">H108-D108</f>
        <v>11503</v>
      </c>
      <c r="M108" s="159">
        <f t="shared" si="48"/>
        <v>8.9047020654575825E-3</v>
      </c>
    </row>
    <row r="109" spans="2:13" x14ac:dyDescent="0.25">
      <c r="B109" s="162" t="s">
        <v>103</v>
      </c>
      <c r="C109" s="163">
        <v>6129</v>
      </c>
      <c r="D109" s="163">
        <v>6336</v>
      </c>
      <c r="E109" s="163">
        <v>1451</v>
      </c>
      <c r="F109" s="163">
        <v>8840</v>
      </c>
      <c r="G109" s="163">
        <v>12945</v>
      </c>
      <c r="H109" s="163">
        <v>8706</v>
      </c>
      <c r="I109" s="165">
        <f>IFERROR(H109/G109-1,"-")</f>
        <v>-0.32746234067207414</v>
      </c>
      <c r="J109" s="164">
        <f t="shared" si="49"/>
        <v>0.37405303030303028</v>
      </c>
      <c r="K109" s="163">
        <f t="shared" si="50"/>
        <v>-4239</v>
      </c>
      <c r="L109" s="163">
        <f t="shared" si="51"/>
        <v>2370</v>
      </c>
      <c r="M109" s="164">
        <f t="shared" si="48"/>
        <v>2.7494799326810084E-3</v>
      </c>
    </row>
    <row r="110" spans="2:13" x14ac:dyDescent="0.25">
      <c r="B110" s="162" t="s">
        <v>100</v>
      </c>
      <c r="C110" s="163">
        <v>9919</v>
      </c>
      <c r="D110" s="163">
        <v>10357</v>
      </c>
      <c r="E110" s="163">
        <v>5757</v>
      </c>
      <c r="F110" s="163">
        <v>15618</v>
      </c>
      <c r="G110" s="163">
        <v>18555</v>
      </c>
      <c r="H110" s="163">
        <v>19490</v>
      </c>
      <c r="I110" s="165">
        <f>IFERROR(H110/G110-1,"-")</f>
        <v>5.0390730261385075E-2</v>
      </c>
      <c r="J110" s="164">
        <f t="shared" si="49"/>
        <v>0.88181905957323559</v>
      </c>
      <c r="K110" s="163">
        <f t="shared" si="50"/>
        <v>935</v>
      </c>
      <c r="L110" s="163">
        <f t="shared" si="51"/>
        <v>9133</v>
      </c>
      <c r="M110" s="164">
        <f t="shared" si="48"/>
        <v>6.1552221327765737E-3</v>
      </c>
    </row>
    <row r="111" spans="2:13" x14ac:dyDescent="0.25">
      <c r="B111" s="157" t="s">
        <v>107</v>
      </c>
      <c r="C111" s="158">
        <v>67222</v>
      </c>
      <c r="D111" s="158">
        <v>65370</v>
      </c>
      <c r="E111" s="158">
        <v>28801</v>
      </c>
      <c r="F111" s="158">
        <v>83137</v>
      </c>
      <c r="G111" s="158">
        <v>117004</v>
      </c>
      <c r="H111" s="158">
        <v>110669</v>
      </c>
      <c r="I111" s="160">
        <f>IFERROR(H111/G111-1,"-")</f>
        <v>-5.4143448087244916E-2</v>
      </c>
      <c r="J111" s="159">
        <f t="shared" si="49"/>
        <v>0.69296313293559741</v>
      </c>
      <c r="K111" s="158">
        <f t="shared" si="50"/>
        <v>-6335</v>
      </c>
      <c r="L111" s="158">
        <f t="shared" si="51"/>
        <v>45299</v>
      </c>
      <c r="M111" s="159">
        <f t="shared" si="48"/>
        <v>3.4950860862609061E-2</v>
      </c>
    </row>
    <row r="112" spans="2:13" x14ac:dyDescent="0.25">
      <c r="B112" s="162" t="s">
        <v>110</v>
      </c>
      <c r="C112" s="163">
        <v>37199</v>
      </c>
      <c r="D112" s="163">
        <v>36272</v>
      </c>
      <c r="E112" s="163">
        <v>15739</v>
      </c>
      <c r="F112" s="163">
        <v>48464</v>
      </c>
      <c r="G112" s="163">
        <v>75563</v>
      </c>
      <c r="H112" s="163">
        <v>67792</v>
      </c>
      <c r="I112" s="165">
        <f t="shared" ref="I112:I119" si="52">IFERROR(H112/G112-1,"-")</f>
        <v>-0.10284133769172743</v>
      </c>
      <c r="J112" s="164">
        <f t="shared" si="49"/>
        <v>0.86898985443317156</v>
      </c>
      <c r="K112" s="163">
        <f t="shared" si="50"/>
        <v>-7771</v>
      </c>
      <c r="L112" s="163">
        <f t="shared" si="51"/>
        <v>31520</v>
      </c>
      <c r="M112" s="164">
        <f t="shared" si="48"/>
        <v>2.1409687984873756E-2</v>
      </c>
    </row>
    <row r="113" spans="2:13" x14ac:dyDescent="0.25">
      <c r="B113" s="162" t="s">
        <v>113</v>
      </c>
      <c r="C113" s="163">
        <v>7352</v>
      </c>
      <c r="D113" s="163">
        <v>5610</v>
      </c>
      <c r="E113" s="163">
        <v>1827</v>
      </c>
      <c r="F113" s="163">
        <v>3868</v>
      </c>
      <c r="G113" s="163">
        <v>5363</v>
      </c>
      <c r="H113" s="163">
        <v>4954</v>
      </c>
      <c r="I113" s="165">
        <f t="shared" si="52"/>
        <v>-7.6263285474547859E-2</v>
      </c>
      <c r="J113" s="164">
        <f t="shared" si="49"/>
        <v>-0.11693404634581106</v>
      </c>
      <c r="K113" s="163">
        <f t="shared" si="50"/>
        <v>-409</v>
      </c>
      <c r="L113" s="163">
        <f t="shared" si="51"/>
        <v>-656</v>
      </c>
      <c r="M113" s="164">
        <f t="shared" si="48"/>
        <v>1.5645444046062159E-3</v>
      </c>
    </row>
    <row r="114" spans="2:13" x14ac:dyDescent="0.25">
      <c r="B114" s="162" t="s">
        <v>116</v>
      </c>
      <c r="C114" s="163">
        <v>7788</v>
      </c>
      <c r="D114" s="163">
        <v>7311</v>
      </c>
      <c r="E114" s="163">
        <v>1518</v>
      </c>
      <c r="F114" s="163">
        <v>5029</v>
      </c>
      <c r="G114" s="163">
        <v>9203</v>
      </c>
      <c r="H114" s="163">
        <v>7511</v>
      </c>
      <c r="I114" s="165">
        <f t="shared" si="52"/>
        <v>-0.18385309138324457</v>
      </c>
      <c r="J114" s="164">
        <f t="shared" si="49"/>
        <v>2.7356038845575137E-2</v>
      </c>
      <c r="K114" s="163">
        <f t="shared" si="50"/>
        <v>-1692</v>
      </c>
      <c r="L114" s="163">
        <f t="shared" si="51"/>
        <v>200</v>
      </c>
      <c r="M114" s="164">
        <f t="shared" si="48"/>
        <v>2.3720817567616649E-3</v>
      </c>
    </row>
    <row r="115" spans="2:13" x14ac:dyDescent="0.25">
      <c r="B115" s="162" t="s">
        <v>123</v>
      </c>
      <c r="C115" s="163">
        <v>1450</v>
      </c>
      <c r="D115" s="163">
        <v>1509</v>
      </c>
      <c r="E115" s="163">
        <v>586</v>
      </c>
      <c r="F115" s="163">
        <v>3931</v>
      </c>
      <c r="G115" s="163">
        <v>3495</v>
      </c>
      <c r="H115" s="163">
        <v>3811</v>
      </c>
      <c r="I115" s="165">
        <f t="shared" si="52"/>
        <v>9.0414878397711007E-2</v>
      </c>
      <c r="J115" s="164">
        <f t="shared" si="49"/>
        <v>1.5255135851557324</v>
      </c>
      <c r="K115" s="163">
        <f t="shared" si="50"/>
        <v>316</v>
      </c>
      <c r="L115" s="163">
        <f t="shared" si="51"/>
        <v>2302</v>
      </c>
      <c r="M115" s="164">
        <f t="shared" si="48"/>
        <v>1.2035685760908939E-3</v>
      </c>
    </row>
    <row r="116" spans="2:13" x14ac:dyDescent="0.25">
      <c r="B116" s="162" t="s">
        <v>119</v>
      </c>
      <c r="C116" s="163">
        <v>2138</v>
      </c>
      <c r="D116" s="163">
        <v>2238</v>
      </c>
      <c r="E116" s="163">
        <v>875</v>
      </c>
      <c r="F116" s="163">
        <v>2948</v>
      </c>
      <c r="G116" s="163">
        <v>3386</v>
      </c>
      <c r="H116" s="163">
        <v>2969</v>
      </c>
      <c r="I116" s="165">
        <f t="shared" si="52"/>
        <v>-0.12315416420555225</v>
      </c>
      <c r="J116" s="164">
        <f t="shared" si="49"/>
        <v>0.32663092046470066</v>
      </c>
      <c r="K116" s="163">
        <f t="shared" si="50"/>
        <v>-417</v>
      </c>
      <c r="L116" s="163">
        <f t="shared" si="51"/>
        <v>731</v>
      </c>
      <c r="M116" s="164">
        <f t="shared" si="48"/>
        <v>9.3765287389500494E-4</v>
      </c>
    </row>
    <row r="117" spans="2:13" x14ac:dyDescent="0.25">
      <c r="B117" s="162" t="s">
        <v>128</v>
      </c>
      <c r="C117" s="163">
        <v>480</v>
      </c>
      <c r="D117" s="163">
        <v>479</v>
      </c>
      <c r="E117" s="163">
        <v>386</v>
      </c>
      <c r="F117" s="163">
        <v>495</v>
      </c>
      <c r="G117" s="163">
        <v>853</v>
      </c>
      <c r="H117" s="163">
        <v>894</v>
      </c>
      <c r="I117" s="165">
        <f t="shared" si="52"/>
        <v>4.8065650644783187E-2</v>
      </c>
      <c r="J117" s="164">
        <f t="shared" si="49"/>
        <v>0.86638830897703545</v>
      </c>
      <c r="K117" s="163">
        <f t="shared" si="50"/>
        <v>41</v>
      </c>
      <c r="L117" s="163">
        <f t="shared" si="51"/>
        <v>415</v>
      </c>
      <c r="M117" s="164">
        <f t="shared" si="48"/>
        <v>2.8233804959991058E-4</v>
      </c>
    </row>
    <row r="118" spans="2:13" x14ac:dyDescent="0.25">
      <c r="B118" s="162" t="s">
        <v>131</v>
      </c>
      <c r="C118" s="163">
        <v>1137</v>
      </c>
      <c r="D118" s="163">
        <v>890</v>
      </c>
      <c r="E118" s="163">
        <v>909</v>
      </c>
      <c r="F118" s="163">
        <v>708</v>
      </c>
      <c r="G118" s="163">
        <v>455</v>
      </c>
      <c r="H118" s="163">
        <v>1131</v>
      </c>
      <c r="I118" s="165">
        <f t="shared" si="52"/>
        <v>1.4857142857142858</v>
      </c>
      <c r="J118" s="164">
        <f t="shared" si="49"/>
        <v>0.27078651685393251</v>
      </c>
      <c r="K118" s="163">
        <f t="shared" si="50"/>
        <v>676</v>
      </c>
      <c r="L118" s="163">
        <f t="shared" si="51"/>
        <v>241</v>
      </c>
      <c r="M118" s="164">
        <f t="shared" si="48"/>
        <v>3.5718605603747073E-4</v>
      </c>
    </row>
    <row r="119" spans="2:13" x14ac:dyDescent="0.25">
      <c r="B119" s="168" t="s">
        <v>145</v>
      </c>
      <c r="C119" s="169">
        <f t="shared" ref="C119:H119" si="53">C111-SUM(C112:C118)</f>
        <v>9678</v>
      </c>
      <c r="D119" s="169">
        <f t="shared" si="53"/>
        <v>11061</v>
      </c>
      <c r="E119" s="169">
        <f t="shared" si="53"/>
        <v>6961</v>
      </c>
      <c r="F119" s="169">
        <f t="shared" si="53"/>
        <v>17694</v>
      </c>
      <c r="G119" s="169">
        <f t="shared" si="53"/>
        <v>18686</v>
      </c>
      <c r="H119" s="169">
        <f t="shared" si="53"/>
        <v>21607</v>
      </c>
      <c r="I119" s="171">
        <f t="shared" si="52"/>
        <v>0.15632023975168585</v>
      </c>
      <c r="J119" s="170">
        <f t="shared" si="49"/>
        <v>0.95344001446523818</v>
      </c>
      <c r="K119" s="169">
        <f>H119-G119</f>
        <v>2921</v>
      </c>
      <c r="L119" s="169">
        <f t="shared" si="51"/>
        <v>10546</v>
      </c>
      <c r="M119" s="170">
        <f t="shared" si="48"/>
        <v>6.8238011607441472E-3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>
        <v>139868</v>
      </c>
      <c r="D121" s="176">
        <v>129345</v>
      </c>
      <c r="E121" s="176">
        <v>52853</v>
      </c>
      <c r="F121" s="176">
        <v>122504</v>
      </c>
      <c r="G121" s="176">
        <v>143386</v>
      </c>
      <c r="H121" s="176">
        <v>147042</v>
      </c>
      <c r="I121" s="177">
        <f>IFERROR(H121/G121-1,"-")</f>
        <v>2.5497607855718085E-2</v>
      </c>
      <c r="J121" s="177">
        <f>IFERROR(H121/D121-1,"-")</f>
        <v>0.13682013220456923</v>
      </c>
      <c r="K121" s="176">
        <f>H121-G121</f>
        <v>3656</v>
      </c>
      <c r="L121" s="176">
        <f>H121-D121</f>
        <v>17697</v>
      </c>
      <c r="M121" s="177">
        <f t="shared" ref="M121:M133" si="54">H121/H$9</f>
        <v>4.6437977057349047E-2</v>
      </c>
    </row>
    <row r="122" spans="2:13" x14ac:dyDescent="0.25">
      <c r="B122" s="157" t="s">
        <v>97</v>
      </c>
      <c r="C122" s="158">
        <v>83190</v>
      </c>
      <c r="D122" s="158">
        <v>70125</v>
      </c>
      <c r="E122" s="158">
        <v>26940</v>
      </c>
      <c r="F122" s="158">
        <v>75501</v>
      </c>
      <c r="G122" s="158">
        <v>88192</v>
      </c>
      <c r="H122" s="158">
        <v>92234</v>
      </c>
      <c r="I122" s="160">
        <f>IFERROR(H122/G122-1,"-")</f>
        <v>4.5831821480406321E-2</v>
      </c>
      <c r="J122" s="159">
        <f t="shared" ref="J122:J133" si="55">IFERROR(H122/D122-1,"-")</f>
        <v>0.31527985739750441</v>
      </c>
      <c r="K122" s="158">
        <f t="shared" ref="K122:K132" si="56">H122-G122</f>
        <v>4042</v>
      </c>
      <c r="L122" s="158">
        <f t="shared" ref="L122:L133" si="57">H122-D122</f>
        <v>22109</v>
      </c>
      <c r="M122" s="159">
        <f t="shared" si="54"/>
        <v>2.9128822893510237E-2</v>
      </c>
    </row>
    <row r="123" spans="2:13" x14ac:dyDescent="0.25">
      <c r="B123" s="162" t="s">
        <v>103</v>
      </c>
      <c r="C123" s="163">
        <v>45820</v>
      </c>
      <c r="D123" s="163">
        <v>34639</v>
      </c>
      <c r="E123" s="163">
        <v>13715</v>
      </c>
      <c r="F123" s="163">
        <v>38799</v>
      </c>
      <c r="G123" s="163">
        <v>40048</v>
      </c>
      <c r="H123" s="163">
        <v>43987</v>
      </c>
      <c r="I123" s="165">
        <f>IFERROR(H123/G123-1,"-")</f>
        <v>9.8356971634039114E-2</v>
      </c>
      <c r="J123" s="164">
        <f t="shared" si="55"/>
        <v>0.26986922255261403</v>
      </c>
      <c r="K123" s="163">
        <f t="shared" si="56"/>
        <v>3939</v>
      </c>
      <c r="L123" s="163">
        <f t="shared" si="57"/>
        <v>9348</v>
      </c>
      <c r="M123" s="164">
        <f t="shared" si="54"/>
        <v>1.3891726831936539E-2</v>
      </c>
    </row>
    <row r="124" spans="2:13" x14ac:dyDescent="0.25">
      <c r="B124" s="162" t="s">
        <v>100</v>
      </c>
      <c r="C124" s="163">
        <v>37370</v>
      </c>
      <c r="D124" s="163">
        <v>35486</v>
      </c>
      <c r="E124" s="163">
        <v>13225</v>
      </c>
      <c r="F124" s="163">
        <v>36702</v>
      </c>
      <c r="G124" s="163">
        <v>48144</v>
      </c>
      <c r="H124" s="163">
        <v>48247</v>
      </c>
      <c r="I124" s="165">
        <f>IFERROR(H124/G124-1,"-")</f>
        <v>2.1394150880691409E-3</v>
      </c>
      <c r="J124" s="164">
        <f t="shared" si="55"/>
        <v>0.35960660542185652</v>
      </c>
      <c r="K124" s="163">
        <f t="shared" si="56"/>
        <v>103</v>
      </c>
      <c r="L124" s="163">
        <f t="shared" si="57"/>
        <v>12761</v>
      </c>
      <c r="M124" s="164">
        <f t="shared" si="54"/>
        <v>1.5237096061573696E-2</v>
      </c>
    </row>
    <row r="125" spans="2:13" x14ac:dyDescent="0.25">
      <c r="B125" s="157" t="s">
        <v>107</v>
      </c>
      <c r="C125" s="158">
        <v>56678</v>
      </c>
      <c r="D125" s="158">
        <v>59220</v>
      </c>
      <c r="E125" s="158">
        <v>25913</v>
      </c>
      <c r="F125" s="158">
        <v>47003</v>
      </c>
      <c r="G125" s="158">
        <v>55194</v>
      </c>
      <c r="H125" s="158">
        <v>54808</v>
      </c>
      <c r="I125" s="160">
        <f>IFERROR(H125/G125-1,"-")</f>
        <v>-6.9935137877304987E-3</v>
      </c>
      <c r="J125" s="159">
        <f t="shared" si="55"/>
        <v>-7.4501857480580913E-2</v>
      </c>
      <c r="K125" s="158">
        <f t="shared" si="56"/>
        <v>-386</v>
      </c>
      <c r="L125" s="158">
        <f t="shared" si="57"/>
        <v>-4412</v>
      </c>
      <c r="M125" s="159">
        <f t="shared" si="54"/>
        <v>1.7309154163838811E-2</v>
      </c>
    </row>
    <row r="126" spans="2:13" x14ac:dyDescent="0.25">
      <c r="B126" s="162" t="s">
        <v>110</v>
      </c>
      <c r="C126" s="163">
        <v>7462</v>
      </c>
      <c r="D126" s="163">
        <v>6236</v>
      </c>
      <c r="E126" s="163">
        <v>2810</v>
      </c>
      <c r="F126" s="163">
        <v>4796</v>
      </c>
      <c r="G126" s="163">
        <v>6695</v>
      </c>
      <c r="H126" s="163">
        <v>6643</v>
      </c>
      <c r="I126" s="165">
        <f t="shared" ref="I126:I133" si="58">IFERROR(H126/G126-1,"-")</f>
        <v>-7.7669902912621547E-3</v>
      </c>
      <c r="J126" s="164">
        <f t="shared" si="55"/>
        <v>6.5266196279666344E-2</v>
      </c>
      <c r="K126" s="163">
        <f t="shared" si="56"/>
        <v>-52</v>
      </c>
      <c r="L126" s="163">
        <f t="shared" si="57"/>
        <v>407</v>
      </c>
      <c r="M126" s="164">
        <f t="shared" si="54"/>
        <v>2.0979548808637651E-3</v>
      </c>
    </row>
    <row r="127" spans="2:13" x14ac:dyDescent="0.25">
      <c r="B127" s="162" t="s">
        <v>113</v>
      </c>
      <c r="C127" s="163">
        <v>6461</v>
      </c>
      <c r="D127" s="163">
        <v>5758</v>
      </c>
      <c r="E127" s="163">
        <v>2894</v>
      </c>
      <c r="F127" s="163">
        <v>5107</v>
      </c>
      <c r="G127" s="163">
        <v>8113</v>
      </c>
      <c r="H127" s="163">
        <v>7662</v>
      </c>
      <c r="I127" s="165">
        <f t="shared" si="58"/>
        <v>-5.5589794157524963E-2</v>
      </c>
      <c r="J127" s="164">
        <f t="shared" si="55"/>
        <v>0.33067037165682533</v>
      </c>
      <c r="K127" s="163">
        <f t="shared" si="56"/>
        <v>-451</v>
      </c>
      <c r="L127" s="163">
        <f t="shared" si="57"/>
        <v>1904</v>
      </c>
      <c r="M127" s="164">
        <f t="shared" si="54"/>
        <v>2.4197697271079585E-3</v>
      </c>
    </row>
    <row r="128" spans="2:13" x14ac:dyDescent="0.25">
      <c r="B128" s="162" t="s">
        <v>116</v>
      </c>
      <c r="C128" s="163">
        <v>3735</v>
      </c>
      <c r="D128" s="163">
        <v>3861</v>
      </c>
      <c r="E128" s="163">
        <v>1950</v>
      </c>
      <c r="F128" s="163">
        <v>4441</v>
      </c>
      <c r="G128" s="163">
        <v>4955</v>
      </c>
      <c r="H128" s="163">
        <v>4582</v>
      </c>
      <c r="I128" s="165">
        <f t="shared" si="58"/>
        <v>-7.5277497477295618E-2</v>
      </c>
      <c r="J128" s="164">
        <f t="shared" si="55"/>
        <v>0.18673918673918677</v>
      </c>
      <c r="K128" s="163">
        <f t="shared" si="56"/>
        <v>-373</v>
      </c>
      <c r="L128" s="163">
        <f t="shared" si="57"/>
        <v>721</v>
      </c>
      <c r="M128" s="164">
        <f t="shared" si="54"/>
        <v>1.4470614577928303E-3</v>
      </c>
    </row>
    <row r="129" spans="2:13" x14ac:dyDescent="0.25">
      <c r="B129" s="162" t="s">
        <v>123</v>
      </c>
      <c r="C129" s="163">
        <v>963</v>
      </c>
      <c r="D129" s="163">
        <v>995</v>
      </c>
      <c r="E129" s="163">
        <v>527</v>
      </c>
      <c r="F129" s="163">
        <v>1275</v>
      </c>
      <c r="G129" s="163">
        <v>1516</v>
      </c>
      <c r="H129" s="163">
        <v>1395</v>
      </c>
      <c r="I129" s="165">
        <f t="shared" si="58"/>
        <v>-7.9815303430079143E-2</v>
      </c>
      <c r="J129" s="164">
        <f t="shared" si="55"/>
        <v>0.40201005025125625</v>
      </c>
      <c r="K129" s="163">
        <f t="shared" si="56"/>
        <v>-121</v>
      </c>
      <c r="L129" s="163">
        <f t="shared" si="57"/>
        <v>400</v>
      </c>
      <c r="M129" s="164">
        <f t="shared" si="54"/>
        <v>4.4056105055019599E-4</v>
      </c>
    </row>
    <row r="130" spans="2:13" x14ac:dyDescent="0.25">
      <c r="B130" s="162" t="s">
        <v>119</v>
      </c>
      <c r="C130" s="163">
        <v>1049</v>
      </c>
      <c r="D130" s="163">
        <v>848</v>
      </c>
      <c r="E130" s="163">
        <v>455</v>
      </c>
      <c r="F130" s="163">
        <v>986</v>
      </c>
      <c r="G130" s="163">
        <v>1075</v>
      </c>
      <c r="H130" s="163">
        <v>1136</v>
      </c>
      <c r="I130" s="165">
        <f t="shared" si="58"/>
        <v>5.6744186046511658E-2</v>
      </c>
      <c r="J130" s="164">
        <f t="shared" si="55"/>
        <v>0.33962264150943389</v>
      </c>
      <c r="K130" s="163">
        <f t="shared" si="56"/>
        <v>61</v>
      </c>
      <c r="L130" s="163">
        <f t="shared" si="57"/>
        <v>288</v>
      </c>
      <c r="M130" s="164">
        <f t="shared" si="54"/>
        <v>3.5876512790324207E-4</v>
      </c>
    </row>
    <row r="131" spans="2:13" x14ac:dyDescent="0.25">
      <c r="B131" s="162" t="s">
        <v>128</v>
      </c>
      <c r="C131" s="163">
        <v>943</v>
      </c>
      <c r="D131" s="163">
        <v>1050</v>
      </c>
      <c r="E131" s="163">
        <v>630</v>
      </c>
      <c r="F131" s="163">
        <v>602</v>
      </c>
      <c r="G131" s="163">
        <v>800</v>
      </c>
      <c r="H131" s="163">
        <v>904</v>
      </c>
      <c r="I131" s="165">
        <f t="shared" si="58"/>
        <v>0.12999999999999989</v>
      </c>
      <c r="J131" s="164">
        <f t="shared" si="55"/>
        <v>-0.13904761904761909</v>
      </c>
      <c r="K131" s="163">
        <f t="shared" si="56"/>
        <v>104</v>
      </c>
      <c r="L131" s="163">
        <f t="shared" si="57"/>
        <v>-146</v>
      </c>
      <c r="M131" s="164">
        <f t="shared" si="54"/>
        <v>2.8549619333145316E-4</v>
      </c>
    </row>
    <row r="132" spans="2:13" x14ac:dyDescent="0.25">
      <c r="B132" s="162" t="s">
        <v>131</v>
      </c>
      <c r="C132" s="163">
        <v>1792</v>
      </c>
      <c r="D132" s="163">
        <v>1616</v>
      </c>
      <c r="E132" s="163">
        <v>970</v>
      </c>
      <c r="F132" s="163">
        <v>1056</v>
      </c>
      <c r="G132" s="163">
        <v>1493</v>
      </c>
      <c r="H132" s="163">
        <v>1365</v>
      </c>
      <c r="I132" s="165">
        <f t="shared" si="58"/>
        <v>-8.5733422638981871E-2</v>
      </c>
      <c r="J132" s="164">
        <f t="shared" si="55"/>
        <v>-0.15532178217821779</v>
      </c>
      <c r="K132" s="163">
        <f t="shared" si="56"/>
        <v>-128</v>
      </c>
      <c r="L132" s="163">
        <f t="shared" si="57"/>
        <v>-251</v>
      </c>
      <c r="M132" s="164">
        <f t="shared" si="54"/>
        <v>4.3108661935556815E-4</v>
      </c>
    </row>
    <row r="133" spans="2:13" x14ac:dyDescent="0.25">
      <c r="B133" s="168" t="s">
        <v>145</v>
      </c>
      <c r="C133" s="169">
        <f t="shared" ref="C133:H133" si="59">C125-SUM(C126:C132)</f>
        <v>34273</v>
      </c>
      <c r="D133" s="169">
        <f t="shared" si="59"/>
        <v>38856</v>
      </c>
      <c r="E133" s="169">
        <f t="shared" si="59"/>
        <v>15677</v>
      </c>
      <c r="F133" s="169">
        <f t="shared" si="59"/>
        <v>28740</v>
      </c>
      <c r="G133" s="169">
        <f t="shared" si="59"/>
        <v>30547</v>
      </c>
      <c r="H133" s="169">
        <f t="shared" si="59"/>
        <v>31121</v>
      </c>
      <c r="I133" s="171">
        <f t="shared" si="58"/>
        <v>1.8790715945919301E-2</v>
      </c>
      <c r="J133" s="170">
        <f t="shared" si="55"/>
        <v>-0.19906835495161623</v>
      </c>
      <c r="K133" s="169">
        <f>H133-G133</f>
        <v>574</v>
      </c>
      <c r="L133" s="169">
        <f t="shared" si="57"/>
        <v>-7735</v>
      </c>
      <c r="M133" s="170">
        <f t="shared" si="54"/>
        <v>9.8284591069337998E-3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v>157573</v>
      </c>
      <c r="D135" s="176">
        <v>140028</v>
      </c>
      <c r="E135" s="176">
        <v>52299</v>
      </c>
      <c r="F135" s="176">
        <v>145637</v>
      </c>
      <c r="G135" s="176">
        <v>157637</v>
      </c>
      <c r="H135" s="176">
        <v>167315</v>
      </c>
      <c r="I135" s="177">
        <f>IFERROR(H135/G135-1,"-")</f>
        <v>6.1394215824964959E-2</v>
      </c>
      <c r="J135" s="177">
        <f>IFERROR(H135/D135-1,"-")</f>
        <v>0.1948681692232983</v>
      </c>
      <c r="K135" s="176">
        <f>H135-G135</f>
        <v>9678</v>
      </c>
      <c r="L135" s="176">
        <f>H135-D135</f>
        <v>27287</v>
      </c>
      <c r="M135" s="177">
        <f t="shared" ref="M135:M147" si="60">H135/H$9</f>
        <v>5.2840481844305412E-2</v>
      </c>
    </row>
    <row r="136" spans="2:13" x14ac:dyDescent="0.25">
      <c r="B136" s="157" t="s">
        <v>97</v>
      </c>
      <c r="C136" s="158">
        <v>30295</v>
      </c>
      <c r="D136" s="158">
        <v>24593</v>
      </c>
      <c r="E136" s="158">
        <v>2629</v>
      </c>
      <c r="F136" s="158">
        <v>15534</v>
      </c>
      <c r="G136" s="158">
        <v>18834</v>
      </c>
      <c r="H136" s="158">
        <v>15150</v>
      </c>
      <c r="I136" s="160">
        <f>IFERROR(H136/G136-1,"-")</f>
        <v>-0.19560369544440903</v>
      </c>
      <c r="J136" s="159">
        <f t="shared" ref="J136:J147" si="61">IFERROR(H136/D136-1,"-")</f>
        <v>-0.38397104867238641</v>
      </c>
      <c r="K136" s="158">
        <f t="shared" ref="K136:K146" si="62">H136-G136</f>
        <v>-3684</v>
      </c>
      <c r="L136" s="158">
        <f t="shared" ref="L136:L147" si="63">H136-D136</f>
        <v>-9443</v>
      </c>
      <c r="M136" s="159">
        <f t="shared" si="60"/>
        <v>4.7845877532870749E-3</v>
      </c>
    </row>
    <row r="137" spans="2:13" x14ac:dyDescent="0.25">
      <c r="B137" s="162" t="s">
        <v>103</v>
      </c>
      <c r="C137" s="163">
        <v>22385</v>
      </c>
      <c r="D137" s="163">
        <v>14852</v>
      </c>
      <c r="E137" s="163">
        <v>1763</v>
      </c>
      <c r="F137" s="163">
        <v>10551</v>
      </c>
      <c r="G137" s="163">
        <v>12385</v>
      </c>
      <c r="H137" s="163">
        <v>10024</v>
      </c>
      <c r="I137" s="165">
        <f>IFERROR(H137/G137-1,"-")</f>
        <v>-0.19063383124747679</v>
      </c>
      <c r="J137" s="164">
        <f t="shared" si="61"/>
        <v>-0.32507406409911122</v>
      </c>
      <c r="K137" s="163">
        <f t="shared" si="62"/>
        <v>-2361</v>
      </c>
      <c r="L137" s="163">
        <f t="shared" si="63"/>
        <v>-4828</v>
      </c>
      <c r="M137" s="164">
        <f t="shared" si="60"/>
        <v>3.165723276498326E-3</v>
      </c>
    </row>
    <row r="138" spans="2:13" x14ac:dyDescent="0.25">
      <c r="B138" s="162" t="s">
        <v>100</v>
      </c>
      <c r="C138" s="163">
        <v>7910</v>
      </c>
      <c r="D138" s="163">
        <v>9741</v>
      </c>
      <c r="E138" s="163">
        <v>866</v>
      </c>
      <c r="F138" s="163">
        <v>4983</v>
      </c>
      <c r="G138" s="163">
        <v>6449</v>
      </c>
      <c r="H138" s="163">
        <v>5126</v>
      </c>
      <c r="I138" s="165">
        <f>IFERROR(H138/G138-1,"-")</f>
        <v>-0.20514808497441461</v>
      </c>
      <c r="J138" s="164">
        <f t="shared" si="61"/>
        <v>-0.47377066009649937</v>
      </c>
      <c r="K138" s="163">
        <f t="shared" si="62"/>
        <v>-1323</v>
      </c>
      <c r="L138" s="163">
        <f t="shared" si="63"/>
        <v>-4615</v>
      </c>
      <c r="M138" s="164">
        <f t="shared" si="60"/>
        <v>1.6188644767887489E-3</v>
      </c>
    </row>
    <row r="139" spans="2:13" x14ac:dyDescent="0.25">
      <c r="B139" s="157" t="s">
        <v>107</v>
      </c>
      <c r="C139" s="158">
        <v>127278</v>
      </c>
      <c r="D139" s="158">
        <v>115435</v>
      </c>
      <c r="E139" s="158">
        <v>49670</v>
      </c>
      <c r="F139" s="158">
        <v>130103</v>
      </c>
      <c r="G139" s="158">
        <v>138803</v>
      </c>
      <c r="H139" s="158">
        <v>152165</v>
      </c>
      <c r="I139" s="160">
        <f>IFERROR(H139/G139-1,"-")</f>
        <v>9.6265930851638704E-2</v>
      </c>
      <c r="J139" s="159">
        <f t="shared" si="61"/>
        <v>0.3181877246935505</v>
      </c>
      <c r="K139" s="158">
        <f t="shared" si="62"/>
        <v>13362</v>
      </c>
      <c r="L139" s="158">
        <f t="shared" si="63"/>
        <v>36730</v>
      </c>
      <c r="M139" s="159">
        <f t="shared" si="60"/>
        <v>4.8055894091018334E-2</v>
      </c>
    </row>
    <row r="140" spans="2:13" x14ac:dyDescent="0.25">
      <c r="B140" s="162" t="s">
        <v>110</v>
      </c>
      <c r="C140" s="163">
        <v>63542</v>
      </c>
      <c r="D140" s="163">
        <v>54661</v>
      </c>
      <c r="E140" s="163">
        <v>21732</v>
      </c>
      <c r="F140" s="163">
        <v>53836</v>
      </c>
      <c r="G140" s="163">
        <v>57454</v>
      </c>
      <c r="H140" s="163">
        <v>67114</v>
      </c>
      <c r="I140" s="165">
        <f t="shared" ref="I140:I147" si="64">IFERROR(H140/G140-1,"-")</f>
        <v>0.16813450760608495</v>
      </c>
      <c r="J140" s="164">
        <f t="shared" si="61"/>
        <v>0.22782239622399891</v>
      </c>
      <c r="K140" s="163">
        <f t="shared" si="62"/>
        <v>9660</v>
      </c>
      <c r="L140" s="163">
        <f t="shared" si="63"/>
        <v>12453</v>
      </c>
      <c r="M140" s="164">
        <f t="shared" si="60"/>
        <v>2.1195565839875165E-2</v>
      </c>
    </row>
    <row r="141" spans="2:13" x14ac:dyDescent="0.25">
      <c r="B141" s="162" t="s">
        <v>113</v>
      </c>
      <c r="C141" s="163">
        <v>8249</v>
      </c>
      <c r="D141" s="163">
        <v>8240</v>
      </c>
      <c r="E141" s="163">
        <v>3339</v>
      </c>
      <c r="F141" s="163">
        <v>8757</v>
      </c>
      <c r="G141" s="163">
        <v>11684</v>
      </c>
      <c r="H141" s="163">
        <v>12889</v>
      </c>
      <c r="I141" s="165">
        <f t="shared" si="64"/>
        <v>0.10313248887367332</v>
      </c>
      <c r="J141" s="164">
        <f t="shared" si="61"/>
        <v>0.56419902912621356</v>
      </c>
      <c r="K141" s="163">
        <f t="shared" si="62"/>
        <v>1205</v>
      </c>
      <c r="L141" s="163">
        <f t="shared" si="63"/>
        <v>4649</v>
      </c>
      <c r="M141" s="164">
        <f t="shared" si="60"/>
        <v>4.0705314555852879E-3</v>
      </c>
    </row>
    <row r="142" spans="2:13" x14ac:dyDescent="0.25">
      <c r="B142" s="162" t="s">
        <v>116</v>
      </c>
      <c r="C142" s="163">
        <v>15756</v>
      </c>
      <c r="D142" s="163">
        <v>11740</v>
      </c>
      <c r="E142" s="163">
        <v>3563</v>
      </c>
      <c r="F142" s="163">
        <v>16478</v>
      </c>
      <c r="G142" s="163">
        <v>14890</v>
      </c>
      <c r="H142" s="163">
        <v>15236</v>
      </c>
      <c r="I142" s="165">
        <f t="shared" si="64"/>
        <v>2.3237071860308989E-2</v>
      </c>
      <c r="J142" s="164">
        <f t="shared" si="61"/>
        <v>0.29778534923339017</v>
      </c>
      <c r="K142" s="163">
        <f t="shared" si="62"/>
        <v>346</v>
      </c>
      <c r="L142" s="163">
        <f t="shared" si="63"/>
        <v>3496</v>
      </c>
      <c r="M142" s="164">
        <f t="shared" si="60"/>
        <v>4.8117477893783412E-3</v>
      </c>
    </row>
    <row r="143" spans="2:13" x14ac:dyDescent="0.25">
      <c r="B143" s="162" t="s">
        <v>123</v>
      </c>
      <c r="C143" s="163">
        <v>2649</v>
      </c>
      <c r="D143" s="163">
        <v>2318</v>
      </c>
      <c r="E143" s="163">
        <v>765</v>
      </c>
      <c r="F143" s="163">
        <v>5965</v>
      </c>
      <c r="G143" s="163">
        <v>4950</v>
      </c>
      <c r="H143" s="163">
        <v>3776</v>
      </c>
      <c r="I143" s="165">
        <f t="shared" si="64"/>
        <v>-0.23717171717171714</v>
      </c>
      <c r="J143" s="164">
        <f t="shared" si="61"/>
        <v>0.62899050905953402</v>
      </c>
      <c r="K143" s="163">
        <f t="shared" si="62"/>
        <v>-1174</v>
      </c>
      <c r="L143" s="163">
        <f t="shared" si="63"/>
        <v>1458</v>
      </c>
      <c r="M143" s="164">
        <f t="shared" si="60"/>
        <v>1.1925150730304947E-3</v>
      </c>
    </row>
    <row r="144" spans="2:13" x14ac:dyDescent="0.25">
      <c r="B144" s="162" t="s">
        <v>119</v>
      </c>
      <c r="C144" s="163">
        <v>2431</v>
      </c>
      <c r="D144" s="163">
        <v>2448</v>
      </c>
      <c r="E144" s="163">
        <v>861</v>
      </c>
      <c r="F144" s="163">
        <v>2707</v>
      </c>
      <c r="G144" s="163">
        <v>3057</v>
      </c>
      <c r="H144" s="163">
        <v>3589</v>
      </c>
      <c r="I144" s="165">
        <f t="shared" si="64"/>
        <v>0.17402682368334976</v>
      </c>
      <c r="J144" s="164">
        <f t="shared" si="61"/>
        <v>0.46609477124182996</v>
      </c>
      <c r="K144" s="163">
        <f t="shared" si="62"/>
        <v>532</v>
      </c>
      <c r="L144" s="163">
        <f t="shared" si="63"/>
        <v>1141</v>
      </c>
      <c r="M144" s="164">
        <f t="shared" si="60"/>
        <v>1.1334577852506477E-3</v>
      </c>
    </row>
    <row r="145" spans="2:13" x14ac:dyDescent="0.25">
      <c r="B145" s="162" t="s">
        <v>128</v>
      </c>
      <c r="C145" s="163">
        <v>1418</v>
      </c>
      <c r="D145" s="163">
        <v>1507</v>
      </c>
      <c r="E145" s="163">
        <v>1961</v>
      </c>
      <c r="F145" s="163">
        <v>1870</v>
      </c>
      <c r="G145" s="163">
        <v>2245</v>
      </c>
      <c r="H145" s="163">
        <v>2001</v>
      </c>
      <c r="I145" s="165">
        <f t="shared" si="64"/>
        <v>-0.10868596881959913</v>
      </c>
      <c r="J145" s="164">
        <f t="shared" si="61"/>
        <v>0.32780358327803594</v>
      </c>
      <c r="K145" s="163">
        <f t="shared" si="62"/>
        <v>-244</v>
      </c>
      <c r="L145" s="163">
        <f t="shared" si="63"/>
        <v>494</v>
      </c>
      <c r="M145" s="164">
        <f t="shared" si="60"/>
        <v>6.3194456068167899E-4</v>
      </c>
    </row>
    <row r="146" spans="2:13" x14ac:dyDescent="0.25">
      <c r="B146" s="162" t="s">
        <v>131</v>
      </c>
      <c r="C146" s="163">
        <v>6888</v>
      </c>
      <c r="D146" s="163">
        <v>4222</v>
      </c>
      <c r="E146" s="163">
        <v>3933</v>
      </c>
      <c r="F146" s="163">
        <v>917</v>
      </c>
      <c r="G146" s="163">
        <v>1598</v>
      </c>
      <c r="H146" s="163">
        <v>1484</v>
      </c>
      <c r="I146" s="165">
        <f t="shared" si="64"/>
        <v>-7.1339173967459368E-2</v>
      </c>
      <c r="J146" s="164">
        <f t="shared" si="61"/>
        <v>-0.64850781620085263</v>
      </c>
      <c r="K146" s="163">
        <f t="shared" si="62"/>
        <v>-114</v>
      </c>
      <c r="L146" s="163">
        <f t="shared" si="63"/>
        <v>-2738</v>
      </c>
      <c r="M146" s="164">
        <f t="shared" si="60"/>
        <v>4.6866852976092539E-4</v>
      </c>
    </row>
    <row r="147" spans="2:13" x14ac:dyDescent="0.25">
      <c r="B147" s="168" t="s">
        <v>145</v>
      </c>
      <c r="C147" s="169">
        <f t="shared" ref="C147:H147" si="65">C139-SUM(C140:C146)</f>
        <v>26345</v>
      </c>
      <c r="D147" s="169">
        <f t="shared" si="65"/>
        <v>30299</v>
      </c>
      <c r="E147" s="169">
        <f t="shared" si="65"/>
        <v>13516</v>
      </c>
      <c r="F147" s="169">
        <f t="shared" si="65"/>
        <v>39573</v>
      </c>
      <c r="G147" s="169">
        <f t="shared" si="65"/>
        <v>42925</v>
      </c>
      <c r="H147" s="169">
        <f t="shared" si="65"/>
        <v>46076</v>
      </c>
      <c r="I147" s="171">
        <f t="shared" si="64"/>
        <v>7.3407105416424034E-2</v>
      </c>
      <c r="J147" s="170">
        <f t="shared" si="61"/>
        <v>0.52071025446384378</v>
      </c>
      <c r="K147" s="169">
        <f>H147-G147</f>
        <v>3151</v>
      </c>
      <c r="L147" s="169">
        <f t="shared" si="63"/>
        <v>15777</v>
      </c>
      <c r="M147" s="170">
        <f t="shared" si="60"/>
        <v>1.4551463057455792E-2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v>73274</v>
      </c>
      <c r="D149" s="176">
        <v>75335</v>
      </c>
      <c r="E149" s="176">
        <v>23569</v>
      </c>
      <c r="F149" s="176">
        <v>61917</v>
      </c>
      <c r="G149" s="176">
        <v>68546</v>
      </c>
      <c r="H149" s="176">
        <v>73521</v>
      </c>
      <c r="I149" s="177">
        <f>IFERROR(H149/G149-1,"-")</f>
        <v>7.2578998045108367E-2</v>
      </c>
      <c r="J149" s="177">
        <f>IFERROR(H149/D149-1,"-")</f>
        <v>-2.4079113293953625E-2</v>
      </c>
      <c r="K149" s="176">
        <f>H149-G149</f>
        <v>4975</v>
      </c>
      <c r="L149" s="176">
        <f>H149-D149</f>
        <v>-1814</v>
      </c>
      <c r="M149" s="177">
        <f t="shared" ref="M149:M161" si="66">H149/H$9</f>
        <v>2.3218988528674524E-2</v>
      </c>
    </row>
    <row r="150" spans="2:13" x14ac:dyDescent="0.25">
      <c r="B150" s="157" t="s">
        <v>97</v>
      </c>
      <c r="C150" s="158">
        <v>29963</v>
      </c>
      <c r="D150" s="158">
        <v>33139</v>
      </c>
      <c r="E150" s="158">
        <v>8081</v>
      </c>
      <c r="F150" s="158">
        <v>32941</v>
      </c>
      <c r="G150" s="158">
        <v>34724</v>
      </c>
      <c r="H150" s="158">
        <v>33119</v>
      </c>
      <c r="I150" s="160">
        <f>IFERROR(H150/G150-1,"-")</f>
        <v>-4.6221633452367183E-2</v>
      </c>
      <c r="J150" s="159">
        <f t="shared" ref="J150:J161" si="67">IFERROR(H150/D150-1,"-")</f>
        <v>-6.0351851293038994E-4</v>
      </c>
      <c r="K150" s="158">
        <f t="shared" ref="K150:K160" si="68">H150-G150</f>
        <v>-1605</v>
      </c>
      <c r="L150" s="158">
        <f t="shared" ref="L150:L161" si="69">H150-D150</f>
        <v>-20</v>
      </c>
      <c r="M150" s="159">
        <f t="shared" si="66"/>
        <v>1.0459456224496016E-2</v>
      </c>
    </row>
    <row r="151" spans="2:13" x14ac:dyDescent="0.25">
      <c r="B151" s="162" t="s">
        <v>103</v>
      </c>
      <c r="C151" s="163">
        <v>18070</v>
      </c>
      <c r="D151" s="163">
        <v>20180</v>
      </c>
      <c r="E151" s="163">
        <v>4041</v>
      </c>
      <c r="F151" s="163">
        <v>23300</v>
      </c>
      <c r="G151" s="163">
        <v>24578</v>
      </c>
      <c r="H151" s="163">
        <v>22604</v>
      </c>
      <c r="I151" s="165">
        <f>IFERROR(H151/G151-1,"-")</f>
        <v>-8.0315729514199741E-2</v>
      </c>
      <c r="J151" s="164">
        <f t="shared" si="67"/>
        <v>0.12011892963330029</v>
      </c>
      <c r="K151" s="163">
        <f t="shared" si="68"/>
        <v>-1974</v>
      </c>
      <c r="L151" s="163">
        <f t="shared" si="69"/>
        <v>2424</v>
      </c>
      <c r="M151" s="164">
        <f t="shared" si="66"/>
        <v>7.1386680907789468E-3</v>
      </c>
    </row>
    <row r="152" spans="2:13" x14ac:dyDescent="0.25">
      <c r="B152" s="162" t="s">
        <v>100</v>
      </c>
      <c r="C152" s="163">
        <v>11893</v>
      </c>
      <c r="D152" s="163">
        <v>12959</v>
      </c>
      <c r="E152" s="163">
        <v>4040</v>
      </c>
      <c r="F152" s="163">
        <v>9641</v>
      </c>
      <c r="G152" s="163">
        <v>10146</v>
      </c>
      <c r="H152" s="163">
        <v>10515</v>
      </c>
      <c r="I152" s="165">
        <f>IFERROR(H152/G152-1,"-")</f>
        <v>3.6369012418687063E-2</v>
      </c>
      <c r="J152" s="164">
        <f t="shared" si="67"/>
        <v>-0.18859479898140286</v>
      </c>
      <c r="K152" s="163">
        <f t="shared" si="68"/>
        <v>369</v>
      </c>
      <c r="L152" s="163">
        <f t="shared" si="69"/>
        <v>-2444</v>
      </c>
      <c r="M152" s="164">
        <f t="shared" si="66"/>
        <v>3.320788133717069E-3</v>
      </c>
    </row>
    <row r="153" spans="2:13" x14ac:dyDescent="0.25">
      <c r="B153" s="157" t="s">
        <v>107</v>
      </c>
      <c r="C153" s="158">
        <v>43311</v>
      </c>
      <c r="D153" s="158">
        <v>42196</v>
      </c>
      <c r="E153" s="158">
        <v>15488</v>
      </c>
      <c r="F153" s="158">
        <v>28976</v>
      </c>
      <c r="G153" s="158">
        <v>33822</v>
      </c>
      <c r="H153" s="158">
        <v>40402</v>
      </c>
      <c r="I153" s="160">
        <f>IFERROR(H153/G153-1,"-")</f>
        <v>0.19454792738454252</v>
      </c>
      <c r="J153" s="159">
        <f t="shared" si="67"/>
        <v>-4.2515878282301633E-2</v>
      </c>
      <c r="K153" s="158">
        <f t="shared" si="68"/>
        <v>6580</v>
      </c>
      <c r="L153" s="158">
        <f t="shared" si="69"/>
        <v>-1794</v>
      </c>
      <c r="M153" s="159">
        <f t="shared" si="66"/>
        <v>1.2759532304178508E-2</v>
      </c>
    </row>
    <row r="154" spans="2:13" x14ac:dyDescent="0.25">
      <c r="B154" s="162" t="s">
        <v>110</v>
      </c>
      <c r="C154" s="163">
        <v>13363</v>
      </c>
      <c r="D154" s="163">
        <v>13203</v>
      </c>
      <c r="E154" s="163">
        <v>4925</v>
      </c>
      <c r="F154" s="163">
        <v>10516</v>
      </c>
      <c r="G154" s="163">
        <v>10757</v>
      </c>
      <c r="H154" s="163">
        <v>12042</v>
      </c>
      <c r="I154" s="165">
        <f t="shared" ref="I154:I161" si="70">IFERROR(H154/G154-1,"-")</f>
        <v>0.11945709770382074</v>
      </c>
      <c r="J154" s="164">
        <f t="shared" si="67"/>
        <v>-8.7934560327198374E-2</v>
      </c>
      <c r="K154" s="163">
        <f t="shared" si="68"/>
        <v>1285</v>
      </c>
      <c r="L154" s="163">
        <f t="shared" si="69"/>
        <v>-1161</v>
      </c>
      <c r="M154" s="164">
        <f t="shared" si="66"/>
        <v>3.8030366815236276E-3</v>
      </c>
    </row>
    <row r="155" spans="2:13" x14ac:dyDescent="0.25">
      <c r="B155" s="162" t="s">
        <v>113</v>
      </c>
      <c r="C155" s="163">
        <v>13988</v>
      </c>
      <c r="D155" s="163">
        <v>11401</v>
      </c>
      <c r="E155" s="163">
        <v>4219</v>
      </c>
      <c r="F155" s="163">
        <v>6295</v>
      </c>
      <c r="G155" s="163">
        <v>6753</v>
      </c>
      <c r="H155" s="163">
        <v>7392</v>
      </c>
      <c r="I155" s="165">
        <f t="shared" si="70"/>
        <v>9.4624611283873783E-2</v>
      </c>
      <c r="J155" s="164">
        <f t="shared" si="67"/>
        <v>-0.35163582141917371</v>
      </c>
      <c r="K155" s="163">
        <f t="shared" si="68"/>
        <v>639</v>
      </c>
      <c r="L155" s="163">
        <f t="shared" si="69"/>
        <v>-4009</v>
      </c>
      <c r="M155" s="164">
        <f t="shared" si="66"/>
        <v>2.3344998463563074E-3</v>
      </c>
    </row>
    <row r="156" spans="2:13" x14ac:dyDescent="0.25">
      <c r="B156" s="162" t="s">
        <v>116</v>
      </c>
      <c r="C156" s="163">
        <v>5886</v>
      </c>
      <c r="D156" s="163">
        <v>5602</v>
      </c>
      <c r="E156" s="163">
        <v>1723</v>
      </c>
      <c r="F156" s="163">
        <v>3313</v>
      </c>
      <c r="G156" s="163">
        <v>5233</v>
      </c>
      <c r="H156" s="163">
        <v>6589</v>
      </c>
      <c r="I156" s="165">
        <f t="shared" si="70"/>
        <v>0.25912478501815395</v>
      </c>
      <c r="J156" s="164">
        <f t="shared" si="67"/>
        <v>0.17618707604426986</v>
      </c>
      <c r="K156" s="163">
        <f t="shared" si="68"/>
        <v>1356</v>
      </c>
      <c r="L156" s="163">
        <f t="shared" si="69"/>
        <v>987</v>
      </c>
      <c r="M156" s="164">
        <f t="shared" si="66"/>
        <v>2.0809009047134349E-3</v>
      </c>
    </row>
    <row r="157" spans="2:13" x14ac:dyDescent="0.25">
      <c r="B157" s="162" t="s">
        <v>123</v>
      </c>
      <c r="C157" s="163">
        <v>832</v>
      </c>
      <c r="D157" s="163">
        <v>895</v>
      </c>
      <c r="E157" s="163">
        <v>517</v>
      </c>
      <c r="F157" s="163">
        <v>920</v>
      </c>
      <c r="G157" s="163">
        <v>1078</v>
      </c>
      <c r="H157" s="163">
        <v>1631</v>
      </c>
      <c r="I157" s="165">
        <f t="shared" si="70"/>
        <v>0.51298701298701288</v>
      </c>
      <c r="J157" s="164">
        <f t="shared" si="67"/>
        <v>0.82234636871508382</v>
      </c>
      <c r="K157" s="163">
        <f t="shared" si="68"/>
        <v>553</v>
      </c>
      <c r="L157" s="163">
        <f t="shared" si="69"/>
        <v>736</v>
      </c>
      <c r="M157" s="164">
        <f t="shared" si="66"/>
        <v>5.1509324261460191E-4</v>
      </c>
    </row>
    <row r="158" spans="2:13" x14ac:dyDescent="0.25">
      <c r="B158" s="162" t="s">
        <v>119</v>
      </c>
      <c r="C158" s="163">
        <v>964</v>
      </c>
      <c r="D158" s="163">
        <v>1625</v>
      </c>
      <c r="E158" s="163">
        <v>514</v>
      </c>
      <c r="F158" s="163">
        <v>1585</v>
      </c>
      <c r="G158" s="163">
        <v>1642</v>
      </c>
      <c r="H158" s="163">
        <v>1855</v>
      </c>
      <c r="I158" s="165">
        <f t="shared" si="70"/>
        <v>0.1297198538367843</v>
      </c>
      <c r="J158" s="164">
        <f t="shared" si="67"/>
        <v>0.14153846153846161</v>
      </c>
      <c r="K158" s="163">
        <f t="shared" si="68"/>
        <v>213</v>
      </c>
      <c r="L158" s="163">
        <f t="shared" si="69"/>
        <v>230</v>
      </c>
      <c r="M158" s="164">
        <f t="shared" si="66"/>
        <v>5.8583566220115669E-4</v>
      </c>
    </row>
    <row r="159" spans="2:13" x14ac:dyDescent="0.25">
      <c r="B159" s="162" t="s">
        <v>128</v>
      </c>
      <c r="C159" s="163">
        <v>292</v>
      </c>
      <c r="D159" s="163">
        <v>343</v>
      </c>
      <c r="E159" s="163">
        <v>331</v>
      </c>
      <c r="F159" s="163">
        <v>270</v>
      </c>
      <c r="G159" s="163">
        <v>405</v>
      </c>
      <c r="H159" s="163">
        <v>284</v>
      </c>
      <c r="I159" s="165">
        <f t="shared" si="70"/>
        <v>-0.29876543209876538</v>
      </c>
      <c r="J159" s="164">
        <f t="shared" si="67"/>
        <v>-0.17201166180758021</v>
      </c>
      <c r="K159" s="163">
        <f t="shared" si="68"/>
        <v>-121</v>
      </c>
      <c r="L159" s="163">
        <f t="shared" si="69"/>
        <v>-59</v>
      </c>
      <c r="M159" s="164">
        <f t="shared" si="66"/>
        <v>8.9691281975810518E-5</v>
      </c>
    </row>
    <row r="160" spans="2:13" x14ac:dyDescent="0.25">
      <c r="B160" s="162" t="s">
        <v>131</v>
      </c>
      <c r="C160" s="163">
        <v>767</v>
      </c>
      <c r="D160" s="163">
        <v>607</v>
      </c>
      <c r="E160" s="163">
        <v>420</v>
      </c>
      <c r="F160" s="163">
        <v>395</v>
      </c>
      <c r="G160" s="163">
        <v>536</v>
      </c>
      <c r="H160" s="163">
        <v>481</v>
      </c>
      <c r="I160" s="165">
        <f t="shared" si="70"/>
        <v>-0.10261194029850751</v>
      </c>
      <c r="J160" s="164">
        <f t="shared" si="67"/>
        <v>-0.20757825370675453</v>
      </c>
      <c r="K160" s="163">
        <f t="shared" si="68"/>
        <v>-55</v>
      </c>
      <c r="L160" s="163">
        <f t="shared" si="69"/>
        <v>-126</v>
      </c>
      <c r="M160" s="164">
        <f t="shared" si="66"/>
        <v>1.5190671348720019E-4</v>
      </c>
    </row>
    <row r="161" spans="2:13" x14ac:dyDescent="0.25">
      <c r="B161" s="168" t="s">
        <v>145</v>
      </c>
      <c r="C161" s="169">
        <f t="shared" ref="C161:H161" si="71">C153-SUM(C154:C160)</f>
        <v>7219</v>
      </c>
      <c r="D161" s="169">
        <f t="shared" si="71"/>
        <v>8520</v>
      </c>
      <c r="E161" s="169">
        <f t="shared" si="71"/>
        <v>2839</v>
      </c>
      <c r="F161" s="169">
        <f t="shared" si="71"/>
        <v>5682</v>
      </c>
      <c r="G161" s="169">
        <f t="shared" si="71"/>
        <v>7418</v>
      </c>
      <c r="H161" s="169">
        <f t="shared" si="71"/>
        <v>10128</v>
      </c>
      <c r="I161" s="171">
        <f t="shared" si="70"/>
        <v>0.36532758155837164</v>
      </c>
      <c r="J161" s="170">
        <f t="shared" si="67"/>
        <v>0.18873239436619715</v>
      </c>
      <c r="K161" s="169">
        <f>H161-G161</f>
        <v>2710</v>
      </c>
      <c r="L161" s="169">
        <f t="shared" si="69"/>
        <v>1608</v>
      </c>
      <c r="M161" s="170">
        <f t="shared" si="66"/>
        <v>3.1985679713063694E-3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58E79-97E9-446B-A0B6-C0CE6D15589A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69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69"/>
      <c r="D4" s="269"/>
      <c r="E4" s="269"/>
      <c r="F4" s="269"/>
      <c r="G4" s="269"/>
      <c r="H4" s="269"/>
      <c r="I4" s="269"/>
      <c r="J4" s="269"/>
      <c r="K4" s="142"/>
      <c r="L4" s="142"/>
      <c r="M4" s="142"/>
      <c r="P4" s="141" t="s">
        <v>267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1" t="s">
        <v>43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P6" s="143"/>
      <c r="Q6" s="301" t="s">
        <v>43</v>
      </c>
      <c r="R6" s="302"/>
      <c r="S6" s="302"/>
      <c r="T6" s="302"/>
      <c r="U6" s="302"/>
      <c r="V6" s="302"/>
      <c r="W6" s="302"/>
      <c r="X6" s="302"/>
      <c r="Y6" s="302"/>
      <c r="Z6" s="302"/>
      <c r="AA6" s="302"/>
    </row>
    <row r="7" spans="1:27" s="144" customFormat="1" ht="72" customHeight="1" x14ac:dyDescent="0.25">
      <c r="B7" s="145"/>
      <c r="C7" s="172" t="s">
        <v>261</v>
      </c>
      <c r="D7" s="172" t="s">
        <v>262</v>
      </c>
      <c r="E7" s="172" t="s">
        <v>263</v>
      </c>
      <c r="F7" s="172" t="s">
        <v>264</v>
      </c>
      <c r="G7" s="172" t="s">
        <v>265</v>
      </c>
      <c r="H7" s="172" t="s">
        <v>266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261</v>
      </c>
      <c r="R7" s="172" t="s">
        <v>262</v>
      </c>
      <c r="S7" s="172" t="s">
        <v>263</v>
      </c>
      <c r="T7" s="172" t="s">
        <v>264</v>
      </c>
      <c r="U7" s="172" t="s">
        <v>265</v>
      </c>
      <c r="V7" s="172" t="s">
        <v>266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47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f>C10+C13</f>
        <v>2024279</v>
      </c>
      <c r="D9" s="176">
        <f t="shared" ref="D9:H9" si="0">D10+D13</f>
        <v>2040621</v>
      </c>
      <c r="E9" s="176">
        <f t="shared" si="0"/>
        <v>794875</v>
      </c>
      <c r="F9" s="176">
        <f t="shared" si="0"/>
        <v>2111099</v>
      </c>
      <c r="G9" s="176">
        <f t="shared" si="0"/>
        <v>2351203</v>
      </c>
      <c r="H9" s="176">
        <f t="shared" si="0"/>
        <v>2473077</v>
      </c>
      <c r="I9" s="177">
        <f>IFERROR(H9/G9-1,"-")</f>
        <v>5.1834741619502855E-2</v>
      </c>
      <c r="J9" s="177">
        <f>IFERROR(H9/D9-1,"-")</f>
        <v>0.21192372321954944</v>
      </c>
      <c r="K9" s="176">
        <f>H9-G9</f>
        <v>121874</v>
      </c>
      <c r="L9" s="176">
        <f>H9-D9</f>
        <v>432456</v>
      </c>
      <c r="M9" s="177">
        <f t="shared" ref="M9:M21" si="1">H9/H$9</f>
        <v>1</v>
      </c>
      <c r="P9" s="154" t="s">
        <v>68</v>
      </c>
      <c r="Q9" s="176">
        <f>Q10+Q13</f>
        <v>78957</v>
      </c>
      <c r="R9" s="176">
        <f t="shared" ref="R9:V9" si="2">R10+R13</f>
        <v>76310</v>
      </c>
      <c r="S9" s="176">
        <f t="shared" si="2"/>
        <v>23335</v>
      </c>
      <c r="T9" s="176">
        <f t="shared" si="2"/>
        <v>85891</v>
      </c>
      <c r="U9" s="176">
        <f t="shared" si="2"/>
        <v>104931</v>
      </c>
      <c r="V9" s="176">
        <f t="shared" si="2"/>
        <v>110305</v>
      </c>
      <c r="W9" s="177">
        <f>IFERROR(V9/U9-1,"-")</f>
        <v>5.1214607694580305E-2</v>
      </c>
      <c r="X9" s="177">
        <f>IFERROR(V9/R9-1,"-")</f>
        <v>0.44548551959114135</v>
      </c>
      <c r="Y9" s="176">
        <f>V9-U9</f>
        <v>5374</v>
      </c>
      <c r="Z9" s="176">
        <f>V9-R9</f>
        <v>33995</v>
      </c>
      <c r="AA9" s="177">
        <f t="shared" ref="AA9:AA21" si="3">V9/V$9</f>
        <v>1</v>
      </c>
    </row>
    <row r="10" spans="1:27" x14ac:dyDescent="0.25">
      <c r="A10" s="161" t="s">
        <v>103</v>
      </c>
      <c r="B10" s="157" t="s">
        <v>97</v>
      </c>
      <c r="C10" s="158">
        <v>472811</v>
      </c>
      <c r="D10" s="158">
        <v>479207</v>
      </c>
      <c r="E10" s="158">
        <v>158244</v>
      </c>
      <c r="F10" s="158">
        <v>493482</v>
      </c>
      <c r="G10" s="158">
        <v>518737</v>
      </c>
      <c r="H10" s="158">
        <v>505554</v>
      </c>
      <c r="I10" s="160">
        <f>IFERROR(H10/G10-1,"-")</f>
        <v>-2.5413648920358467E-2</v>
      </c>
      <c r="J10" s="159">
        <f t="shared" ref="J10:J21" si="4">IFERROR(H10/D10-1,"-")</f>
        <v>5.4980415561542317E-2</v>
      </c>
      <c r="K10" s="157">
        <f t="shared" ref="K10:K20" si="5">H10-G10</f>
        <v>-13183</v>
      </c>
      <c r="L10" s="158">
        <f t="shared" ref="L10:L21" si="6">H10-D10</f>
        <v>26347</v>
      </c>
      <c r="M10" s="159">
        <f t="shared" si="1"/>
        <v>0.20442307295729167</v>
      </c>
      <c r="P10" s="157" t="s">
        <v>97</v>
      </c>
      <c r="Q10" s="158">
        <v>18422</v>
      </c>
      <c r="R10" s="158">
        <v>21231</v>
      </c>
      <c r="S10" s="158">
        <v>5481</v>
      </c>
      <c r="T10" s="158">
        <v>26332</v>
      </c>
      <c r="U10" s="158">
        <v>26747</v>
      </c>
      <c r="V10" s="158">
        <v>31284</v>
      </c>
      <c r="W10" s="160">
        <f>IFERROR(V10/U10-1,"-")</f>
        <v>0.1696265001682431</v>
      </c>
      <c r="X10" s="159">
        <f t="shared" ref="X10:X21" si="7">IFERROR(V10/R10-1,"-")</f>
        <v>0.47350572276388303</v>
      </c>
      <c r="Y10" s="157">
        <f t="shared" ref="Y10:Y20" si="8">V10-U10</f>
        <v>4537</v>
      </c>
      <c r="Z10" s="158">
        <f t="shared" ref="Z10:Z21" si="9">V10-R10</f>
        <v>10053</v>
      </c>
      <c r="AA10" s="159">
        <f t="shared" si="3"/>
        <v>0.28361361678981006</v>
      </c>
    </row>
    <row r="11" spans="1:27" x14ac:dyDescent="0.25">
      <c r="A11" s="161" t="s">
        <v>100</v>
      </c>
      <c r="B11" s="162" t="s">
        <v>103</v>
      </c>
      <c r="C11" s="163">
        <v>180757</v>
      </c>
      <c r="D11" s="163">
        <v>170998</v>
      </c>
      <c r="E11" s="163">
        <v>56618</v>
      </c>
      <c r="F11" s="163">
        <v>199899</v>
      </c>
      <c r="G11" s="163">
        <v>203366</v>
      </c>
      <c r="H11" s="163">
        <v>195185</v>
      </c>
      <c r="I11" s="165">
        <f>IFERROR(H11/G11-1,"-")</f>
        <v>-4.0227963376375575E-2</v>
      </c>
      <c r="J11" s="164">
        <f t="shared" si="4"/>
        <v>0.1414460987847812</v>
      </c>
      <c r="K11" s="162">
        <f t="shared" si="5"/>
        <v>-8181</v>
      </c>
      <c r="L11" s="163">
        <f t="shared" si="6"/>
        <v>24187</v>
      </c>
      <c r="M11" s="164">
        <f t="shared" si="1"/>
        <v>7.8923947778415313E-2</v>
      </c>
      <c r="P11" s="162" t="s">
        <v>103</v>
      </c>
      <c r="Q11" s="163">
        <v>10684</v>
      </c>
      <c r="R11" s="163">
        <v>11330</v>
      </c>
      <c r="S11" s="163">
        <v>2199</v>
      </c>
      <c r="T11" s="163">
        <v>21697</v>
      </c>
      <c r="U11" s="163">
        <v>20684</v>
      </c>
      <c r="V11" s="163">
        <v>18174</v>
      </c>
      <c r="W11" s="165">
        <f>IFERROR(V11/U11-1,"-")</f>
        <v>-0.12134983562173662</v>
      </c>
      <c r="X11" s="164">
        <f t="shared" si="7"/>
        <v>0.60406001765225059</v>
      </c>
      <c r="Y11" s="162">
        <f t="shared" si="8"/>
        <v>-2510</v>
      </c>
      <c r="Z11" s="163">
        <f t="shared" si="9"/>
        <v>6844</v>
      </c>
      <c r="AA11" s="164">
        <f>V11/V$9</f>
        <v>0.16476134354743666</v>
      </c>
    </row>
    <row r="12" spans="1:27" x14ac:dyDescent="0.25">
      <c r="A12" s="1"/>
      <c r="B12" s="162" t="s">
        <v>100</v>
      </c>
      <c r="C12" s="163">
        <v>292054</v>
      </c>
      <c r="D12" s="163">
        <v>308209</v>
      </c>
      <c r="E12" s="163">
        <v>101626</v>
      </c>
      <c r="F12" s="163">
        <v>293583</v>
      </c>
      <c r="G12" s="163">
        <v>315371</v>
      </c>
      <c r="H12" s="163">
        <v>310369</v>
      </c>
      <c r="I12" s="165">
        <f>IFERROR(H12/G12-1,"-")</f>
        <v>-1.5860684717364681E-2</v>
      </c>
      <c r="J12" s="164">
        <f t="shared" si="4"/>
        <v>7.0082314273756108E-3</v>
      </c>
      <c r="K12" s="162">
        <f t="shared" si="5"/>
        <v>-5002</v>
      </c>
      <c r="L12" s="163">
        <f t="shared" si="6"/>
        <v>2160</v>
      </c>
      <c r="M12" s="164">
        <f t="shared" si="1"/>
        <v>0.12549912517887635</v>
      </c>
      <c r="P12" s="162" t="s">
        <v>100</v>
      </c>
      <c r="Q12" s="163">
        <v>7738</v>
      </c>
      <c r="R12" s="163">
        <v>9901</v>
      </c>
      <c r="S12" s="163">
        <v>3282</v>
      </c>
      <c r="T12" s="163">
        <v>4635</v>
      </c>
      <c r="U12" s="163">
        <v>6063</v>
      </c>
      <c r="V12" s="163">
        <v>13110</v>
      </c>
      <c r="W12" s="165">
        <f>IFERROR(V12/U12-1,"-")</f>
        <v>1.1622958931222169</v>
      </c>
      <c r="X12" s="164">
        <f t="shared" si="7"/>
        <v>0.32410867589132408</v>
      </c>
      <c r="Y12" s="162">
        <f t="shared" si="8"/>
        <v>7047</v>
      </c>
      <c r="Z12" s="163">
        <f t="shared" si="9"/>
        <v>3209</v>
      </c>
      <c r="AA12" s="164">
        <f t="shared" si="3"/>
        <v>0.11885227324237342</v>
      </c>
    </row>
    <row r="13" spans="1:27" s="56" customFormat="1" x14ac:dyDescent="0.25">
      <c r="B13" s="157" t="s">
        <v>107</v>
      </c>
      <c r="C13" s="158">
        <v>1551468</v>
      </c>
      <c r="D13" s="158">
        <v>1561414</v>
      </c>
      <c r="E13" s="158">
        <v>636631</v>
      </c>
      <c r="F13" s="158">
        <v>1617617</v>
      </c>
      <c r="G13" s="158">
        <v>1832466</v>
      </c>
      <c r="H13" s="158">
        <v>1967523</v>
      </c>
      <c r="I13" s="160">
        <f>IFERROR(H13/G13-1,"-")</f>
        <v>7.3702322444181734E-2</v>
      </c>
      <c r="J13" s="159">
        <f t="shared" si="4"/>
        <v>0.26009053332428178</v>
      </c>
      <c r="K13" s="157">
        <f t="shared" si="5"/>
        <v>135057</v>
      </c>
      <c r="L13" s="158">
        <f t="shared" si="6"/>
        <v>406109</v>
      </c>
      <c r="M13" s="159">
        <f t="shared" si="1"/>
        <v>0.79557692704270833</v>
      </c>
      <c r="P13" s="157" t="s">
        <v>107</v>
      </c>
      <c r="Q13" s="158">
        <v>60535</v>
      </c>
      <c r="R13" s="158">
        <v>55079</v>
      </c>
      <c r="S13" s="158">
        <v>17854</v>
      </c>
      <c r="T13" s="158">
        <v>59559</v>
      </c>
      <c r="U13" s="158">
        <v>78184</v>
      </c>
      <c r="V13" s="158">
        <v>79021</v>
      </c>
      <c r="W13" s="160">
        <f>IFERROR(V13/U13-1,"-")</f>
        <v>1.0705515194924686E-2</v>
      </c>
      <c r="X13" s="159">
        <f t="shared" si="7"/>
        <v>0.43468472557599092</v>
      </c>
      <c r="Y13" s="157">
        <f t="shared" si="8"/>
        <v>837</v>
      </c>
      <c r="Z13" s="158">
        <f t="shared" si="9"/>
        <v>23942</v>
      </c>
      <c r="AA13" s="159">
        <f t="shared" si="3"/>
        <v>0.71638638321018988</v>
      </c>
    </row>
    <row r="14" spans="1:27" s="56" customFormat="1" x14ac:dyDescent="0.25">
      <c r="B14" s="162" t="s">
        <v>110</v>
      </c>
      <c r="C14" s="163">
        <v>627916</v>
      </c>
      <c r="D14" s="163">
        <v>667315</v>
      </c>
      <c r="E14" s="163">
        <v>252485</v>
      </c>
      <c r="F14" s="163">
        <v>728704</v>
      </c>
      <c r="G14" s="163">
        <v>826359</v>
      </c>
      <c r="H14" s="163">
        <v>882815</v>
      </c>
      <c r="I14" s="165">
        <f t="shared" ref="I14:I21" si="10">IFERROR(H14/G14-1,"-")</f>
        <v>6.8318975166967277E-2</v>
      </c>
      <c r="J14" s="164">
        <f t="shared" si="4"/>
        <v>0.32293594479368815</v>
      </c>
      <c r="K14" s="162">
        <f t="shared" si="5"/>
        <v>56456</v>
      </c>
      <c r="L14" s="163">
        <f t="shared" si="6"/>
        <v>215500</v>
      </c>
      <c r="M14" s="164">
        <f t="shared" si="1"/>
        <v>0.35697028438661632</v>
      </c>
      <c r="P14" s="162" t="s">
        <v>110</v>
      </c>
      <c r="Q14" s="163">
        <v>27899</v>
      </c>
      <c r="R14" s="163">
        <v>24560</v>
      </c>
      <c r="S14" s="163">
        <v>7112</v>
      </c>
      <c r="T14" s="163">
        <v>26221</v>
      </c>
      <c r="U14" s="163">
        <v>28594</v>
      </c>
      <c r="V14" s="163">
        <v>26510</v>
      </c>
      <c r="W14" s="165">
        <f t="shared" ref="W14:W21" si="11">IFERROR(V14/U14-1,"-")</f>
        <v>-7.2882422885920173E-2</v>
      </c>
      <c r="X14" s="164">
        <f t="shared" si="7"/>
        <v>7.9397394136807797E-2</v>
      </c>
      <c r="Y14" s="162">
        <f t="shared" si="8"/>
        <v>-2084</v>
      </c>
      <c r="Z14" s="163">
        <f t="shared" si="9"/>
        <v>1950</v>
      </c>
      <c r="AA14" s="164">
        <f t="shared" si="3"/>
        <v>0.24033362041611894</v>
      </c>
    </row>
    <row r="15" spans="1:27" x14ac:dyDescent="0.25">
      <c r="A15" s="1"/>
      <c r="B15" s="162" t="s">
        <v>113</v>
      </c>
      <c r="C15" s="163">
        <v>278106</v>
      </c>
      <c r="D15" s="163">
        <v>243462</v>
      </c>
      <c r="E15" s="163">
        <v>93070</v>
      </c>
      <c r="F15" s="163">
        <v>184566</v>
      </c>
      <c r="G15" s="163">
        <v>215544</v>
      </c>
      <c r="H15" s="163">
        <v>225329</v>
      </c>
      <c r="I15" s="165">
        <f t="shared" si="10"/>
        <v>4.5396763537839169E-2</v>
      </c>
      <c r="J15" s="164">
        <f t="shared" si="4"/>
        <v>-7.4479795614921462E-2</v>
      </c>
      <c r="K15" s="162">
        <f t="shared" si="5"/>
        <v>9785</v>
      </c>
      <c r="L15" s="163">
        <f t="shared" si="6"/>
        <v>-18133</v>
      </c>
      <c r="M15" s="164">
        <f t="shared" si="1"/>
        <v>9.1112812096024509E-2</v>
      </c>
      <c r="P15" s="162" t="s">
        <v>113</v>
      </c>
      <c r="Q15" s="163">
        <v>7125</v>
      </c>
      <c r="R15" s="163">
        <v>6375</v>
      </c>
      <c r="S15" s="163">
        <v>2067</v>
      </c>
      <c r="T15" s="163">
        <v>5231</v>
      </c>
      <c r="U15" s="163">
        <v>5346</v>
      </c>
      <c r="V15" s="163">
        <v>5749</v>
      </c>
      <c r="W15" s="165">
        <f t="shared" si="11"/>
        <v>7.5383464272353207E-2</v>
      </c>
      <c r="X15" s="164">
        <f t="shared" si="7"/>
        <v>-9.8196078431372569E-2</v>
      </c>
      <c r="Y15" s="162">
        <f t="shared" si="8"/>
        <v>403</v>
      </c>
      <c r="Z15" s="163">
        <f t="shared" si="9"/>
        <v>-626</v>
      </c>
      <c r="AA15" s="164">
        <f t="shared" si="3"/>
        <v>5.2119124246407689E-2</v>
      </c>
    </row>
    <row r="16" spans="1:27" x14ac:dyDescent="0.25">
      <c r="A16" s="1"/>
      <c r="B16" s="162" t="s">
        <v>116</v>
      </c>
      <c r="C16" s="163">
        <v>78997</v>
      </c>
      <c r="D16" s="163">
        <v>81915</v>
      </c>
      <c r="E16" s="163">
        <v>33244</v>
      </c>
      <c r="F16" s="163">
        <v>92891</v>
      </c>
      <c r="G16" s="163">
        <v>104830</v>
      </c>
      <c r="H16" s="163">
        <v>112724</v>
      </c>
      <c r="I16" s="165">
        <f t="shared" si="10"/>
        <v>7.5302871315463094E-2</v>
      </c>
      <c r="J16" s="164">
        <f t="shared" si="4"/>
        <v>0.37610938167612762</v>
      </c>
      <c r="K16" s="162">
        <f t="shared" si="5"/>
        <v>7894</v>
      </c>
      <c r="L16" s="163">
        <f t="shared" si="6"/>
        <v>30809</v>
      </c>
      <c r="M16" s="164">
        <f t="shared" si="1"/>
        <v>4.5580465145242138E-2</v>
      </c>
      <c r="P16" s="162" t="s">
        <v>116</v>
      </c>
      <c r="Q16" s="163">
        <v>3929</v>
      </c>
      <c r="R16" s="163">
        <v>6104</v>
      </c>
      <c r="S16" s="163">
        <v>2431</v>
      </c>
      <c r="T16" s="163">
        <v>8134</v>
      </c>
      <c r="U16" s="163">
        <v>10063</v>
      </c>
      <c r="V16" s="163">
        <v>10964</v>
      </c>
      <c r="W16" s="165">
        <f t="shared" si="11"/>
        <v>8.9535923680810869E-2</v>
      </c>
      <c r="X16" s="164">
        <f t="shared" si="7"/>
        <v>0.79619921363040635</v>
      </c>
      <c r="Y16" s="162">
        <f t="shared" si="8"/>
        <v>901</v>
      </c>
      <c r="Z16" s="163">
        <f t="shared" si="9"/>
        <v>4860</v>
      </c>
      <c r="AA16" s="164">
        <f t="shared" si="3"/>
        <v>9.9397126150219839E-2</v>
      </c>
    </row>
    <row r="17" spans="1:27" x14ac:dyDescent="0.25">
      <c r="A17" s="1"/>
      <c r="B17" s="162" t="s">
        <v>123</v>
      </c>
      <c r="C17" s="163">
        <v>58293</v>
      </c>
      <c r="D17" s="163">
        <v>53087</v>
      </c>
      <c r="E17" s="163">
        <v>21193</v>
      </c>
      <c r="F17" s="163">
        <v>73751</v>
      </c>
      <c r="G17" s="163">
        <v>65136</v>
      </c>
      <c r="H17" s="163">
        <v>73540</v>
      </c>
      <c r="I17" s="165">
        <f t="shared" si="10"/>
        <v>0.12902235323016464</v>
      </c>
      <c r="J17" s="164">
        <f t="shared" si="4"/>
        <v>0.38527323073445485</v>
      </c>
      <c r="K17" s="162">
        <f t="shared" si="5"/>
        <v>8404</v>
      </c>
      <c r="L17" s="163">
        <f t="shared" si="6"/>
        <v>20453</v>
      </c>
      <c r="M17" s="164">
        <f t="shared" si="1"/>
        <v>2.9736235466991119E-2</v>
      </c>
      <c r="P17" s="162" t="s">
        <v>123</v>
      </c>
      <c r="Q17" s="163">
        <v>1327</v>
      </c>
      <c r="R17" s="163">
        <v>1124</v>
      </c>
      <c r="S17" s="163">
        <v>204</v>
      </c>
      <c r="T17" s="163">
        <v>982</v>
      </c>
      <c r="U17" s="163">
        <v>2041</v>
      </c>
      <c r="V17" s="163">
        <v>2589</v>
      </c>
      <c r="W17" s="165">
        <f t="shared" si="11"/>
        <v>0.26849583537481636</v>
      </c>
      <c r="X17" s="164">
        <f t="shared" si="7"/>
        <v>1.3033807829181496</v>
      </c>
      <c r="Y17" s="162">
        <f t="shared" si="8"/>
        <v>548</v>
      </c>
      <c r="Z17" s="163">
        <f t="shared" si="9"/>
        <v>1465</v>
      </c>
      <c r="AA17" s="164">
        <f t="shared" si="3"/>
        <v>2.3471284166628893E-2</v>
      </c>
    </row>
    <row r="18" spans="1:27" x14ac:dyDescent="0.25">
      <c r="A18" s="1"/>
      <c r="B18" s="162" t="s">
        <v>119</v>
      </c>
      <c r="C18" s="163">
        <v>70191</v>
      </c>
      <c r="D18" s="163">
        <v>69564</v>
      </c>
      <c r="E18" s="163">
        <v>29431</v>
      </c>
      <c r="F18" s="163">
        <v>76451</v>
      </c>
      <c r="G18" s="163">
        <v>76856</v>
      </c>
      <c r="H18" s="163">
        <v>81399</v>
      </c>
      <c r="I18" s="165">
        <f t="shared" si="10"/>
        <v>5.9110544394712194E-2</v>
      </c>
      <c r="J18" s="164">
        <f t="shared" si="4"/>
        <v>0.17013110229429018</v>
      </c>
      <c r="K18" s="162">
        <f t="shared" si="5"/>
        <v>4543</v>
      </c>
      <c r="L18" s="163">
        <f t="shared" si="6"/>
        <v>11835</v>
      </c>
      <c r="M18" s="164">
        <f t="shared" si="1"/>
        <v>3.2914058074212812E-2</v>
      </c>
      <c r="P18" s="162" t="s">
        <v>119</v>
      </c>
      <c r="Q18" s="163">
        <v>1746</v>
      </c>
      <c r="R18" s="163">
        <v>1320</v>
      </c>
      <c r="S18" s="163">
        <v>442</v>
      </c>
      <c r="T18" s="163">
        <v>1715</v>
      </c>
      <c r="U18" s="163">
        <v>1829</v>
      </c>
      <c r="V18" s="163">
        <v>2185</v>
      </c>
      <c r="W18" s="165">
        <f t="shared" si="11"/>
        <v>0.19464188080918543</v>
      </c>
      <c r="X18" s="164">
        <f t="shared" si="7"/>
        <v>0.65530303030303028</v>
      </c>
      <c r="Y18" s="162">
        <f t="shared" si="8"/>
        <v>356</v>
      </c>
      <c r="Z18" s="163">
        <f t="shared" si="9"/>
        <v>865</v>
      </c>
      <c r="AA18" s="164">
        <f t="shared" si="3"/>
        <v>1.9808712207062238E-2</v>
      </c>
    </row>
    <row r="19" spans="1:27" x14ac:dyDescent="0.25">
      <c r="A19" s="161" t="s">
        <v>144</v>
      </c>
      <c r="B19" s="162" t="s">
        <v>128</v>
      </c>
      <c r="C19" s="163">
        <v>26369</v>
      </c>
      <c r="D19" s="163">
        <v>29841</v>
      </c>
      <c r="E19" s="163">
        <v>18029</v>
      </c>
      <c r="F19" s="163">
        <v>22861</v>
      </c>
      <c r="G19" s="163">
        <v>29099</v>
      </c>
      <c r="H19" s="163">
        <v>26307</v>
      </c>
      <c r="I19" s="165">
        <f t="shared" si="10"/>
        <v>-9.5948314375064458E-2</v>
      </c>
      <c r="J19" s="164">
        <f t="shared" si="4"/>
        <v>-0.11842766663315574</v>
      </c>
      <c r="K19" s="162">
        <f t="shared" si="5"/>
        <v>-2792</v>
      </c>
      <c r="L19" s="163">
        <f t="shared" si="6"/>
        <v>-3534</v>
      </c>
      <c r="M19" s="164">
        <f t="shared" si="1"/>
        <v>1.0637355812212883E-2</v>
      </c>
      <c r="P19" s="162" t="s">
        <v>128</v>
      </c>
      <c r="Q19" s="163">
        <v>869</v>
      </c>
      <c r="R19" s="163">
        <v>1155</v>
      </c>
      <c r="S19" s="163">
        <v>634</v>
      </c>
      <c r="T19" s="163">
        <v>884</v>
      </c>
      <c r="U19" s="163">
        <v>3203</v>
      </c>
      <c r="V19" s="163">
        <v>1641</v>
      </c>
      <c r="W19" s="165">
        <f t="shared" si="11"/>
        <v>-0.48766781142678739</v>
      </c>
      <c r="X19" s="164">
        <f t="shared" si="7"/>
        <v>0.4207792207792207</v>
      </c>
      <c r="Y19" s="162">
        <f t="shared" si="8"/>
        <v>-1562</v>
      </c>
      <c r="Z19" s="163">
        <f t="shared" si="9"/>
        <v>486</v>
      </c>
      <c r="AA19" s="164">
        <f t="shared" si="3"/>
        <v>1.4876932142695254E-2</v>
      </c>
    </row>
    <row r="20" spans="1:27" x14ac:dyDescent="0.25">
      <c r="A20" s="167" t="s">
        <v>145</v>
      </c>
      <c r="B20" s="162" t="s">
        <v>131</v>
      </c>
      <c r="C20" s="163">
        <v>40427</v>
      </c>
      <c r="D20" s="163">
        <v>33466</v>
      </c>
      <c r="E20" s="163">
        <v>24132</v>
      </c>
      <c r="F20" s="163">
        <v>16018</v>
      </c>
      <c r="G20" s="163">
        <v>25339</v>
      </c>
      <c r="H20" s="163">
        <v>24199</v>
      </c>
      <c r="I20" s="165">
        <f t="shared" si="10"/>
        <v>-4.4989936461581004E-2</v>
      </c>
      <c r="J20" s="164">
        <f t="shared" si="4"/>
        <v>-0.27690790653200259</v>
      </c>
      <c r="K20" s="162">
        <f t="shared" si="5"/>
        <v>-1140</v>
      </c>
      <c r="L20" s="163">
        <f t="shared" si="6"/>
        <v>-9267</v>
      </c>
      <c r="M20" s="164">
        <f t="shared" si="1"/>
        <v>9.7849763674968462E-3</v>
      </c>
      <c r="P20" s="162" t="s">
        <v>131</v>
      </c>
      <c r="Q20" s="163">
        <v>1827</v>
      </c>
      <c r="R20" s="163">
        <v>1294</v>
      </c>
      <c r="S20" s="163">
        <v>773</v>
      </c>
      <c r="T20" s="163">
        <v>284</v>
      </c>
      <c r="U20" s="163">
        <v>929</v>
      </c>
      <c r="V20" s="163">
        <v>203</v>
      </c>
      <c r="W20" s="165">
        <f t="shared" si="11"/>
        <v>-0.7814854682454252</v>
      </c>
      <c r="X20" s="164">
        <f t="shared" si="7"/>
        <v>-0.84312210200927362</v>
      </c>
      <c r="Y20" s="162">
        <f t="shared" si="8"/>
        <v>-726</v>
      </c>
      <c r="Z20" s="163">
        <f t="shared" si="9"/>
        <v>-1091</v>
      </c>
      <c r="AA20" s="164">
        <f t="shared" si="3"/>
        <v>1.8403517519604733E-3</v>
      </c>
    </row>
    <row r="21" spans="1:27" x14ac:dyDescent="0.25">
      <c r="B21" s="168" t="s">
        <v>145</v>
      </c>
      <c r="C21" s="169">
        <f t="shared" ref="C21:H21" si="12">C13-SUM(C14:C20)</f>
        <v>371169</v>
      </c>
      <c r="D21" s="169">
        <f t="shared" si="12"/>
        <v>382764</v>
      </c>
      <c r="E21" s="169">
        <f t="shared" si="12"/>
        <v>165047</v>
      </c>
      <c r="F21" s="169">
        <f t="shared" si="12"/>
        <v>422375</v>
      </c>
      <c r="G21" s="169">
        <f t="shared" si="12"/>
        <v>489303</v>
      </c>
      <c r="H21" s="169">
        <f t="shared" si="12"/>
        <v>541210</v>
      </c>
      <c r="I21" s="171">
        <f t="shared" si="10"/>
        <v>0.10608355150080828</v>
      </c>
      <c r="J21" s="170">
        <f t="shared" si="4"/>
        <v>0.41395220031141911</v>
      </c>
      <c r="K21" s="168">
        <f>H21-G21</f>
        <v>51907</v>
      </c>
      <c r="L21" s="169">
        <f t="shared" si="6"/>
        <v>158446</v>
      </c>
      <c r="M21" s="170">
        <f t="shared" si="1"/>
        <v>0.21884073969391168</v>
      </c>
      <c r="P21" s="168" t="s">
        <v>145</v>
      </c>
      <c r="Q21" s="169">
        <f t="shared" ref="Q21:V21" si="13">Q13-SUM(Q14:Q20)</f>
        <v>15813</v>
      </c>
      <c r="R21" s="169">
        <f t="shared" si="13"/>
        <v>13147</v>
      </c>
      <c r="S21" s="169">
        <f t="shared" si="13"/>
        <v>4191</v>
      </c>
      <c r="T21" s="169">
        <f t="shared" si="13"/>
        <v>16108</v>
      </c>
      <c r="U21" s="169">
        <f t="shared" si="13"/>
        <v>26179</v>
      </c>
      <c r="V21" s="169">
        <f t="shared" si="13"/>
        <v>29180</v>
      </c>
      <c r="W21" s="171">
        <f t="shared" si="11"/>
        <v>0.11463386683983345</v>
      </c>
      <c r="X21" s="170">
        <f t="shared" si="7"/>
        <v>1.2195177607058643</v>
      </c>
      <c r="Y21" s="168">
        <f>V21-U21</f>
        <v>3001</v>
      </c>
      <c r="Z21" s="169">
        <f t="shared" si="9"/>
        <v>16033</v>
      </c>
      <c r="AA21" s="170">
        <f t="shared" si="3"/>
        <v>0.26453923212909658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f>C24+C27</f>
        <v>757172</v>
      </c>
      <c r="D23" s="176">
        <f t="shared" ref="D23:H23" si="14">D24+D27</f>
        <v>787818</v>
      </c>
      <c r="E23" s="176">
        <f t="shared" si="14"/>
        <v>279824</v>
      </c>
      <c r="F23" s="176">
        <f t="shared" si="14"/>
        <v>852329</v>
      </c>
      <c r="G23" s="176">
        <f t="shared" si="14"/>
        <v>884801</v>
      </c>
      <c r="H23" s="176">
        <f t="shared" si="14"/>
        <v>915684</v>
      </c>
      <c r="I23" s="177">
        <f>IFERROR(H23/G23-1,"-")</f>
        <v>3.4903893643881467E-2</v>
      </c>
      <c r="J23" s="177">
        <f>IFERROR(H23/D23-1,"-")</f>
        <v>0.16230398391506662</v>
      </c>
      <c r="K23" s="176">
        <f>H23-G23</f>
        <v>30883</v>
      </c>
      <c r="L23" s="176">
        <f>H23-D23</f>
        <v>127866</v>
      </c>
      <c r="M23" s="177">
        <f t="shared" ref="M23:M35" si="15">H23/H$9</f>
        <v>0.37026101492189689</v>
      </c>
    </row>
    <row r="24" spans="1:27" x14ac:dyDescent="0.25">
      <c r="B24" s="157" t="s">
        <v>97</v>
      </c>
      <c r="C24" s="158">
        <v>82973</v>
      </c>
      <c r="D24" s="158">
        <v>97394</v>
      </c>
      <c r="E24" s="158">
        <v>16647</v>
      </c>
      <c r="F24" s="158">
        <v>101020</v>
      </c>
      <c r="G24" s="158">
        <v>81576</v>
      </c>
      <c r="H24" s="158">
        <v>69290</v>
      </c>
      <c r="I24" s="160">
        <f>IFERROR(H24/G24-1,"-")</f>
        <v>-0.15060802196724532</v>
      </c>
      <c r="J24" s="159">
        <f t="shared" ref="J24:J35" si="16">IFERROR(H24/D24-1,"-")</f>
        <v>-0.28855987021787788</v>
      </c>
      <c r="K24" s="157">
        <f t="shared" ref="K24:K34" si="17">H24-G24</f>
        <v>-12286</v>
      </c>
      <c r="L24" s="158">
        <f t="shared" ref="L24:L35" si="18">H24-D24</f>
        <v>-28104</v>
      </c>
      <c r="M24" s="159">
        <f t="shared" si="15"/>
        <v>2.8017728521999113E-2</v>
      </c>
    </row>
    <row r="25" spans="1:27" x14ac:dyDescent="0.25">
      <c r="B25" s="162" t="s">
        <v>103</v>
      </c>
      <c r="C25" s="163">
        <v>37078</v>
      </c>
      <c r="D25" s="163">
        <v>44853</v>
      </c>
      <c r="E25" s="163">
        <v>6472</v>
      </c>
      <c r="F25" s="163">
        <v>42281</v>
      </c>
      <c r="G25" s="163">
        <v>32711</v>
      </c>
      <c r="H25" s="163">
        <v>24554</v>
      </c>
      <c r="I25" s="165">
        <f>IFERROR(H25/G25-1,"-")</f>
        <v>-0.24936565681269296</v>
      </c>
      <c r="J25" s="164">
        <f t="shared" si="16"/>
        <v>-0.45256727532160612</v>
      </c>
      <c r="K25" s="162">
        <f t="shared" si="17"/>
        <v>-8157</v>
      </c>
      <c r="L25" s="163">
        <f t="shared" si="18"/>
        <v>-20299</v>
      </c>
      <c r="M25" s="164">
        <f t="shared" si="15"/>
        <v>9.9285222417255913E-3</v>
      </c>
    </row>
    <row r="26" spans="1:27" x14ac:dyDescent="0.25">
      <c r="B26" s="162" t="s">
        <v>100</v>
      </c>
      <c r="C26" s="163">
        <v>45895</v>
      </c>
      <c r="D26" s="163">
        <v>52541</v>
      </c>
      <c r="E26" s="163">
        <v>10175</v>
      </c>
      <c r="F26" s="163">
        <v>58739</v>
      </c>
      <c r="G26" s="163">
        <v>48865</v>
      </c>
      <c r="H26" s="163">
        <v>44736</v>
      </c>
      <c r="I26" s="165">
        <f>IFERROR(H26/G26-1,"-")</f>
        <v>-8.4498107029571279E-2</v>
      </c>
      <c r="J26" s="164">
        <f t="shared" si="16"/>
        <v>-0.14855065567842252</v>
      </c>
      <c r="K26" s="162">
        <f t="shared" si="17"/>
        <v>-4129</v>
      </c>
      <c r="L26" s="163">
        <f t="shared" si="18"/>
        <v>-7805</v>
      </c>
      <c r="M26" s="164">
        <f t="shared" si="15"/>
        <v>1.8089206280273523E-2</v>
      </c>
    </row>
    <row r="27" spans="1:27" x14ac:dyDescent="0.25">
      <c r="B27" s="157" t="s">
        <v>107</v>
      </c>
      <c r="C27" s="158">
        <v>674199</v>
      </c>
      <c r="D27" s="158">
        <v>690424</v>
      </c>
      <c r="E27" s="158">
        <v>263177</v>
      </c>
      <c r="F27" s="158">
        <v>751309</v>
      </c>
      <c r="G27" s="158">
        <v>803225</v>
      </c>
      <c r="H27" s="158">
        <v>846394</v>
      </c>
      <c r="I27" s="160">
        <f>IFERROR(H27/G27-1,"-")</f>
        <v>5.3744592113044387E-2</v>
      </c>
      <c r="J27" s="159">
        <f t="shared" si="16"/>
        <v>0.2259046614833784</v>
      </c>
      <c r="K27" s="157">
        <f t="shared" si="17"/>
        <v>43169</v>
      </c>
      <c r="L27" s="158">
        <f t="shared" si="18"/>
        <v>155970</v>
      </c>
      <c r="M27" s="159">
        <f t="shared" si="15"/>
        <v>0.34224328639989776</v>
      </c>
    </row>
    <row r="28" spans="1:27" x14ac:dyDescent="0.25">
      <c r="B28" s="162" t="s">
        <v>110</v>
      </c>
      <c r="C28" s="163">
        <v>300729</v>
      </c>
      <c r="D28" s="163">
        <v>318458</v>
      </c>
      <c r="E28" s="163">
        <v>115594</v>
      </c>
      <c r="F28" s="163">
        <v>372541</v>
      </c>
      <c r="G28" s="163">
        <v>402472</v>
      </c>
      <c r="H28" s="163">
        <v>425838</v>
      </c>
      <c r="I28" s="165">
        <f t="shared" ref="I28:I35" si="19">IFERROR(H28/G28-1,"-")</f>
        <v>5.8056212606094393E-2</v>
      </c>
      <c r="J28" s="164">
        <f t="shared" si="16"/>
        <v>0.3371873214050205</v>
      </c>
      <c r="K28" s="162">
        <f t="shared" si="17"/>
        <v>23366</v>
      </c>
      <c r="L28" s="163">
        <f t="shared" si="18"/>
        <v>107380</v>
      </c>
      <c r="M28" s="164">
        <f t="shared" si="15"/>
        <v>0.17218954363329569</v>
      </c>
    </row>
    <row r="29" spans="1:27" x14ac:dyDescent="0.25">
      <c r="B29" s="162" t="s">
        <v>113</v>
      </c>
      <c r="C29" s="163">
        <v>106357</v>
      </c>
      <c r="D29" s="163">
        <v>100900</v>
      </c>
      <c r="E29" s="163">
        <v>34149</v>
      </c>
      <c r="F29" s="163">
        <v>86025</v>
      </c>
      <c r="G29" s="163">
        <v>95050</v>
      </c>
      <c r="H29" s="163">
        <v>95777</v>
      </c>
      <c r="I29" s="165">
        <f t="shared" si="19"/>
        <v>7.6486059968436937E-3</v>
      </c>
      <c r="J29" s="164">
        <f t="shared" si="16"/>
        <v>-5.077304261645188E-2</v>
      </c>
      <c r="K29" s="162">
        <f t="shared" si="17"/>
        <v>727</v>
      </c>
      <c r="L29" s="163">
        <f t="shared" si="18"/>
        <v>-5123</v>
      </c>
      <c r="M29" s="164">
        <f t="shared" si="15"/>
        <v>3.8727868157764599E-2</v>
      </c>
    </row>
    <row r="30" spans="1:27" x14ac:dyDescent="0.25">
      <c r="B30" s="162" t="s">
        <v>116</v>
      </c>
      <c r="C30" s="163">
        <v>25220</v>
      </c>
      <c r="D30" s="163">
        <v>26151</v>
      </c>
      <c r="E30" s="163">
        <v>11026</v>
      </c>
      <c r="F30" s="163">
        <v>30711</v>
      </c>
      <c r="G30" s="163">
        <v>28639</v>
      </c>
      <c r="H30" s="163">
        <v>25839</v>
      </c>
      <c r="I30" s="165">
        <f t="shared" si="19"/>
        <v>-9.7768776842766858E-2</v>
      </c>
      <c r="J30" s="164">
        <f t="shared" si="16"/>
        <v>-1.1930710106688114E-2</v>
      </c>
      <c r="K30" s="162">
        <f t="shared" si="17"/>
        <v>-2800</v>
      </c>
      <c r="L30" s="163">
        <f t="shared" si="18"/>
        <v>-312</v>
      </c>
      <c r="M30" s="164">
        <f t="shared" si="15"/>
        <v>1.0448117870976116E-2</v>
      </c>
    </row>
    <row r="31" spans="1:27" x14ac:dyDescent="0.25">
      <c r="B31" s="162" t="s">
        <v>123</v>
      </c>
      <c r="C31" s="163">
        <v>31517</v>
      </c>
      <c r="D31" s="163">
        <v>27810</v>
      </c>
      <c r="E31" s="163">
        <v>10228</v>
      </c>
      <c r="F31" s="163">
        <v>39966</v>
      </c>
      <c r="G31" s="163">
        <v>32831</v>
      </c>
      <c r="H31" s="163">
        <v>35787</v>
      </c>
      <c r="I31" s="165">
        <f t="shared" si="19"/>
        <v>9.0036855411044447E-2</v>
      </c>
      <c r="J31" s="164">
        <f t="shared" si="16"/>
        <v>0.28683926645091695</v>
      </c>
      <c r="K31" s="162">
        <f t="shared" si="17"/>
        <v>2956</v>
      </c>
      <c r="L31" s="163">
        <f t="shared" si="18"/>
        <v>7977</v>
      </c>
      <c r="M31" s="164">
        <f t="shared" si="15"/>
        <v>1.4470637185983291E-2</v>
      </c>
    </row>
    <row r="32" spans="1:27" x14ac:dyDescent="0.25">
      <c r="B32" s="162" t="s">
        <v>119</v>
      </c>
      <c r="C32" s="163">
        <v>39538</v>
      </c>
      <c r="D32" s="163">
        <v>39104</v>
      </c>
      <c r="E32" s="163">
        <v>14676</v>
      </c>
      <c r="F32" s="163">
        <v>46524</v>
      </c>
      <c r="G32" s="163">
        <v>42822</v>
      </c>
      <c r="H32" s="163">
        <v>44261</v>
      </c>
      <c r="I32" s="165">
        <f t="shared" si="19"/>
        <v>3.36042221288122E-2</v>
      </c>
      <c r="J32" s="164">
        <f t="shared" si="16"/>
        <v>0.13187909165302791</v>
      </c>
      <c r="K32" s="162">
        <f t="shared" si="17"/>
        <v>1439</v>
      </c>
      <c r="L32" s="163">
        <f t="shared" si="18"/>
        <v>5157</v>
      </c>
      <c r="M32" s="164">
        <f t="shared" si="15"/>
        <v>1.789713785700971E-2</v>
      </c>
    </row>
    <row r="33" spans="2:13" x14ac:dyDescent="0.25">
      <c r="B33" s="162" t="s">
        <v>128</v>
      </c>
      <c r="C33" s="163">
        <v>15367</v>
      </c>
      <c r="D33" s="163">
        <v>18239</v>
      </c>
      <c r="E33" s="163">
        <v>9525</v>
      </c>
      <c r="F33" s="163">
        <v>12058</v>
      </c>
      <c r="G33" s="163">
        <v>13318</v>
      </c>
      <c r="H33" s="163">
        <v>13054</v>
      </c>
      <c r="I33" s="165">
        <f t="shared" si="19"/>
        <v>-1.9822796215647975E-2</v>
      </c>
      <c r="J33" s="164">
        <f t="shared" si="16"/>
        <v>-0.28428093645484953</v>
      </c>
      <c r="K33" s="162">
        <f t="shared" si="17"/>
        <v>-264</v>
      </c>
      <c r="L33" s="163">
        <f t="shared" si="18"/>
        <v>-5185</v>
      </c>
      <c r="M33" s="164">
        <f t="shared" si="15"/>
        <v>5.2784446258648636E-3</v>
      </c>
    </row>
    <row r="34" spans="2:13" x14ac:dyDescent="0.25">
      <c r="B34" s="162" t="s">
        <v>131</v>
      </c>
      <c r="C34" s="163">
        <v>17926</v>
      </c>
      <c r="D34" s="163">
        <v>15446</v>
      </c>
      <c r="E34" s="163">
        <v>11099</v>
      </c>
      <c r="F34" s="163">
        <v>7316</v>
      </c>
      <c r="G34" s="163">
        <v>12088</v>
      </c>
      <c r="H34" s="163">
        <v>11397</v>
      </c>
      <c r="I34" s="165">
        <f t="shared" si="19"/>
        <v>-5.7164129715420287E-2</v>
      </c>
      <c r="J34" s="164">
        <f t="shared" si="16"/>
        <v>-0.26213906513013074</v>
      </c>
      <c r="K34" s="162">
        <f t="shared" si="17"/>
        <v>-691</v>
      </c>
      <c r="L34" s="163">
        <f t="shared" si="18"/>
        <v>-4049</v>
      </c>
      <c r="M34" s="164">
        <f t="shared" si="15"/>
        <v>4.608429094605627E-3</v>
      </c>
    </row>
    <row r="35" spans="2:13" x14ac:dyDescent="0.25">
      <c r="B35" s="168" t="s">
        <v>145</v>
      </c>
      <c r="C35" s="169">
        <f t="shared" ref="C35:H35" si="20">C27-SUM(C28:C34)</f>
        <v>137545</v>
      </c>
      <c r="D35" s="169">
        <f t="shared" si="20"/>
        <v>144316</v>
      </c>
      <c r="E35" s="169">
        <f t="shared" si="20"/>
        <v>56880</v>
      </c>
      <c r="F35" s="169">
        <f t="shared" si="20"/>
        <v>156168</v>
      </c>
      <c r="G35" s="169">
        <f t="shared" si="20"/>
        <v>176005</v>
      </c>
      <c r="H35" s="169">
        <f t="shared" si="20"/>
        <v>194441</v>
      </c>
      <c r="I35" s="171">
        <f t="shared" si="19"/>
        <v>0.10474702423226612</v>
      </c>
      <c r="J35" s="170">
        <f t="shared" si="16"/>
        <v>0.34732808558995543</v>
      </c>
      <c r="K35" s="168">
        <f>H35-G35</f>
        <v>18436</v>
      </c>
      <c r="L35" s="169">
        <f t="shared" si="18"/>
        <v>50125</v>
      </c>
      <c r="M35" s="170">
        <f t="shared" si="15"/>
        <v>7.8623107974397879E-2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f>C38+C41</f>
        <v>404262</v>
      </c>
      <c r="D37" s="176">
        <f t="shared" ref="D37:H37" si="21">D38+D41</f>
        <v>416260</v>
      </c>
      <c r="E37" s="176">
        <f t="shared" si="21"/>
        <v>147106</v>
      </c>
      <c r="F37" s="176">
        <f t="shared" si="21"/>
        <v>411014</v>
      </c>
      <c r="G37" s="176">
        <f t="shared" si="21"/>
        <v>461407</v>
      </c>
      <c r="H37" s="176">
        <f t="shared" si="21"/>
        <v>489154</v>
      </c>
      <c r="I37" s="177">
        <f>IFERROR(H37/G37-1,"-")</f>
        <v>6.0135628631555305E-2</v>
      </c>
      <c r="J37" s="177">
        <f>IFERROR(H37/D37-1,"-")</f>
        <v>0.17511651371738823</v>
      </c>
      <c r="K37" s="176">
        <f>H37-G37</f>
        <v>27747</v>
      </c>
      <c r="L37" s="176">
        <f>H37-D37</f>
        <v>72894</v>
      </c>
      <c r="M37" s="177">
        <f t="shared" ref="M37:M49" si="22">H37/H$9</f>
        <v>0.19779165792249898</v>
      </c>
    </row>
    <row r="38" spans="2:13" x14ac:dyDescent="0.25">
      <c r="B38" s="157" t="s">
        <v>97</v>
      </c>
      <c r="C38" s="158">
        <v>41024</v>
      </c>
      <c r="D38" s="158">
        <v>43221</v>
      </c>
      <c r="E38" s="158">
        <v>9666</v>
      </c>
      <c r="F38" s="158">
        <v>45684</v>
      </c>
      <c r="G38" s="158">
        <v>44408</v>
      </c>
      <c r="H38" s="158">
        <v>43010</v>
      </c>
      <c r="I38" s="160">
        <f>IFERROR(H38/G38-1,"-")</f>
        <v>-3.1480814267699553E-2</v>
      </c>
      <c r="J38" s="159">
        <f t="shared" ref="J38:J49" si="23">IFERROR(H38/D38-1,"-")</f>
        <v>-4.8818861201730401E-3</v>
      </c>
      <c r="K38" s="157">
        <f t="shared" ref="K38:K48" si="24">H38-G38</f>
        <v>-1398</v>
      </c>
      <c r="L38" s="158">
        <f t="shared" ref="L38:L49" si="25">H38-D38</f>
        <v>-211</v>
      </c>
      <c r="M38" s="159">
        <f t="shared" si="22"/>
        <v>1.7391290283319122E-2</v>
      </c>
    </row>
    <row r="39" spans="2:13" x14ac:dyDescent="0.25">
      <c r="B39" s="162" t="s">
        <v>103</v>
      </c>
      <c r="C39" s="163">
        <v>6354</v>
      </c>
      <c r="D39" s="163">
        <v>8873</v>
      </c>
      <c r="E39" s="163">
        <v>2065</v>
      </c>
      <c r="F39" s="163">
        <v>11126</v>
      </c>
      <c r="G39" s="163">
        <v>14836</v>
      </c>
      <c r="H39" s="163">
        <v>17196</v>
      </c>
      <c r="I39" s="165">
        <f>IFERROR(H39/G39-1,"-")</f>
        <v>0.15907252628740909</v>
      </c>
      <c r="J39" s="164">
        <f t="shared" si="23"/>
        <v>0.93801420038318484</v>
      </c>
      <c r="K39" s="162">
        <f t="shared" si="24"/>
        <v>2360</v>
      </c>
      <c r="L39" s="163">
        <f t="shared" si="25"/>
        <v>8323</v>
      </c>
      <c r="M39" s="164">
        <f t="shared" si="22"/>
        <v>6.9532812767253106E-3</v>
      </c>
    </row>
    <row r="40" spans="2:13" x14ac:dyDescent="0.25">
      <c r="B40" s="162" t="s">
        <v>100</v>
      </c>
      <c r="C40" s="163">
        <v>34670</v>
      </c>
      <c r="D40" s="163">
        <v>34348</v>
      </c>
      <c r="E40" s="163">
        <v>7601</v>
      </c>
      <c r="F40" s="163">
        <v>34558</v>
      </c>
      <c r="G40" s="163">
        <v>29572</v>
      </c>
      <c r="H40" s="163">
        <v>25814</v>
      </c>
      <c r="I40" s="165">
        <f>IFERROR(H40/G40-1,"-")</f>
        <v>-0.12707966995806841</v>
      </c>
      <c r="J40" s="164">
        <f t="shared" si="23"/>
        <v>-0.24845696983812737</v>
      </c>
      <c r="K40" s="162">
        <f t="shared" si="24"/>
        <v>-3758</v>
      </c>
      <c r="L40" s="163">
        <f t="shared" si="25"/>
        <v>-8534</v>
      </c>
      <c r="M40" s="164">
        <f t="shared" si="22"/>
        <v>1.043800900659381E-2</v>
      </c>
    </row>
    <row r="41" spans="2:13" x14ac:dyDescent="0.25">
      <c r="B41" s="157" t="s">
        <v>107</v>
      </c>
      <c r="C41" s="158">
        <v>363238</v>
      </c>
      <c r="D41" s="158">
        <v>373039</v>
      </c>
      <c r="E41" s="158">
        <v>137440</v>
      </c>
      <c r="F41" s="158">
        <v>365330</v>
      </c>
      <c r="G41" s="158">
        <v>416999</v>
      </c>
      <c r="H41" s="158">
        <v>446144</v>
      </c>
      <c r="I41" s="160">
        <f>IFERROR(H41/G41-1,"-")</f>
        <v>6.989225393825893E-2</v>
      </c>
      <c r="J41" s="159">
        <f t="shared" si="23"/>
        <v>0.19597146679033561</v>
      </c>
      <c r="K41" s="157">
        <f t="shared" si="24"/>
        <v>29145</v>
      </c>
      <c r="L41" s="158">
        <f t="shared" si="25"/>
        <v>73105</v>
      </c>
      <c r="M41" s="159">
        <f t="shared" si="22"/>
        <v>0.18040036763917985</v>
      </c>
    </row>
    <row r="42" spans="2:13" x14ac:dyDescent="0.25">
      <c r="B42" s="162" t="s">
        <v>110</v>
      </c>
      <c r="C42" s="163">
        <v>183306</v>
      </c>
      <c r="D42" s="163">
        <v>204126</v>
      </c>
      <c r="E42" s="163">
        <v>66259</v>
      </c>
      <c r="F42" s="163">
        <v>187188</v>
      </c>
      <c r="G42" s="163">
        <v>212560</v>
      </c>
      <c r="H42" s="163">
        <v>234149</v>
      </c>
      <c r="I42" s="165">
        <f t="shared" ref="I42:I49" si="26">IFERROR(H42/G42-1,"-")</f>
        <v>0.10156661648475729</v>
      </c>
      <c r="J42" s="164">
        <f t="shared" si="23"/>
        <v>0.14708072465046107</v>
      </c>
      <c r="K42" s="162">
        <f t="shared" si="24"/>
        <v>21589</v>
      </c>
      <c r="L42" s="163">
        <f t="shared" si="25"/>
        <v>30023</v>
      </c>
      <c r="M42" s="164">
        <f t="shared" si="22"/>
        <v>9.4679219450102034E-2</v>
      </c>
    </row>
    <row r="43" spans="2:13" x14ac:dyDescent="0.25">
      <c r="B43" s="162" t="s">
        <v>113</v>
      </c>
      <c r="C43" s="163">
        <v>30390</v>
      </c>
      <c r="D43" s="163">
        <v>22919</v>
      </c>
      <c r="E43" s="163">
        <v>8479</v>
      </c>
      <c r="F43" s="163">
        <v>14523</v>
      </c>
      <c r="G43" s="163">
        <v>19137</v>
      </c>
      <c r="H43" s="163">
        <v>17749</v>
      </c>
      <c r="I43" s="165">
        <f t="shared" si="26"/>
        <v>-7.2529654595809179E-2</v>
      </c>
      <c r="J43" s="164">
        <f t="shared" si="23"/>
        <v>-0.22557703215672587</v>
      </c>
      <c r="K43" s="162">
        <f t="shared" si="24"/>
        <v>-1388</v>
      </c>
      <c r="L43" s="163">
        <f t="shared" si="25"/>
        <v>-5170</v>
      </c>
      <c r="M43" s="164">
        <f t="shared" si="22"/>
        <v>7.1768893568619173E-3</v>
      </c>
    </row>
    <row r="44" spans="2:13" x14ac:dyDescent="0.25">
      <c r="B44" s="162" t="s">
        <v>116</v>
      </c>
      <c r="C44" s="163">
        <v>9332</v>
      </c>
      <c r="D44" s="163">
        <v>9714</v>
      </c>
      <c r="E44" s="163">
        <v>4192</v>
      </c>
      <c r="F44" s="163">
        <v>9594</v>
      </c>
      <c r="G44" s="163">
        <v>11611</v>
      </c>
      <c r="H44" s="163">
        <v>11210</v>
      </c>
      <c r="I44" s="165">
        <f t="shared" si="26"/>
        <v>-3.4536215657566149E-2</v>
      </c>
      <c r="J44" s="164">
        <f t="shared" si="23"/>
        <v>0.15400452954498656</v>
      </c>
      <c r="K44" s="162">
        <f t="shared" si="24"/>
        <v>-401</v>
      </c>
      <c r="L44" s="163">
        <f t="shared" si="25"/>
        <v>1496</v>
      </c>
      <c r="M44" s="164">
        <f t="shared" si="22"/>
        <v>4.5328147890259787E-3</v>
      </c>
    </row>
    <row r="45" spans="2:13" x14ac:dyDescent="0.25">
      <c r="B45" s="162" t="s">
        <v>123</v>
      </c>
      <c r="C45" s="163">
        <v>15902</v>
      </c>
      <c r="D45" s="163">
        <v>16023</v>
      </c>
      <c r="E45" s="163">
        <v>5403</v>
      </c>
      <c r="F45" s="163">
        <v>17649</v>
      </c>
      <c r="G45" s="163">
        <v>16224</v>
      </c>
      <c r="H45" s="163">
        <v>18165</v>
      </c>
      <c r="I45" s="165">
        <f t="shared" si="26"/>
        <v>0.11963757396449703</v>
      </c>
      <c r="J45" s="164">
        <f t="shared" si="23"/>
        <v>0.13368283093053734</v>
      </c>
      <c r="K45" s="162">
        <f t="shared" si="24"/>
        <v>1941</v>
      </c>
      <c r="L45" s="163">
        <f t="shared" si="25"/>
        <v>2142</v>
      </c>
      <c r="M45" s="164">
        <f t="shared" si="22"/>
        <v>7.345100860183488E-3</v>
      </c>
    </row>
    <row r="46" spans="2:13" x14ac:dyDescent="0.25">
      <c r="B46" s="162" t="s">
        <v>119</v>
      </c>
      <c r="C46" s="163">
        <v>19208</v>
      </c>
      <c r="D46" s="163">
        <v>18601</v>
      </c>
      <c r="E46" s="163">
        <v>7570</v>
      </c>
      <c r="F46" s="163">
        <v>16989</v>
      </c>
      <c r="G46" s="163">
        <v>19979</v>
      </c>
      <c r="H46" s="163">
        <v>20959</v>
      </c>
      <c r="I46" s="165">
        <f t="shared" si="26"/>
        <v>4.9051504079283159E-2</v>
      </c>
      <c r="J46" s="164">
        <f t="shared" si="23"/>
        <v>0.12676737809795169</v>
      </c>
      <c r="K46" s="162">
        <f t="shared" si="24"/>
        <v>980</v>
      </c>
      <c r="L46" s="163">
        <f t="shared" si="25"/>
        <v>2358</v>
      </c>
      <c r="M46" s="164">
        <f t="shared" si="22"/>
        <v>8.4748675435499989E-3</v>
      </c>
    </row>
    <row r="47" spans="2:13" x14ac:dyDescent="0.25">
      <c r="B47" s="162" t="s">
        <v>128</v>
      </c>
      <c r="C47" s="163">
        <v>5508</v>
      </c>
      <c r="D47" s="163">
        <v>5207</v>
      </c>
      <c r="E47" s="163">
        <v>3315</v>
      </c>
      <c r="F47" s="163">
        <v>4885</v>
      </c>
      <c r="G47" s="163">
        <v>6119</v>
      </c>
      <c r="H47" s="163">
        <v>5101</v>
      </c>
      <c r="I47" s="165">
        <f t="shared" si="26"/>
        <v>-0.16636705344010461</v>
      </c>
      <c r="J47" s="164">
        <f t="shared" si="23"/>
        <v>-2.035721144613023E-2</v>
      </c>
      <c r="K47" s="162">
        <f t="shared" si="24"/>
        <v>-1018</v>
      </c>
      <c r="L47" s="163">
        <f t="shared" si="25"/>
        <v>-106</v>
      </c>
      <c r="M47" s="164">
        <f t="shared" si="22"/>
        <v>2.0626126885657015E-3</v>
      </c>
    </row>
    <row r="48" spans="2:13" x14ac:dyDescent="0.25">
      <c r="B48" s="162" t="s">
        <v>131</v>
      </c>
      <c r="C48" s="163">
        <v>8021</v>
      </c>
      <c r="D48" s="163">
        <v>6436</v>
      </c>
      <c r="E48" s="163">
        <v>4738</v>
      </c>
      <c r="F48" s="163">
        <v>3867</v>
      </c>
      <c r="G48" s="163">
        <v>5813</v>
      </c>
      <c r="H48" s="163">
        <v>5357</v>
      </c>
      <c r="I48" s="165">
        <f t="shared" si="26"/>
        <v>-7.8444864957853078E-2</v>
      </c>
      <c r="J48" s="164">
        <f t="shared" si="23"/>
        <v>-0.16765071472964577</v>
      </c>
      <c r="K48" s="162">
        <f t="shared" si="24"/>
        <v>-456</v>
      </c>
      <c r="L48" s="163">
        <f t="shared" si="25"/>
        <v>-1079</v>
      </c>
      <c r="M48" s="164">
        <f t="shared" si="22"/>
        <v>2.1661274598405145E-3</v>
      </c>
    </row>
    <row r="49" spans="2:13" x14ac:dyDescent="0.25">
      <c r="B49" s="168" t="s">
        <v>145</v>
      </c>
      <c r="C49" s="169">
        <f t="shared" ref="C49:H49" si="27">C41-SUM(C42:C48)</f>
        <v>91571</v>
      </c>
      <c r="D49" s="169">
        <f t="shared" si="27"/>
        <v>90013</v>
      </c>
      <c r="E49" s="169">
        <f t="shared" si="27"/>
        <v>37484</v>
      </c>
      <c r="F49" s="169">
        <f t="shared" si="27"/>
        <v>110635</v>
      </c>
      <c r="G49" s="169">
        <f t="shared" si="27"/>
        <v>125556</v>
      </c>
      <c r="H49" s="169">
        <f t="shared" si="27"/>
        <v>133454</v>
      </c>
      <c r="I49" s="171">
        <f t="shared" si="26"/>
        <v>6.2904202109019147E-2</v>
      </c>
      <c r="J49" s="170">
        <f t="shared" si="23"/>
        <v>0.48260806772355114</v>
      </c>
      <c r="K49" s="168">
        <f>H49-G49</f>
        <v>7898</v>
      </c>
      <c r="L49" s="169">
        <f t="shared" si="25"/>
        <v>43441</v>
      </c>
      <c r="M49" s="170">
        <f t="shared" si="22"/>
        <v>5.3962735491050219E-2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f>C52+C55</f>
        <v>23111</v>
      </c>
      <c r="D51" s="176">
        <f t="shared" ref="D51:H51" si="28">D52+D55</f>
        <v>22893</v>
      </c>
      <c r="E51" s="176">
        <f t="shared" si="28"/>
        <v>8192</v>
      </c>
      <c r="F51" s="176">
        <f t="shared" si="28"/>
        <v>19165</v>
      </c>
      <c r="G51" s="176">
        <f t="shared" si="28"/>
        <v>29890</v>
      </c>
      <c r="H51" s="176">
        <f t="shared" si="28"/>
        <v>25396</v>
      </c>
      <c r="I51" s="177">
        <f>IFERROR(H51/G51-1,"-")</f>
        <v>-0.15035128805620612</v>
      </c>
      <c r="J51" s="177">
        <f>IFERROR(H51/D51-1,"-")</f>
        <v>0.10933473114052328</v>
      </c>
      <c r="K51" s="176">
        <f>H51-G51</f>
        <v>-4494</v>
      </c>
      <c r="L51" s="176">
        <f>H51-D51</f>
        <v>2503</v>
      </c>
      <c r="M51" s="177">
        <f t="shared" ref="M51:M63" si="29">H51/H$9</f>
        <v>1.0268988794121655E-2</v>
      </c>
    </row>
    <row r="52" spans="2:13" x14ac:dyDescent="0.25">
      <c r="B52" s="157" t="s">
        <v>97</v>
      </c>
      <c r="C52" s="158">
        <v>5515</v>
      </c>
      <c r="D52" s="158">
        <v>5032</v>
      </c>
      <c r="E52" s="158">
        <v>773</v>
      </c>
      <c r="F52" s="158">
        <v>2543</v>
      </c>
      <c r="G52" s="158">
        <v>13313</v>
      </c>
      <c r="H52" s="158">
        <v>7143</v>
      </c>
      <c r="I52" s="160">
        <f>IFERROR(H52/G52-1,"-")</f>
        <v>-0.46345677157665444</v>
      </c>
      <c r="J52" s="159">
        <f t="shared" ref="J52:J63" si="30">IFERROR(H52/D52-1,"-")</f>
        <v>0.41951510333863284</v>
      </c>
      <c r="K52" s="157">
        <f t="shared" ref="K52:K62" si="31">H52-G52</f>
        <v>-6170</v>
      </c>
      <c r="L52" s="158">
        <f t="shared" ref="L52:L63" si="32">H52-D52</f>
        <v>2111</v>
      </c>
      <c r="M52" s="159">
        <f t="shared" si="29"/>
        <v>2.8883047313124502E-3</v>
      </c>
    </row>
    <row r="53" spans="2:13" x14ac:dyDescent="0.25">
      <c r="B53" s="162" t="s">
        <v>103</v>
      </c>
      <c r="C53" s="163">
        <v>3335</v>
      </c>
      <c r="D53" s="163">
        <v>2700</v>
      </c>
      <c r="E53" s="163">
        <v>367</v>
      </c>
      <c r="F53" s="163">
        <v>1046</v>
      </c>
      <c r="G53" s="163">
        <v>9968</v>
      </c>
      <c r="H53" s="163">
        <v>4849</v>
      </c>
      <c r="I53" s="165">
        <f>IFERROR(H53/G53-1,"-")</f>
        <v>-0.5135433386837881</v>
      </c>
      <c r="J53" s="164">
        <f t="shared" si="30"/>
        <v>0.79592592592592593</v>
      </c>
      <c r="K53" s="162">
        <f t="shared" si="31"/>
        <v>-5119</v>
      </c>
      <c r="L53" s="163">
        <f t="shared" si="32"/>
        <v>2149</v>
      </c>
      <c r="M53" s="164">
        <f t="shared" si="29"/>
        <v>1.9607153355920581E-3</v>
      </c>
    </row>
    <row r="54" spans="2:13" x14ac:dyDescent="0.25">
      <c r="B54" s="162" t="s">
        <v>100</v>
      </c>
      <c r="C54" s="163">
        <v>2180</v>
      </c>
      <c r="D54" s="163">
        <v>2332</v>
      </c>
      <c r="E54" s="163">
        <v>406</v>
      </c>
      <c r="F54" s="163">
        <v>1497</v>
      </c>
      <c r="G54" s="163">
        <v>3345</v>
      </c>
      <c r="H54" s="163">
        <v>2294</v>
      </c>
      <c r="I54" s="165">
        <f>IFERROR(H54/G54-1,"-")</f>
        <v>-0.31420029895366219</v>
      </c>
      <c r="J54" s="164">
        <f t="shared" si="30"/>
        <v>-1.6295025728988E-2</v>
      </c>
      <c r="K54" s="162">
        <f t="shared" si="31"/>
        <v>-1051</v>
      </c>
      <c r="L54" s="163">
        <f t="shared" si="32"/>
        <v>-38</v>
      </c>
      <c r="M54" s="164">
        <f t="shared" si="29"/>
        <v>9.2758939572039204E-4</v>
      </c>
    </row>
    <row r="55" spans="2:13" x14ac:dyDescent="0.25">
      <c r="B55" s="157" t="s">
        <v>107</v>
      </c>
      <c r="C55" s="158">
        <v>17596</v>
      </c>
      <c r="D55" s="158">
        <v>17861</v>
      </c>
      <c r="E55" s="158">
        <v>7419</v>
      </c>
      <c r="F55" s="158">
        <v>16622</v>
      </c>
      <c r="G55" s="158">
        <v>16577</v>
      </c>
      <c r="H55" s="158">
        <v>18253</v>
      </c>
      <c r="I55" s="160">
        <f>IFERROR(H55/G55-1,"-")</f>
        <v>0.10110393919285765</v>
      </c>
      <c r="J55" s="159">
        <f t="shared" si="30"/>
        <v>2.1947259391971397E-2</v>
      </c>
      <c r="K55" s="157">
        <f t="shared" si="31"/>
        <v>1676</v>
      </c>
      <c r="L55" s="158">
        <f t="shared" si="32"/>
        <v>392</v>
      </c>
      <c r="M55" s="159">
        <f t="shared" si="29"/>
        <v>7.3806840628092051E-3</v>
      </c>
    </row>
    <row r="56" spans="2:13" x14ac:dyDescent="0.25">
      <c r="B56" s="162" t="s">
        <v>110</v>
      </c>
      <c r="C56" s="163">
        <v>4934</v>
      </c>
      <c r="D56" s="163">
        <v>5199</v>
      </c>
      <c r="E56" s="163">
        <v>2301</v>
      </c>
      <c r="F56" s="163">
        <v>6041</v>
      </c>
      <c r="G56" s="163">
        <v>5224</v>
      </c>
      <c r="H56" s="163">
        <v>6355</v>
      </c>
      <c r="I56" s="165">
        <f t="shared" ref="I56:I63" si="33">IFERROR(H56/G56-1,"-")</f>
        <v>0.21650076569678411</v>
      </c>
      <c r="J56" s="164">
        <f t="shared" si="30"/>
        <v>0.22235045201000192</v>
      </c>
      <c r="K56" s="162">
        <f t="shared" si="31"/>
        <v>1131</v>
      </c>
      <c r="L56" s="163">
        <f t="shared" si="32"/>
        <v>1156</v>
      </c>
      <c r="M56" s="164">
        <f t="shared" si="29"/>
        <v>2.5696733259821672E-3</v>
      </c>
    </row>
    <row r="57" spans="2:13" x14ac:dyDescent="0.25">
      <c r="B57" s="162" t="s">
        <v>113</v>
      </c>
      <c r="C57" s="163">
        <v>5611</v>
      </c>
      <c r="D57" s="163">
        <v>4886</v>
      </c>
      <c r="E57" s="163">
        <v>2164</v>
      </c>
      <c r="F57" s="163">
        <v>3822</v>
      </c>
      <c r="G57" s="163">
        <v>2863</v>
      </c>
      <c r="H57" s="163">
        <v>3672</v>
      </c>
      <c r="I57" s="165">
        <f t="shared" si="33"/>
        <v>0.28257073000349275</v>
      </c>
      <c r="J57" s="164">
        <f t="shared" si="30"/>
        <v>-0.24846500204666389</v>
      </c>
      <c r="K57" s="162">
        <f t="shared" si="31"/>
        <v>809</v>
      </c>
      <c r="L57" s="163">
        <f t="shared" si="32"/>
        <v>-1214</v>
      </c>
      <c r="M57" s="164">
        <f t="shared" si="29"/>
        <v>1.4847900004730948E-3</v>
      </c>
    </row>
    <row r="58" spans="2:13" x14ac:dyDescent="0.25">
      <c r="B58" s="162" t="s">
        <v>116</v>
      </c>
      <c r="C58" s="163">
        <v>1383</v>
      </c>
      <c r="D58" s="163">
        <v>1360</v>
      </c>
      <c r="E58" s="163">
        <v>393</v>
      </c>
      <c r="F58" s="163">
        <v>1296</v>
      </c>
      <c r="G58" s="163">
        <v>1711</v>
      </c>
      <c r="H58" s="163">
        <v>1279</v>
      </c>
      <c r="I58" s="165">
        <f t="shared" si="33"/>
        <v>-0.2524839275277615</v>
      </c>
      <c r="J58" s="164">
        <f t="shared" si="30"/>
        <v>-5.9558823529411775E-2</v>
      </c>
      <c r="K58" s="162">
        <f t="shared" si="31"/>
        <v>-432</v>
      </c>
      <c r="L58" s="163">
        <f t="shared" si="32"/>
        <v>-81</v>
      </c>
      <c r="M58" s="164">
        <f t="shared" si="29"/>
        <v>5.1716950179877131E-4</v>
      </c>
    </row>
    <row r="59" spans="2:13" x14ac:dyDescent="0.25">
      <c r="B59" s="162" t="s">
        <v>123</v>
      </c>
      <c r="C59" s="163">
        <v>333</v>
      </c>
      <c r="D59" s="163">
        <v>346</v>
      </c>
      <c r="E59" s="163">
        <v>205</v>
      </c>
      <c r="F59" s="163">
        <v>491</v>
      </c>
      <c r="G59" s="163">
        <v>384</v>
      </c>
      <c r="H59" s="163">
        <v>576</v>
      </c>
      <c r="I59" s="165">
        <f t="shared" si="33"/>
        <v>0.5</v>
      </c>
      <c r="J59" s="164">
        <f t="shared" si="30"/>
        <v>0.66473988439306364</v>
      </c>
      <c r="K59" s="162">
        <f t="shared" si="31"/>
        <v>192</v>
      </c>
      <c r="L59" s="163">
        <f t="shared" si="32"/>
        <v>230</v>
      </c>
      <c r="M59" s="164">
        <f t="shared" si="29"/>
        <v>2.329082353683286E-4</v>
      </c>
    </row>
    <row r="60" spans="2:13" x14ac:dyDescent="0.25">
      <c r="B60" s="162" t="s">
        <v>119</v>
      </c>
      <c r="C60" s="163">
        <v>345</v>
      </c>
      <c r="D60" s="163">
        <v>451</v>
      </c>
      <c r="E60" s="163">
        <v>135</v>
      </c>
      <c r="F60" s="163">
        <v>436</v>
      </c>
      <c r="G60" s="163">
        <v>372</v>
      </c>
      <c r="H60" s="163">
        <v>395</v>
      </c>
      <c r="I60" s="165">
        <f t="shared" si="33"/>
        <v>6.1827956989247257E-2</v>
      </c>
      <c r="J60" s="164">
        <f t="shared" si="30"/>
        <v>-0.12416851441241683</v>
      </c>
      <c r="K60" s="162">
        <f t="shared" si="31"/>
        <v>23</v>
      </c>
      <c r="L60" s="163">
        <f t="shared" si="32"/>
        <v>-56</v>
      </c>
      <c r="M60" s="164">
        <f t="shared" si="29"/>
        <v>1.5972005724043369E-4</v>
      </c>
    </row>
    <row r="61" spans="2:13" x14ac:dyDescent="0.25">
      <c r="B61" s="162" t="s">
        <v>128</v>
      </c>
      <c r="C61" s="163">
        <v>228</v>
      </c>
      <c r="D61" s="163">
        <v>129</v>
      </c>
      <c r="E61" s="163">
        <v>76</v>
      </c>
      <c r="F61" s="163">
        <v>57</v>
      </c>
      <c r="G61" s="163">
        <v>154</v>
      </c>
      <c r="H61" s="163">
        <v>84</v>
      </c>
      <c r="I61" s="165">
        <f t="shared" si="33"/>
        <v>-0.45454545454545459</v>
      </c>
      <c r="J61" s="164">
        <f t="shared" si="30"/>
        <v>-0.34883720930232553</v>
      </c>
      <c r="K61" s="162">
        <f t="shared" si="31"/>
        <v>-70</v>
      </c>
      <c r="L61" s="163">
        <f t="shared" si="32"/>
        <v>-45</v>
      </c>
      <c r="M61" s="164">
        <f t="shared" si="29"/>
        <v>3.396578432454792E-5</v>
      </c>
    </row>
    <row r="62" spans="2:13" x14ac:dyDescent="0.25">
      <c r="B62" s="162" t="s">
        <v>131</v>
      </c>
      <c r="C62" s="163">
        <v>224</v>
      </c>
      <c r="D62" s="163">
        <v>211</v>
      </c>
      <c r="E62" s="163">
        <v>105</v>
      </c>
      <c r="F62" s="163">
        <v>95</v>
      </c>
      <c r="G62" s="163">
        <v>138</v>
      </c>
      <c r="H62" s="163">
        <v>84</v>
      </c>
      <c r="I62" s="165">
        <f t="shared" si="33"/>
        <v>-0.39130434782608692</v>
      </c>
      <c r="J62" s="164">
        <f t="shared" si="30"/>
        <v>-0.6018957345971564</v>
      </c>
      <c r="K62" s="162">
        <f t="shared" si="31"/>
        <v>-54</v>
      </c>
      <c r="L62" s="163">
        <f t="shared" si="32"/>
        <v>-127</v>
      </c>
      <c r="M62" s="164">
        <f t="shared" si="29"/>
        <v>3.396578432454792E-5</v>
      </c>
    </row>
    <row r="63" spans="2:13" x14ac:dyDescent="0.25">
      <c r="B63" s="168" t="s">
        <v>145</v>
      </c>
      <c r="C63" s="169">
        <f t="shared" ref="C63:H63" si="34">C55-SUM(C56:C62)</f>
        <v>4538</v>
      </c>
      <c r="D63" s="169">
        <f t="shared" si="34"/>
        <v>5279</v>
      </c>
      <c r="E63" s="169">
        <f t="shared" si="34"/>
        <v>2040</v>
      </c>
      <c r="F63" s="169">
        <f t="shared" si="34"/>
        <v>4384</v>
      </c>
      <c r="G63" s="169">
        <f t="shared" si="34"/>
        <v>5731</v>
      </c>
      <c r="H63" s="169">
        <f t="shared" si="34"/>
        <v>5808</v>
      </c>
      <c r="I63" s="171">
        <f t="shared" si="33"/>
        <v>1.3435700575815668E-2</v>
      </c>
      <c r="J63" s="170">
        <f t="shared" si="30"/>
        <v>0.10020837279787842</v>
      </c>
      <c r="K63" s="168">
        <f>H63-G63</f>
        <v>77</v>
      </c>
      <c r="L63" s="169">
        <f t="shared" si="32"/>
        <v>529</v>
      </c>
      <c r="M63" s="170">
        <f t="shared" si="29"/>
        <v>2.3484913732973135E-3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>
        <f>C66+C69</f>
        <v>78957</v>
      </c>
      <c r="D65" s="176">
        <f t="shared" ref="D65:H65" si="35">D66+D69</f>
        <v>76310</v>
      </c>
      <c r="E65" s="176">
        <f t="shared" si="35"/>
        <v>23335</v>
      </c>
      <c r="F65" s="176">
        <f t="shared" si="35"/>
        <v>85891</v>
      </c>
      <c r="G65" s="176">
        <f t="shared" si="35"/>
        <v>104931</v>
      </c>
      <c r="H65" s="176">
        <f t="shared" si="35"/>
        <v>110305</v>
      </c>
      <c r="I65" s="177">
        <f>IFERROR(H65/G65-1,"-")</f>
        <v>5.1214607694580305E-2</v>
      </c>
      <c r="J65" s="177">
        <f>IFERROR(H65/D65-1,"-")</f>
        <v>0.44548551959114135</v>
      </c>
      <c r="K65" s="176">
        <f>H65-G65</f>
        <v>5374</v>
      </c>
      <c r="L65" s="176">
        <f>H65-D65</f>
        <v>33995</v>
      </c>
      <c r="M65" s="177">
        <f t="shared" ref="M65:M77" si="36">H65/H$9</f>
        <v>4.460233142761022E-2</v>
      </c>
    </row>
    <row r="66" spans="2:13" x14ac:dyDescent="0.25">
      <c r="B66" s="157" t="s">
        <v>97</v>
      </c>
      <c r="C66" s="158">
        <v>18422</v>
      </c>
      <c r="D66" s="158">
        <v>21231</v>
      </c>
      <c r="E66" s="158">
        <v>5481</v>
      </c>
      <c r="F66" s="158">
        <v>26332</v>
      </c>
      <c r="G66" s="158">
        <v>26747</v>
      </c>
      <c r="H66" s="158">
        <v>31284</v>
      </c>
      <c r="I66" s="160">
        <f>IFERROR(H66/G66-1,"-")</f>
        <v>0.1696265001682431</v>
      </c>
      <c r="J66" s="159">
        <f t="shared" ref="J66:J77" si="37">IFERROR(H66/D66-1,"-")</f>
        <v>0.47350572276388303</v>
      </c>
      <c r="K66" s="157">
        <f t="shared" ref="K66:K76" si="38">H66-G66</f>
        <v>4537</v>
      </c>
      <c r="L66" s="158">
        <f t="shared" ref="L66:L77" si="39">H66-D66</f>
        <v>10053</v>
      </c>
      <c r="M66" s="159">
        <f t="shared" si="36"/>
        <v>1.2649828533442348E-2</v>
      </c>
    </row>
    <row r="67" spans="2:13" x14ac:dyDescent="0.25">
      <c r="B67" s="162" t="s">
        <v>103</v>
      </c>
      <c r="C67" s="163">
        <v>10684</v>
      </c>
      <c r="D67" s="163">
        <v>11330</v>
      </c>
      <c r="E67" s="163">
        <v>2199</v>
      </c>
      <c r="F67" s="163">
        <v>21697</v>
      </c>
      <c r="G67" s="163">
        <v>20684</v>
      </c>
      <c r="H67" s="163">
        <v>18174</v>
      </c>
      <c r="I67" s="165">
        <f>IFERROR(H67/G67-1,"-")</f>
        <v>-0.12134983562173662</v>
      </c>
      <c r="J67" s="164">
        <f t="shared" si="37"/>
        <v>0.60406001765225059</v>
      </c>
      <c r="K67" s="162">
        <f t="shared" si="38"/>
        <v>-2510</v>
      </c>
      <c r="L67" s="163">
        <f t="shared" si="39"/>
        <v>6844</v>
      </c>
      <c r="M67" s="164">
        <f t="shared" si="36"/>
        <v>7.3487400513611179E-3</v>
      </c>
    </row>
    <row r="68" spans="2:13" x14ac:dyDescent="0.25">
      <c r="B68" s="162" t="s">
        <v>100</v>
      </c>
      <c r="C68" s="163">
        <v>7738</v>
      </c>
      <c r="D68" s="163">
        <v>9901</v>
      </c>
      <c r="E68" s="163">
        <v>3282</v>
      </c>
      <c r="F68" s="163">
        <v>4635</v>
      </c>
      <c r="G68" s="163">
        <v>6063</v>
      </c>
      <c r="H68" s="163">
        <v>13110</v>
      </c>
      <c r="I68" s="165">
        <f>IFERROR(H68/G68-1,"-")</f>
        <v>1.1622958931222169</v>
      </c>
      <c r="J68" s="164">
        <f t="shared" si="37"/>
        <v>0.32410867589132408</v>
      </c>
      <c r="K68" s="162">
        <f t="shared" si="38"/>
        <v>7047</v>
      </c>
      <c r="L68" s="163">
        <f t="shared" si="39"/>
        <v>3209</v>
      </c>
      <c r="M68" s="164">
        <f t="shared" si="36"/>
        <v>5.3010884820812289E-3</v>
      </c>
    </row>
    <row r="69" spans="2:13" x14ac:dyDescent="0.25">
      <c r="B69" s="157" t="s">
        <v>107</v>
      </c>
      <c r="C69" s="158">
        <v>60535</v>
      </c>
      <c r="D69" s="158">
        <v>55079</v>
      </c>
      <c r="E69" s="158">
        <v>17854</v>
      </c>
      <c r="F69" s="158">
        <v>59559</v>
      </c>
      <c r="G69" s="158">
        <v>78184</v>
      </c>
      <c r="H69" s="158">
        <v>79021</v>
      </c>
      <c r="I69" s="160">
        <f>IFERROR(H69/G69-1,"-")</f>
        <v>1.0705515194924686E-2</v>
      </c>
      <c r="J69" s="159">
        <f t="shared" si="37"/>
        <v>0.43468472557599092</v>
      </c>
      <c r="K69" s="157">
        <f t="shared" si="38"/>
        <v>837</v>
      </c>
      <c r="L69" s="158">
        <f t="shared" si="39"/>
        <v>23942</v>
      </c>
      <c r="M69" s="159">
        <f t="shared" si="36"/>
        <v>3.1952502894167872E-2</v>
      </c>
    </row>
    <row r="70" spans="2:13" x14ac:dyDescent="0.25">
      <c r="B70" s="162" t="s">
        <v>110</v>
      </c>
      <c r="C70" s="163">
        <v>27899</v>
      </c>
      <c r="D70" s="163">
        <v>24560</v>
      </c>
      <c r="E70" s="163">
        <v>7112</v>
      </c>
      <c r="F70" s="163">
        <v>26221</v>
      </c>
      <c r="G70" s="163">
        <v>28594</v>
      </c>
      <c r="H70" s="163">
        <v>26510</v>
      </c>
      <c r="I70" s="165">
        <f t="shared" ref="I70:I77" si="40">IFERROR(H70/G70-1,"-")</f>
        <v>-7.2882422885920173E-2</v>
      </c>
      <c r="J70" s="164">
        <f t="shared" si="37"/>
        <v>7.9397394136807797E-2</v>
      </c>
      <c r="K70" s="162">
        <f t="shared" si="38"/>
        <v>-2084</v>
      </c>
      <c r="L70" s="163">
        <f t="shared" si="39"/>
        <v>1950</v>
      </c>
      <c r="M70" s="164">
        <f t="shared" si="36"/>
        <v>1.0719439790997208E-2</v>
      </c>
    </row>
    <row r="71" spans="2:13" x14ac:dyDescent="0.25">
      <c r="B71" s="162" t="s">
        <v>113</v>
      </c>
      <c r="C71" s="163">
        <v>7125</v>
      </c>
      <c r="D71" s="163">
        <v>6375</v>
      </c>
      <c r="E71" s="163">
        <v>2067</v>
      </c>
      <c r="F71" s="163">
        <v>5231</v>
      </c>
      <c r="G71" s="163">
        <v>5346</v>
      </c>
      <c r="H71" s="163">
        <v>5749</v>
      </c>
      <c r="I71" s="165">
        <f t="shared" si="40"/>
        <v>7.5383464272353207E-2</v>
      </c>
      <c r="J71" s="164">
        <f t="shared" si="37"/>
        <v>-9.8196078431372569E-2</v>
      </c>
      <c r="K71" s="162">
        <f t="shared" si="38"/>
        <v>403</v>
      </c>
      <c r="L71" s="163">
        <f t="shared" si="39"/>
        <v>-626</v>
      </c>
      <c r="M71" s="164">
        <f t="shared" si="36"/>
        <v>2.3246344533550713E-3</v>
      </c>
    </row>
    <row r="72" spans="2:13" x14ac:dyDescent="0.25">
      <c r="B72" s="162" t="s">
        <v>116</v>
      </c>
      <c r="C72" s="163">
        <v>3929</v>
      </c>
      <c r="D72" s="163">
        <v>6104</v>
      </c>
      <c r="E72" s="163">
        <v>2431</v>
      </c>
      <c r="F72" s="163">
        <v>8134</v>
      </c>
      <c r="G72" s="163">
        <v>10063</v>
      </c>
      <c r="H72" s="163">
        <v>10964</v>
      </c>
      <c r="I72" s="165">
        <f t="shared" si="40"/>
        <v>8.9535923680810869E-2</v>
      </c>
      <c r="J72" s="164">
        <f t="shared" si="37"/>
        <v>0.79619921363040635</v>
      </c>
      <c r="K72" s="162">
        <f t="shared" si="38"/>
        <v>901</v>
      </c>
      <c r="L72" s="163">
        <f t="shared" si="39"/>
        <v>4860</v>
      </c>
      <c r="M72" s="164">
        <f t="shared" si="36"/>
        <v>4.4333435635040882E-3</v>
      </c>
    </row>
    <row r="73" spans="2:13" x14ac:dyDescent="0.25">
      <c r="B73" s="162" t="s">
        <v>123</v>
      </c>
      <c r="C73" s="163">
        <v>1327</v>
      </c>
      <c r="D73" s="163">
        <v>1124</v>
      </c>
      <c r="E73" s="163">
        <v>204</v>
      </c>
      <c r="F73" s="163">
        <v>982</v>
      </c>
      <c r="G73" s="163">
        <v>2041</v>
      </c>
      <c r="H73" s="163">
        <v>2589</v>
      </c>
      <c r="I73" s="165">
        <f t="shared" si="40"/>
        <v>0.26849583537481636</v>
      </c>
      <c r="J73" s="164">
        <f t="shared" si="37"/>
        <v>1.3033807829181496</v>
      </c>
      <c r="K73" s="162">
        <f t="shared" si="38"/>
        <v>548</v>
      </c>
      <c r="L73" s="163">
        <f t="shared" si="39"/>
        <v>1465</v>
      </c>
      <c r="M73" s="164">
        <f t="shared" si="36"/>
        <v>1.046873995431602E-3</v>
      </c>
    </row>
    <row r="74" spans="2:13" x14ac:dyDescent="0.25">
      <c r="B74" s="162" t="s">
        <v>119</v>
      </c>
      <c r="C74" s="163">
        <v>1746</v>
      </c>
      <c r="D74" s="163">
        <v>1320</v>
      </c>
      <c r="E74" s="163">
        <v>442</v>
      </c>
      <c r="F74" s="163">
        <v>1715</v>
      </c>
      <c r="G74" s="163">
        <v>1829</v>
      </c>
      <c r="H74" s="163">
        <v>2185</v>
      </c>
      <c r="I74" s="165">
        <f t="shared" si="40"/>
        <v>0.19464188080918543</v>
      </c>
      <c r="J74" s="164">
        <f t="shared" si="37"/>
        <v>0.65530303030303028</v>
      </c>
      <c r="K74" s="162">
        <f t="shared" si="38"/>
        <v>356</v>
      </c>
      <c r="L74" s="163">
        <f t="shared" si="39"/>
        <v>865</v>
      </c>
      <c r="M74" s="164">
        <f t="shared" si="36"/>
        <v>8.8351474701353822E-4</v>
      </c>
    </row>
    <row r="75" spans="2:13" x14ac:dyDescent="0.25">
      <c r="B75" s="162" t="s">
        <v>128</v>
      </c>
      <c r="C75" s="163">
        <v>869</v>
      </c>
      <c r="D75" s="163">
        <v>1155</v>
      </c>
      <c r="E75" s="163">
        <v>634</v>
      </c>
      <c r="F75" s="163">
        <v>884</v>
      </c>
      <c r="G75" s="163">
        <v>3203</v>
      </c>
      <c r="H75" s="163">
        <v>1641</v>
      </c>
      <c r="I75" s="165">
        <f t="shared" si="40"/>
        <v>-0.48766781142678739</v>
      </c>
      <c r="J75" s="164">
        <f t="shared" si="37"/>
        <v>0.4207792207792207</v>
      </c>
      <c r="K75" s="162">
        <f t="shared" si="38"/>
        <v>-1562</v>
      </c>
      <c r="L75" s="163">
        <f t="shared" si="39"/>
        <v>486</v>
      </c>
      <c r="M75" s="164">
        <f t="shared" si="36"/>
        <v>6.6354585805456119E-4</v>
      </c>
    </row>
    <row r="76" spans="2:13" x14ac:dyDescent="0.25">
      <c r="B76" s="162" t="s">
        <v>131</v>
      </c>
      <c r="C76" s="163">
        <v>1827</v>
      </c>
      <c r="D76" s="163">
        <v>1294</v>
      </c>
      <c r="E76" s="163">
        <v>773</v>
      </c>
      <c r="F76" s="163">
        <v>284</v>
      </c>
      <c r="G76" s="163">
        <v>929</v>
      </c>
      <c r="H76" s="163">
        <v>203</v>
      </c>
      <c r="I76" s="165">
        <f t="shared" si="40"/>
        <v>-0.7814854682454252</v>
      </c>
      <c r="J76" s="164">
        <f t="shared" si="37"/>
        <v>-0.84312210200927362</v>
      </c>
      <c r="K76" s="162">
        <f t="shared" si="38"/>
        <v>-726</v>
      </c>
      <c r="L76" s="163">
        <f t="shared" si="39"/>
        <v>-1091</v>
      </c>
      <c r="M76" s="164">
        <f t="shared" si="36"/>
        <v>8.2083978784324146E-5</v>
      </c>
    </row>
    <row r="77" spans="2:13" x14ac:dyDescent="0.25">
      <c r="B77" s="168" t="s">
        <v>145</v>
      </c>
      <c r="C77" s="169">
        <f t="shared" ref="C77:H77" si="41">C69-SUM(C70:C76)</f>
        <v>15813</v>
      </c>
      <c r="D77" s="169">
        <f t="shared" si="41"/>
        <v>13147</v>
      </c>
      <c r="E77" s="169">
        <f t="shared" si="41"/>
        <v>4191</v>
      </c>
      <c r="F77" s="169">
        <f t="shared" si="41"/>
        <v>16108</v>
      </c>
      <c r="G77" s="169">
        <f t="shared" si="41"/>
        <v>26179</v>
      </c>
      <c r="H77" s="169">
        <f t="shared" si="41"/>
        <v>29180</v>
      </c>
      <c r="I77" s="171">
        <f t="shared" si="40"/>
        <v>0.11463386683983345</v>
      </c>
      <c r="J77" s="170">
        <f t="shared" si="37"/>
        <v>1.2195177607058643</v>
      </c>
      <c r="K77" s="168">
        <f>H77-G77</f>
        <v>3001</v>
      </c>
      <c r="L77" s="169">
        <f t="shared" si="39"/>
        <v>16033</v>
      </c>
      <c r="M77" s="170">
        <f t="shared" si="36"/>
        <v>1.1799066507027481E-2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f>C80+C83</f>
        <v>370867</v>
      </c>
      <c r="D79" s="176">
        <f t="shared" ref="D79:H79" si="42">D80+D83</f>
        <v>355957</v>
      </c>
      <c r="E79" s="176">
        <f t="shared" si="42"/>
        <v>116219</v>
      </c>
      <c r="F79" s="176">
        <f t="shared" si="42"/>
        <v>319384</v>
      </c>
      <c r="G79" s="176">
        <f t="shared" si="42"/>
        <v>367814</v>
      </c>
      <c r="H79" s="176">
        <f t="shared" si="42"/>
        <v>425017</v>
      </c>
      <c r="I79" s="177">
        <f>IFERROR(H79/G79-1,"-")</f>
        <v>0.15552154077876312</v>
      </c>
      <c r="J79" s="177">
        <f>IFERROR(H79/D79-1,"-")</f>
        <v>0.19401219810257975</v>
      </c>
      <c r="K79" s="176">
        <f>H79-G79</f>
        <v>57203</v>
      </c>
      <c r="L79" s="176">
        <f>H79-D79</f>
        <v>69060</v>
      </c>
      <c r="M79" s="177">
        <f t="shared" ref="M79:M91" si="43">H79/H$9</f>
        <v>0.17185756852698075</v>
      </c>
    </row>
    <row r="80" spans="2:13" x14ac:dyDescent="0.25">
      <c r="B80" s="157" t="s">
        <v>97</v>
      </c>
      <c r="C80" s="158">
        <v>164312</v>
      </c>
      <c r="D80" s="158">
        <v>160918</v>
      </c>
      <c r="E80" s="158">
        <v>40712</v>
      </c>
      <c r="F80" s="158">
        <v>160048</v>
      </c>
      <c r="G80" s="158">
        <v>167037</v>
      </c>
      <c r="H80" s="158">
        <v>174809</v>
      </c>
      <c r="I80" s="160">
        <f>IFERROR(H80/G80-1,"-")</f>
        <v>4.6528613420978582E-2</v>
      </c>
      <c r="J80" s="159">
        <f t="shared" ref="J80:J91" si="44">IFERROR(H80/D80-1,"-")</f>
        <v>8.6323469096061256E-2</v>
      </c>
      <c r="K80" s="157">
        <f t="shared" ref="K80:K90" si="45">H80-G80</f>
        <v>7772</v>
      </c>
      <c r="L80" s="158">
        <f t="shared" ref="L80:L91" si="46">H80-D80</f>
        <v>13891</v>
      </c>
      <c r="M80" s="159">
        <f t="shared" si="43"/>
        <v>7.0684818952260683E-2</v>
      </c>
    </row>
    <row r="81" spans="2:13" x14ac:dyDescent="0.25">
      <c r="B81" s="162" t="s">
        <v>103</v>
      </c>
      <c r="C81" s="163">
        <v>36535</v>
      </c>
      <c r="D81" s="163">
        <v>26970</v>
      </c>
      <c r="E81" s="163">
        <v>6804</v>
      </c>
      <c r="F81" s="163">
        <v>39526</v>
      </c>
      <c r="G81" s="163">
        <v>35133</v>
      </c>
      <c r="H81" s="163">
        <v>44104</v>
      </c>
      <c r="I81" s="165">
        <f>IFERROR(H81/G81-1,"-")</f>
        <v>0.25534397859562241</v>
      </c>
      <c r="J81" s="164">
        <f t="shared" si="44"/>
        <v>0.63529847979236198</v>
      </c>
      <c r="K81" s="162">
        <f t="shared" si="45"/>
        <v>8971</v>
      </c>
      <c r="L81" s="163">
        <f t="shared" si="46"/>
        <v>17134</v>
      </c>
      <c r="M81" s="164">
        <f t="shared" si="43"/>
        <v>1.7833654188688829E-2</v>
      </c>
    </row>
    <row r="82" spans="2:13" x14ac:dyDescent="0.25">
      <c r="B82" s="162" t="s">
        <v>100</v>
      </c>
      <c r="C82" s="163">
        <v>127777</v>
      </c>
      <c r="D82" s="163">
        <v>133948</v>
      </c>
      <c r="E82" s="163">
        <v>33908</v>
      </c>
      <c r="F82" s="163">
        <v>120522</v>
      </c>
      <c r="G82" s="163">
        <v>131904</v>
      </c>
      <c r="H82" s="163">
        <v>130705</v>
      </c>
      <c r="I82" s="165">
        <f>IFERROR(H82/G82-1,"-")</f>
        <v>-9.0899442018437249E-3</v>
      </c>
      <c r="J82" s="164">
        <f t="shared" si="44"/>
        <v>-2.4210887807208814E-2</v>
      </c>
      <c r="K82" s="162">
        <f t="shared" si="45"/>
        <v>-1199</v>
      </c>
      <c r="L82" s="163">
        <f t="shared" si="46"/>
        <v>-3243</v>
      </c>
      <c r="M82" s="164">
        <f t="shared" si="43"/>
        <v>5.2851164763571858E-2</v>
      </c>
    </row>
    <row r="83" spans="2:13" x14ac:dyDescent="0.25">
      <c r="B83" s="157" t="s">
        <v>107</v>
      </c>
      <c r="C83" s="158">
        <v>206555</v>
      </c>
      <c r="D83" s="158">
        <v>195039</v>
      </c>
      <c r="E83" s="158">
        <v>75507</v>
      </c>
      <c r="F83" s="158">
        <v>159336</v>
      </c>
      <c r="G83" s="158">
        <v>200777</v>
      </c>
      <c r="H83" s="158">
        <v>250208</v>
      </c>
      <c r="I83" s="160">
        <f>IFERROR(H83/G83-1,"-")</f>
        <v>0.24619851875463827</v>
      </c>
      <c r="J83" s="159">
        <f t="shared" si="44"/>
        <v>0.28286137644266018</v>
      </c>
      <c r="K83" s="157">
        <f t="shared" si="45"/>
        <v>49431</v>
      </c>
      <c r="L83" s="158">
        <f t="shared" si="46"/>
        <v>55169</v>
      </c>
      <c r="M83" s="159">
        <f t="shared" si="43"/>
        <v>0.10117274957472007</v>
      </c>
    </row>
    <row r="84" spans="2:13" x14ac:dyDescent="0.25">
      <c r="B84" s="162" t="s">
        <v>110</v>
      </c>
      <c r="C84" s="163">
        <v>30283</v>
      </c>
      <c r="D84" s="163">
        <v>34567</v>
      </c>
      <c r="E84" s="163">
        <v>14988</v>
      </c>
      <c r="F84" s="163">
        <v>32465</v>
      </c>
      <c r="G84" s="163">
        <v>42613</v>
      </c>
      <c r="H84" s="163">
        <v>53396</v>
      </c>
      <c r="I84" s="165">
        <f t="shared" ref="I84:I91" si="47">IFERROR(H84/G84-1,"-")</f>
        <v>0.2530448454696923</v>
      </c>
      <c r="J84" s="164">
        <f t="shared" si="44"/>
        <v>0.5447102728035409</v>
      </c>
      <c r="K84" s="162">
        <f t="shared" si="45"/>
        <v>10783</v>
      </c>
      <c r="L84" s="163">
        <f t="shared" si="46"/>
        <v>18829</v>
      </c>
      <c r="M84" s="164">
        <f t="shared" si="43"/>
        <v>2.1590916902304295E-2</v>
      </c>
    </row>
    <row r="85" spans="2:13" x14ac:dyDescent="0.25">
      <c r="B85" s="162" t="s">
        <v>113</v>
      </c>
      <c r="C85" s="163">
        <v>97459</v>
      </c>
      <c r="D85" s="163">
        <v>80827</v>
      </c>
      <c r="E85" s="163">
        <v>28410</v>
      </c>
      <c r="F85" s="163">
        <v>51981</v>
      </c>
      <c r="G85" s="163">
        <v>62476</v>
      </c>
      <c r="H85" s="163">
        <v>70967</v>
      </c>
      <c r="I85" s="165">
        <f t="shared" si="47"/>
        <v>0.13590818874447796</v>
      </c>
      <c r="J85" s="164">
        <f t="shared" si="44"/>
        <v>-0.12198893933957711</v>
      </c>
      <c r="K85" s="162">
        <f t="shared" si="45"/>
        <v>8491</v>
      </c>
      <c r="L85" s="163">
        <f t="shared" si="46"/>
        <v>-9860</v>
      </c>
      <c r="M85" s="164">
        <f t="shared" si="43"/>
        <v>2.8695831144764195E-2</v>
      </c>
    </row>
    <row r="86" spans="2:13" x14ac:dyDescent="0.25">
      <c r="B86" s="162" t="s">
        <v>116</v>
      </c>
      <c r="C86" s="163">
        <v>10123</v>
      </c>
      <c r="D86" s="163">
        <v>11477</v>
      </c>
      <c r="E86" s="163">
        <v>5054</v>
      </c>
      <c r="F86" s="163">
        <v>14878</v>
      </c>
      <c r="G86" s="163">
        <v>19882</v>
      </c>
      <c r="H86" s="163">
        <v>31004</v>
      </c>
      <c r="I86" s="165">
        <f t="shared" si="47"/>
        <v>0.55940046273010768</v>
      </c>
      <c r="J86" s="164">
        <f t="shared" si="44"/>
        <v>1.7014028056112225</v>
      </c>
      <c r="K86" s="162">
        <f t="shared" si="45"/>
        <v>11122</v>
      </c>
      <c r="L86" s="163">
        <f t="shared" si="46"/>
        <v>19527</v>
      </c>
      <c r="M86" s="164">
        <f t="shared" si="43"/>
        <v>1.253660925236052E-2</v>
      </c>
    </row>
    <row r="87" spans="2:13" x14ac:dyDescent="0.25">
      <c r="B87" s="162" t="s">
        <v>123</v>
      </c>
      <c r="C87" s="163">
        <v>4411</v>
      </c>
      <c r="D87" s="163">
        <v>3424</v>
      </c>
      <c r="E87" s="163">
        <v>1174</v>
      </c>
      <c r="F87" s="163">
        <v>3235</v>
      </c>
      <c r="G87" s="163">
        <v>3449</v>
      </c>
      <c r="H87" s="163">
        <v>6719</v>
      </c>
      <c r="I87" s="165">
        <f t="shared" si="47"/>
        <v>0.94810089881124959</v>
      </c>
      <c r="J87" s="164">
        <f t="shared" si="44"/>
        <v>0.96232476635514019</v>
      </c>
      <c r="K87" s="162">
        <f t="shared" si="45"/>
        <v>3270</v>
      </c>
      <c r="L87" s="163">
        <f t="shared" si="46"/>
        <v>3295</v>
      </c>
      <c r="M87" s="164">
        <f t="shared" si="43"/>
        <v>2.7168583913885413E-3</v>
      </c>
    </row>
    <row r="88" spans="2:13" x14ac:dyDescent="0.25">
      <c r="B88" s="162" t="s">
        <v>119</v>
      </c>
      <c r="C88" s="163">
        <v>3401</v>
      </c>
      <c r="D88" s="163">
        <v>3364</v>
      </c>
      <c r="E88" s="163">
        <v>993</v>
      </c>
      <c r="F88" s="163">
        <v>2928</v>
      </c>
      <c r="G88" s="163">
        <v>3211</v>
      </c>
      <c r="H88" s="163">
        <v>4342</v>
      </c>
      <c r="I88" s="165">
        <f t="shared" si="47"/>
        <v>0.35222672064777338</v>
      </c>
      <c r="J88" s="164">
        <f t="shared" si="44"/>
        <v>0.29072532699167652</v>
      </c>
      <c r="K88" s="162">
        <f t="shared" si="45"/>
        <v>1131</v>
      </c>
      <c r="L88" s="163">
        <f t="shared" si="46"/>
        <v>978</v>
      </c>
      <c r="M88" s="164">
        <f t="shared" si="43"/>
        <v>1.7557075659188938E-3</v>
      </c>
    </row>
    <row r="89" spans="2:13" x14ac:dyDescent="0.25">
      <c r="B89" s="162" t="s">
        <v>128</v>
      </c>
      <c r="C89" s="163">
        <v>1973</v>
      </c>
      <c r="D89" s="163">
        <v>2479</v>
      </c>
      <c r="E89" s="163">
        <v>1688</v>
      </c>
      <c r="F89" s="163">
        <v>1856</v>
      </c>
      <c r="G89" s="163">
        <v>2471</v>
      </c>
      <c r="H89" s="163">
        <v>2464</v>
      </c>
      <c r="I89" s="165">
        <f t="shared" si="47"/>
        <v>-2.8328611898017497E-3</v>
      </c>
      <c r="J89" s="164">
        <f t="shared" si="44"/>
        <v>-6.0508269463492859E-3</v>
      </c>
      <c r="K89" s="162">
        <f t="shared" si="45"/>
        <v>-7</v>
      </c>
      <c r="L89" s="163">
        <f t="shared" si="46"/>
        <v>-15</v>
      </c>
      <c r="M89" s="164">
        <f t="shared" si="43"/>
        <v>9.963296735200724E-4</v>
      </c>
    </row>
    <row r="90" spans="2:13" x14ac:dyDescent="0.25">
      <c r="B90" s="162" t="s">
        <v>131</v>
      </c>
      <c r="C90" s="163">
        <v>4783</v>
      </c>
      <c r="D90" s="163">
        <v>3932</v>
      </c>
      <c r="E90" s="163">
        <v>2253</v>
      </c>
      <c r="F90" s="163">
        <v>1540</v>
      </c>
      <c r="G90" s="163">
        <v>2515</v>
      </c>
      <c r="H90" s="163">
        <v>2950</v>
      </c>
      <c r="I90" s="165">
        <f t="shared" si="47"/>
        <v>0.17296222664015914</v>
      </c>
      <c r="J90" s="164">
        <f t="shared" si="44"/>
        <v>-0.24974567650050861</v>
      </c>
      <c r="K90" s="162">
        <f t="shared" si="45"/>
        <v>435</v>
      </c>
      <c r="L90" s="163">
        <f t="shared" si="46"/>
        <v>-982</v>
      </c>
      <c r="M90" s="164">
        <f t="shared" si="43"/>
        <v>1.1928459971120996E-3</v>
      </c>
    </row>
    <row r="91" spans="2:13" x14ac:dyDescent="0.25">
      <c r="B91" s="168" t="s">
        <v>145</v>
      </c>
      <c r="C91" s="169">
        <f t="shared" ref="C91:H91" si="48">C83-SUM(C84:C90)</f>
        <v>54122</v>
      </c>
      <c r="D91" s="169">
        <f t="shared" si="48"/>
        <v>54969</v>
      </c>
      <c r="E91" s="169">
        <f t="shared" si="48"/>
        <v>20947</v>
      </c>
      <c r="F91" s="169">
        <f t="shared" si="48"/>
        <v>50453</v>
      </c>
      <c r="G91" s="169">
        <f t="shared" si="48"/>
        <v>64160</v>
      </c>
      <c r="H91" s="169">
        <f t="shared" si="48"/>
        <v>78366</v>
      </c>
      <c r="I91" s="171">
        <f t="shared" si="47"/>
        <v>0.22141521197007474</v>
      </c>
      <c r="J91" s="170">
        <f t="shared" si="44"/>
        <v>0.42563990612890912</v>
      </c>
      <c r="K91" s="168">
        <f>H91-G91</f>
        <v>14206</v>
      </c>
      <c r="L91" s="169">
        <f t="shared" si="46"/>
        <v>23397</v>
      </c>
      <c r="M91" s="170">
        <f t="shared" si="43"/>
        <v>3.1687650647351455E-2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>
        <f>C94+C97</f>
        <v>32018</v>
      </c>
      <c r="D93" s="176">
        <f t="shared" ref="D93:H93" si="49">D94+D97</f>
        <v>31365</v>
      </c>
      <c r="E93" s="176">
        <f t="shared" si="49"/>
        <v>12754</v>
      </c>
      <c r="F93" s="176">
        <f t="shared" si="49"/>
        <v>28946</v>
      </c>
      <c r="G93" s="176">
        <f t="shared" si="49"/>
        <v>35023</v>
      </c>
      <c r="H93" s="176">
        <f t="shared" si="49"/>
        <v>33791</v>
      </c>
      <c r="I93" s="177">
        <f>IFERROR(H93/G93-1,"-")</f>
        <v>-3.5176883762099154E-2</v>
      </c>
      <c r="J93" s="177">
        <f>IFERROR(H93/D93-1,"-")</f>
        <v>7.73473617089111E-2</v>
      </c>
      <c r="K93" s="176">
        <f>H93-G93</f>
        <v>-1232</v>
      </c>
      <c r="L93" s="176">
        <f>H93-D93</f>
        <v>2426</v>
      </c>
      <c r="M93" s="177">
        <f t="shared" ref="M93:M105" si="50">H93/H$9</f>
        <v>1.3663545453699986E-2</v>
      </c>
    </row>
    <row r="94" spans="2:13" x14ac:dyDescent="0.25">
      <c r="B94" s="157" t="s">
        <v>97</v>
      </c>
      <c r="C94" s="158">
        <v>20253</v>
      </c>
      <c r="D94" s="158">
        <v>20376</v>
      </c>
      <c r="E94" s="158">
        <v>7454</v>
      </c>
      <c r="F94" s="158">
        <v>18683</v>
      </c>
      <c r="G94" s="158">
        <v>23106</v>
      </c>
      <c r="H94" s="158">
        <v>20343</v>
      </c>
      <c r="I94" s="160">
        <f>IFERROR(H94/G94-1,"-")</f>
        <v>-0.11957933004414434</v>
      </c>
      <c r="J94" s="159">
        <f t="shared" ref="J94:J105" si="51">IFERROR(H94/D94-1,"-")</f>
        <v>-1.6195524146054296E-3</v>
      </c>
      <c r="K94" s="157">
        <f t="shared" ref="K94:K104" si="52">H94-G94</f>
        <v>-2763</v>
      </c>
      <c r="L94" s="158">
        <f t="shared" ref="L94:L105" si="53">H94-D94</f>
        <v>-33</v>
      </c>
      <c r="M94" s="159">
        <f t="shared" si="50"/>
        <v>8.2257851251699814E-3</v>
      </c>
    </row>
    <row r="95" spans="2:13" x14ac:dyDescent="0.25">
      <c r="B95" s="162" t="s">
        <v>103</v>
      </c>
      <c r="C95" s="163">
        <v>9947</v>
      </c>
      <c r="D95" s="163">
        <v>9832</v>
      </c>
      <c r="E95" s="163">
        <v>4239</v>
      </c>
      <c r="F95" s="163">
        <v>9207</v>
      </c>
      <c r="G95" s="163">
        <v>7164</v>
      </c>
      <c r="H95" s="163">
        <v>6280</v>
      </c>
      <c r="I95" s="165">
        <f>IFERROR(H95/G95-1,"-")</f>
        <v>-0.12339475153545509</v>
      </c>
      <c r="J95" s="164">
        <f t="shared" si="51"/>
        <v>-0.36126932465419037</v>
      </c>
      <c r="K95" s="162">
        <f t="shared" si="52"/>
        <v>-884</v>
      </c>
      <c r="L95" s="163">
        <f t="shared" si="53"/>
        <v>-3552</v>
      </c>
      <c r="M95" s="164">
        <f t="shared" si="50"/>
        <v>2.5393467328352496E-3</v>
      </c>
    </row>
    <row r="96" spans="2:13" x14ac:dyDescent="0.25">
      <c r="B96" s="162" t="s">
        <v>100</v>
      </c>
      <c r="C96" s="163">
        <v>10306</v>
      </c>
      <c r="D96" s="163">
        <v>10544</v>
      </c>
      <c r="E96" s="163">
        <v>3215</v>
      </c>
      <c r="F96" s="163">
        <v>9476</v>
      </c>
      <c r="G96" s="163">
        <v>15942</v>
      </c>
      <c r="H96" s="163">
        <v>14063</v>
      </c>
      <c r="I96" s="165">
        <f>IFERROR(H96/G96-1,"-")</f>
        <v>-0.11786475975410859</v>
      </c>
      <c r="J96" s="164">
        <f t="shared" si="51"/>
        <v>0.33374430955993928</v>
      </c>
      <c r="K96" s="162">
        <f t="shared" si="52"/>
        <v>-1879</v>
      </c>
      <c r="L96" s="163">
        <f t="shared" si="53"/>
        <v>3519</v>
      </c>
      <c r="M96" s="164">
        <f t="shared" si="50"/>
        <v>5.6864383923347309E-3</v>
      </c>
    </row>
    <row r="97" spans="2:13" x14ac:dyDescent="0.25">
      <c r="B97" s="157" t="s">
        <v>107</v>
      </c>
      <c r="C97" s="158">
        <v>11765</v>
      </c>
      <c r="D97" s="158">
        <v>10989</v>
      </c>
      <c r="E97" s="158">
        <v>5300</v>
      </c>
      <c r="F97" s="158">
        <v>10263</v>
      </c>
      <c r="G97" s="158">
        <v>11917</v>
      </c>
      <c r="H97" s="158">
        <v>13448</v>
      </c>
      <c r="I97" s="160">
        <f>IFERROR(H97/G97-1,"-")</f>
        <v>0.12847193085508102</v>
      </c>
      <c r="J97" s="159">
        <f t="shared" si="51"/>
        <v>0.2237692237692237</v>
      </c>
      <c r="K97" s="157">
        <f t="shared" si="52"/>
        <v>1531</v>
      </c>
      <c r="L97" s="158">
        <f t="shared" si="53"/>
        <v>2459</v>
      </c>
      <c r="M97" s="159">
        <f t="shared" si="50"/>
        <v>5.4377603285300051E-3</v>
      </c>
    </row>
    <row r="98" spans="2:13" x14ac:dyDescent="0.25">
      <c r="B98" s="162" t="s">
        <v>110</v>
      </c>
      <c r="C98" s="163">
        <v>1419</v>
      </c>
      <c r="D98" s="163">
        <v>1541</v>
      </c>
      <c r="E98" s="163">
        <v>994</v>
      </c>
      <c r="F98" s="163">
        <v>1389</v>
      </c>
      <c r="G98" s="163">
        <v>1721</v>
      </c>
      <c r="H98" s="163">
        <v>2001</v>
      </c>
      <c r="I98" s="165">
        <f t="shared" ref="I98:I105" si="54">IFERROR(H98/G98-1,"-")</f>
        <v>0.16269610691458447</v>
      </c>
      <c r="J98" s="164">
        <f t="shared" si="51"/>
        <v>0.29850746268656714</v>
      </c>
      <c r="K98" s="162">
        <f t="shared" si="52"/>
        <v>280</v>
      </c>
      <c r="L98" s="163">
        <f t="shared" si="53"/>
        <v>460</v>
      </c>
      <c r="M98" s="164">
        <f t="shared" si="50"/>
        <v>8.0911350515976653E-4</v>
      </c>
    </row>
    <row r="99" spans="2:13" x14ac:dyDescent="0.25">
      <c r="B99" s="162" t="s">
        <v>113</v>
      </c>
      <c r="C99" s="163">
        <v>2625</v>
      </c>
      <c r="D99" s="163">
        <v>2274</v>
      </c>
      <c r="E99" s="163">
        <v>1071</v>
      </c>
      <c r="F99" s="163">
        <v>1979</v>
      </c>
      <c r="G99" s="163">
        <v>2132</v>
      </c>
      <c r="H99" s="163">
        <v>2613</v>
      </c>
      <c r="I99" s="165">
        <f t="shared" si="54"/>
        <v>0.22560975609756095</v>
      </c>
      <c r="J99" s="164">
        <f t="shared" si="51"/>
        <v>0.14907651715039583</v>
      </c>
      <c r="K99" s="162">
        <f t="shared" si="52"/>
        <v>481</v>
      </c>
      <c r="L99" s="163">
        <f t="shared" si="53"/>
        <v>339</v>
      </c>
      <c r="M99" s="164">
        <f t="shared" si="50"/>
        <v>1.0565785052386158E-3</v>
      </c>
    </row>
    <row r="100" spans="2:13" x14ac:dyDescent="0.25">
      <c r="B100" s="162" t="s">
        <v>116</v>
      </c>
      <c r="C100" s="163">
        <v>2489</v>
      </c>
      <c r="D100" s="163">
        <v>2218</v>
      </c>
      <c r="E100" s="163">
        <v>1161</v>
      </c>
      <c r="F100" s="163">
        <v>1979</v>
      </c>
      <c r="G100" s="163">
        <v>2303</v>
      </c>
      <c r="H100" s="163">
        <v>2266</v>
      </c>
      <c r="I100" s="165">
        <f t="shared" si="54"/>
        <v>-1.6066000868432462E-2</v>
      </c>
      <c r="J100" s="164">
        <f t="shared" si="51"/>
        <v>2.1641118124436476E-2</v>
      </c>
      <c r="K100" s="162">
        <f t="shared" si="52"/>
        <v>-37</v>
      </c>
      <c r="L100" s="163">
        <f t="shared" si="53"/>
        <v>48</v>
      </c>
      <c r="M100" s="164">
        <f t="shared" si="50"/>
        <v>9.1626746761220939E-4</v>
      </c>
    </row>
    <row r="101" spans="2:13" x14ac:dyDescent="0.25">
      <c r="B101" s="162" t="s">
        <v>123</v>
      </c>
      <c r="C101" s="163">
        <v>348</v>
      </c>
      <c r="D101" s="163">
        <v>375</v>
      </c>
      <c r="E101" s="163">
        <v>265</v>
      </c>
      <c r="F101" s="163">
        <v>714</v>
      </c>
      <c r="G101" s="163">
        <v>569</v>
      </c>
      <c r="H101" s="163">
        <v>627</v>
      </c>
      <c r="I101" s="165">
        <f t="shared" si="54"/>
        <v>0.10193321616871698</v>
      </c>
      <c r="J101" s="164">
        <f t="shared" si="51"/>
        <v>0.67199999999999993</v>
      </c>
      <c r="K101" s="162">
        <f t="shared" si="52"/>
        <v>58</v>
      </c>
      <c r="L101" s="163">
        <f t="shared" si="53"/>
        <v>252</v>
      </c>
      <c r="M101" s="164">
        <f t="shared" si="50"/>
        <v>2.5353031870823268E-4</v>
      </c>
    </row>
    <row r="102" spans="2:13" x14ac:dyDescent="0.25">
      <c r="B102" s="162" t="s">
        <v>119</v>
      </c>
      <c r="C102" s="163">
        <v>288</v>
      </c>
      <c r="D102" s="163">
        <v>335</v>
      </c>
      <c r="E102" s="163">
        <v>132</v>
      </c>
      <c r="F102" s="163">
        <v>434</v>
      </c>
      <c r="G102" s="163">
        <v>336</v>
      </c>
      <c r="H102" s="163">
        <v>539</v>
      </c>
      <c r="I102" s="165">
        <f t="shared" si="54"/>
        <v>0.60416666666666674</v>
      </c>
      <c r="J102" s="164">
        <f t="shared" si="51"/>
        <v>0.60895522388059709</v>
      </c>
      <c r="K102" s="162">
        <f t="shared" si="52"/>
        <v>203</v>
      </c>
      <c r="L102" s="163">
        <f t="shared" si="53"/>
        <v>204</v>
      </c>
      <c r="M102" s="164">
        <f t="shared" si="50"/>
        <v>2.1794711608251582E-4</v>
      </c>
    </row>
    <row r="103" spans="2:13" x14ac:dyDescent="0.25">
      <c r="B103" s="162" t="s">
        <v>128</v>
      </c>
      <c r="C103" s="163">
        <v>98</v>
      </c>
      <c r="D103" s="163">
        <v>104</v>
      </c>
      <c r="E103" s="163">
        <v>112</v>
      </c>
      <c r="F103" s="163">
        <v>190</v>
      </c>
      <c r="G103" s="163">
        <v>96</v>
      </c>
      <c r="H103" s="163">
        <v>161</v>
      </c>
      <c r="I103" s="165">
        <f t="shared" si="54"/>
        <v>0.67708333333333326</v>
      </c>
      <c r="J103" s="164">
        <f t="shared" si="51"/>
        <v>0.54807692307692313</v>
      </c>
      <c r="K103" s="162">
        <f t="shared" si="52"/>
        <v>65</v>
      </c>
      <c r="L103" s="163">
        <f t="shared" si="53"/>
        <v>57</v>
      </c>
      <c r="M103" s="164">
        <f t="shared" si="50"/>
        <v>6.5101086622050189E-5</v>
      </c>
    </row>
    <row r="104" spans="2:13" x14ac:dyDescent="0.25">
      <c r="B104" s="162" t="s">
        <v>131</v>
      </c>
      <c r="C104" s="163">
        <v>227</v>
      </c>
      <c r="D104" s="163">
        <v>139</v>
      </c>
      <c r="E104" s="163">
        <v>61</v>
      </c>
      <c r="F104" s="163">
        <v>103</v>
      </c>
      <c r="G104" s="163">
        <v>164</v>
      </c>
      <c r="H104" s="163">
        <v>267</v>
      </c>
      <c r="I104" s="165">
        <f t="shared" si="54"/>
        <v>0.62804878048780477</v>
      </c>
      <c r="J104" s="164">
        <f t="shared" si="51"/>
        <v>0.92086330935251803</v>
      </c>
      <c r="K104" s="162">
        <f t="shared" si="52"/>
        <v>103</v>
      </c>
      <c r="L104" s="163">
        <f t="shared" si="53"/>
        <v>128</v>
      </c>
      <c r="M104" s="164">
        <f t="shared" si="50"/>
        <v>1.0796267160302732E-4</v>
      </c>
    </row>
    <row r="105" spans="2:13" x14ac:dyDescent="0.25">
      <c r="B105" s="168" t="s">
        <v>145</v>
      </c>
      <c r="C105" s="169">
        <f t="shared" ref="C105:H105" si="55">C97-SUM(C98:C104)</f>
        <v>4271</v>
      </c>
      <c r="D105" s="169">
        <f t="shared" si="55"/>
        <v>4003</v>
      </c>
      <c r="E105" s="169">
        <f t="shared" si="55"/>
        <v>1504</v>
      </c>
      <c r="F105" s="169">
        <f t="shared" si="55"/>
        <v>3475</v>
      </c>
      <c r="G105" s="169">
        <f t="shared" si="55"/>
        <v>4596</v>
      </c>
      <c r="H105" s="169">
        <f t="shared" si="55"/>
        <v>4974</v>
      </c>
      <c r="I105" s="171">
        <f t="shared" si="54"/>
        <v>8.2245430809399389E-2</v>
      </c>
      <c r="J105" s="170">
        <f t="shared" si="51"/>
        <v>0.2425680739445415</v>
      </c>
      <c r="K105" s="168">
        <f>H105-G105</f>
        <v>378</v>
      </c>
      <c r="L105" s="169">
        <f t="shared" si="53"/>
        <v>971</v>
      </c>
      <c r="M105" s="170">
        <f t="shared" si="50"/>
        <v>2.0112596575035877E-3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f>C108+C111</f>
        <v>49995</v>
      </c>
      <c r="D107" s="176">
        <f t="shared" ref="D107:H107" si="56">D108+D111</f>
        <v>49574</v>
      </c>
      <c r="E107" s="176">
        <f t="shared" si="56"/>
        <v>22627</v>
      </c>
      <c r="F107" s="176">
        <f t="shared" si="56"/>
        <v>91892</v>
      </c>
      <c r="G107" s="176">
        <f t="shared" si="56"/>
        <v>130179</v>
      </c>
      <c r="H107" s="176">
        <f t="shared" si="56"/>
        <v>120964</v>
      </c>
      <c r="I107" s="177">
        <f>IFERROR(H107/G107-1,"-")</f>
        <v>-7.0787146928459999E-2</v>
      </c>
      <c r="J107" s="177">
        <f>IFERROR(H107/D107-1,"-")</f>
        <v>1.4400693912131359</v>
      </c>
      <c r="K107" s="176">
        <f>H107-G107</f>
        <v>-9215</v>
      </c>
      <c r="L107" s="176">
        <f>H107-D107</f>
        <v>71390</v>
      </c>
      <c r="M107" s="177">
        <f t="shared" ref="M107:M119" si="57">H107/H$9</f>
        <v>4.8912346845650177E-2</v>
      </c>
    </row>
    <row r="108" spans="2:13" x14ac:dyDescent="0.25">
      <c r="B108" s="157" t="s">
        <v>97</v>
      </c>
      <c r="C108" s="158">
        <v>9413</v>
      </c>
      <c r="D108" s="158">
        <v>9535</v>
      </c>
      <c r="E108" s="158">
        <v>5441</v>
      </c>
      <c r="F108" s="158">
        <v>20119</v>
      </c>
      <c r="G108" s="158">
        <v>27482</v>
      </c>
      <c r="H108" s="158">
        <v>25067</v>
      </c>
      <c r="I108" s="160">
        <f>IFERROR(H108/G108-1,"-")</f>
        <v>-8.787570045848192E-2</v>
      </c>
      <c r="J108" s="159">
        <f t="shared" ref="J108:J119" si="58">IFERROR(H108/D108-1,"-")</f>
        <v>1.6289459884635553</v>
      </c>
      <c r="K108" s="157">
        <f t="shared" ref="K108:K118" si="59">H108-G108</f>
        <v>-2415</v>
      </c>
      <c r="L108" s="158">
        <f t="shared" ref="L108:L119" si="60">H108-D108</f>
        <v>15532</v>
      </c>
      <c r="M108" s="159">
        <f t="shared" si="57"/>
        <v>1.0135956138850509E-2</v>
      </c>
    </row>
    <row r="109" spans="2:13" x14ac:dyDescent="0.25">
      <c r="B109" s="162" t="s">
        <v>103</v>
      </c>
      <c r="C109" s="163">
        <v>1209</v>
      </c>
      <c r="D109" s="163">
        <v>1443</v>
      </c>
      <c r="E109" s="163">
        <v>273</v>
      </c>
      <c r="F109" s="163">
        <v>5588</v>
      </c>
      <c r="G109" s="163">
        <v>10100</v>
      </c>
      <c r="H109" s="163">
        <v>6918</v>
      </c>
      <c r="I109" s="165">
        <f>IFERROR(H109/G109-1,"-")</f>
        <v>-0.315049504950495</v>
      </c>
      <c r="J109" s="164">
        <f t="shared" si="58"/>
        <v>3.7941787941787943</v>
      </c>
      <c r="K109" s="162">
        <f t="shared" si="59"/>
        <v>-3182</v>
      </c>
      <c r="L109" s="163">
        <f t="shared" si="60"/>
        <v>5475</v>
      </c>
      <c r="M109" s="164">
        <f t="shared" si="57"/>
        <v>2.7973249518716968E-3</v>
      </c>
    </row>
    <row r="110" spans="2:13" x14ac:dyDescent="0.25">
      <c r="B110" s="162" t="s">
        <v>100</v>
      </c>
      <c r="C110" s="163">
        <v>8204</v>
      </c>
      <c r="D110" s="163">
        <v>8092</v>
      </c>
      <c r="E110" s="163">
        <v>5168</v>
      </c>
      <c r="F110" s="163">
        <v>14531</v>
      </c>
      <c r="G110" s="163">
        <v>17382</v>
      </c>
      <c r="H110" s="163">
        <v>18149</v>
      </c>
      <c r="I110" s="165">
        <f>IFERROR(H110/G110-1,"-")</f>
        <v>4.4126107467495013E-2</v>
      </c>
      <c r="J110" s="164">
        <f t="shared" si="58"/>
        <v>1.2428324270884823</v>
      </c>
      <c r="K110" s="162">
        <f t="shared" si="59"/>
        <v>767</v>
      </c>
      <c r="L110" s="163">
        <f t="shared" si="60"/>
        <v>10057</v>
      </c>
      <c r="M110" s="164">
        <f t="shared" si="57"/>
        <v>7.3386311869788126E-3</v>
      </c>
    </row>
    <row r="111" spans="2:13" x14ac:dyDescent="0.25">
      <c r="B111" s="157" t="s">
        <v>107</v>
      </c>
      <c r="C111" s="158">
        <v>40582</v>
      </c>
      <c r="D111" s="158">
        <v>40039</v>
      </c>
      <c r="E111" s="158">
        <v>17186</v>
      </c>
      <c r="F111" s="158">
        <v>71773</v>
      </c>
      <c r="G111" s="158">
        <v>102697</v>
      </c>
      <c r="H111" s="158">
        <v>95897</v>
      </c>
      <c r="I111" s="160">
        <f>IFERROR(H111/G111-1,"-")</f>
        <v>-6.6214202946532019E-2</v>
      </c>
      <c r="J111" s="159">
        <f t="shared" si="58"/>
        <v>1.3950897874572292</v>
      </c>
      <c r="K111" s="157">
        <f t="shared" si="59"/>
        <v>-6800</v>
      </c>
      <c r="L111" s="158">
        <f t="shared" si="60"/>
        <v>55858</v>
      </c>
      <c r="M111" s="159">
        <f t="shared" si="57"/>
        <v>3.8776390706799668E-2</v>
      </c>
    </row>
    <row r="112" spans="2:13" x14ac:dyDescent="0.25">
      <c r="B112" s="162" t="s">
        <v>110</v>
      </c>
      <c r="C112" s="163">
        <v>21448</v>
      </c>
      <c r="D112" s="163">
        <v>22800</v>
      </c>
      <c r="E112" s="163">
        <v>9701</v>
      </c>
      <c r="F112" s="163">
        <v>41536</v>
      </c>
      <c r="G112" s="163">
        <v>67050</v>
      </c>
      <c r="H112" s="163">
        <v>59434</v>
      </c>
      <c r="I112" s="165">
        <f t="shared" ref="I112:I119" si="61">IFERROR(H112/G112-1,"-")</f>
        <v>-0.11358687546607005</v>
      </c>
      <c r="J112" s="164">
        <f t="shared" si="58"/>
        <v>1.6067543859649125</v>
      </c>
      <c r="K112" s="162">
        <f t="shared" si="59"/>
        <v>-7616</v>
      </c>
      <c r="L112" s="163">
        <f t="shared" si="60"/>
        <v>36634</v>
      </c>
      <c r="M112" s="164">
        <f t="shared" si="57"/>
        <v>2.4032409827918825E-2</v>
      </c>
    </row>
    <row r="113" spans="2:13" x14ac:dyDescent="0.25">
      <c r="B113" s="162" t="s">
        <v>113</v>
      </c>
      <c r="C113" s="163">
        <v>3041</v>
      </c>
      <c r="D113" s="163">
        <v>2645</v>
      </c>
      <c r="E113" s="163">
        <v>1353</v>
      </c>
      <c r="F113" s="163">
        <v>3443</v>
      </c>
      <c r="G113" s="163">
        <v>4626</v>
      </c>
      <c r="H113" s="163">
        <v>4236</v>
      </c>
      <c r="I113" s="165">
        <f t="shared" si="61"/>
        <v>-8.4306095979247764E-2</v>
      </c>
      <c r="J113" s="164">
        <f t="shared" si="58"/>
        <v>0.6015122873345935</v>
      </c>
      <c r="K113" s="162">
        <f t="shared" si="59"/>
        <v>-390</v>
      </c>
      <c r="L113" s="163">
        <f t="shared" si="60"/>
        <v>1591</v>
      </c>
      <c r="M113" s="164">
        <f t="shared" si="57"/>
        <v>1.7128459809379166E-3</v>
      </c>
    </row>
    <row r="114" spans="2:13" x14ac:dyDescent="0.25">
      <c r="B114" s="162" t="s">
        <v>116</v>
      </c>
      <c r="C114" s="163">
        <v>7000</v>
      </c>
      <c r="D114" s="163">
        <v>5937</v>
      </c>
      <c r="E114" s="163">
        <v>895</v>
      </c>
      <c r="F114" s="163">
        <v>4452</v>
      </c>
      <c r="G114" s="163">
        <v>8384</v>
      </c>
      <c r="H114" s="163">
        <v>6677</v>
      </c>
      <c r="I114" s="165">
        <f t="shared" si="61"/>
        <v>-0.20360209923664119</v>
      </c>
      <c r="J114" s="164">
        <f t="shared" si="58"/>
        <v>0.12464207512211556</v>
      </c>
      <c r="K114" s="162">
        <f t="shared" si="59"/>
        <v>-1707</v>
      </c>
      <c r="L114" s="163">
        <f t="shared" si="60"/>
        <v>740</v>
      </c>
      <c r="M114" s="164">
        <f t="shared" si="57"/>
        <v>2.6998754992262675E-3</v>
      </c>
    </row>
    <row r="115" spans="2:13" x14ac:dyDescent="0.25">
      <c r="B115" s="162" t="s">
        <v>123</v>
      </c>
      <c r="C115" s="163">
        <v>1064</v>
      </c>
      <c r="D115" s="163">
        <v>631</v>
      </c>
      <c r="E115" s="163">
        <v>429</v>
      </c>
      <c r="F115" s="163">
        <v>3705</v>
      </c>
      <c r="G115" s="163">
        <v>3200</v>
      </c>
      <c r="H115" s="163">
        <v>3495</v>
      </c>
      <c r="I115" s="165">
        <f t="shared" si="61"/>
        <v>9.2187500000000089E-2</v>
      </c>
      <c r="J115" s="164">
        <f t="shared" si="58"/>
        <v>4.5388272583201266</v>
      </c>
      <c r="K115" s="162">
        <f t="shared" si="59"/>
        <v>295</v>
      </c>
      <c r="L115" s="163">
        <f t="shared" si="60"/>
        <v>2864</v>
      </c>
      <c r="M115" s="164">
        <f t="shared" si="57"/>
        <v>1.4132192406463688E-3</v>
      </c>
    </row>
    <row r="116" spans="2:13" x14ac:dyDescent="0.25">
      <c r="B116" s="162" t="s">
        <v>119</v>
      </c>
      <c r="C116" s="163">
        <v>1701</v>
      </c>
      <c r="D116" s="163">
        <v>1893</v>
      </c>
      <c r="E116" s="163">
        <v>623</v>
      </c>
      <c r="F116" s="163">
        <v>2714</v>
      </c>
      <c r="G116" s="163">
        <v>3093</v>
      </c>
      <c r="H116" s="163">
        <v>2720</v>
      </c>
      <c r="I116" s="165">
        <f t="shared" si="61"/>
        <v>-0.12059489169091497</v>
      </c>
      <c r="J116" s="164">
        <f t="shared" si="58"/>
        <v>0.43687268885367136</v>
      </c>
      <c r="K116" s="162">
        <f t="shared" si="59"/>
        <v>-373</v>
      </c>
      <c r="L116" s="163">
        <f t="shared" si="60"/>
        <v>827</v>
      </c>
      <c r="M116" s="164">
        <f t="shared" si="57"/>
        <v>1.0998444447948852E-3</v>
      </c>
    </row>
    <row r="117" spans="2:13" x14ac:dyDescent="0.25">
      <c r="B117" s="162" t="s">
        <v>128</v>
      </c>
      <c r="C117" s="163">
        <v>314</v>
      </c>
      <c r="D117" s="163">
        <v>235</v>
      </c>
      <c r="E117" s="163">
        <v>206</v>
      </c>
      <c r="F117" s="163">
        <v>433</v>
      </c>
      <c r="G117" s="163">
        <v>739</v>
      </c>
      <c r="H117" s="163">
        <v>822</v>
      </c>
      <c r="I117" s="165">
        <f t="shared" si="61"/>
        <v>0.11231393775372123</v>
      </c>
      <c r="J117" s="164">
        <f t="shared" si="58"/>
        <v>2.4978723404255319</v>
      </c>
      <c r="K117" s="162">
        <f t="shared" si="59"/>
        <v>83</v>
      </c>
      <c r="L117" s="163">
        <f t="shared" si="60"/>
        <v>587</v>
      </c>
      <c r="M117" s="164">
        <f t="shared" si="57"/>
        <v>3.3237946089021894E-4</v>
      </c>
    </row>
    <row r="118" spans="2:13" x14ac:dyDescent="0.25">
      <c r="B118" s="162" t="s">
        <v>131</v>
      </c>
      <c r="C118" s="163">
        <v>863</v>
      </c>
      <c r="D118" s="163">
        <v>669</v>
      </c>
      <c r="E118" s="163">
        <v>526</v>
      </c>
      <c r="F118" s="163">
        <v>628</v>
      </c>
      <c r="G118" s="163">
        <v>383</v>
      </c>
      <c r="H118" s="163">
        <v>1041</v>
      </c>
      <c r="I118" s="165">
        <f t="shared" si="61"/>
        <v>1.7180156657963446</v>
      </c>
      <c r="J118" s="164">
        <f t="shared" si="58"/>
        <v>0.55605381165919288</v>
      </c>
      <c r="K118" s="162">
        <f t="shared" si="59"/>
        <v>658</v>
      </c>
      <c r="L118" s="163">
        <f t="shared" si="60"/>
        <v>372</v>
      </c>
      <c r="M118" s="164">
        <f t="shared" si="57"/>
        <v>4.209331128792189E-4</v>
      </c>
    </row>
    <row r="119" spans="2:13" x14ac:dyDescent="0.25">
      <c r="B119" s="168" t="s">
        <v>145</v>
      </c>
      <c r="C119" s="169">
        <f t="shared" ref="C119:H119" si="62">C111-SUM(C112:C118)</f>
        <v>5151</v>
      </c>
      <c r="D119" s="169">
        <f t="shared" si="62"/>
        <v>5229</v>
      </c>
      <c r="E119" s="169">
        <f t="shared" si="62"/>
        <v>3453</v>
      </c>
      <c r="F119" s="169">
        <f t="shared" si="62"/>
        <v>14862</v>
      </c>
      <c r="G119" s="169">
        <f t="shared" si="62"/>
        <v>15222</v>
      </c>
      <c r="H119" s="169">
        <f t="shared" si="62"/>
        <v>17472</v>
      </c>
      <c r="I119" s="171">
        <f t="shared" si="61"/>
        <v>0.14781237682301929</v>
      </c>
      <c r="J119" s="170">
        <f t="shared" si="58"/>
        <v>2.3413654618473894</v>
      </c>
      <c r="K119" s="168">
        <f>H119-G119</f>
        <v>2250</v>
      </c>
      <c r="L119" s="169">
        <f t="shared" si="60"/>
        <v>12243</v>
      </c>
      <c r="M119" s="170">
        <f t="shared" si="57"/>
        <v>7.0648831395059676E-3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>
        <f>C122+C125</f>
        <v>139868</v>
      </c>
      <c r="D121" s="176">
        <f t="shared" ref="D121:H121" si="63">D122+D125</f>
        <v>129345</v>
      </c>
      <c r="E121" s="176">
        <f t="shared" si="63"/>
        <v>52853</v>
      </c>
      <c r="F121" s="176">
        <f t="shared" si="63"/>
        <v>122504</v>
      </c>
      <c r="G121" s="176">
        <f t="shared" si="63"/>
        <v>143386</v>
      </c>
      <c r="H121" s="176">
        <f t="shared" si="63"/>
        <v>147042</v>
      </c>
      <c r="I121" s="177">
        <f>IFERROR(H121/G121-1,"-")</f>
        <v>2.5497607855718085E-2</v>
      </c>
      <c r="J121" s="177">
        <f>IFERROR(H121/D121-1,"-")</f>
        <v>0.13682013220456923</v>
      </c>
      <c r="K121" s="176">
        <f>H121-G121</f>
        <v>3656</v>
      </c>
      <c r="L121" s="176">
        <f>H121-D121</f>
        <v>17697</v>
      </c>
      <c r="M121" s="177">
        <f t="shared" ref="M121:M133" si="64">H121/H$9</f>
        <v>5.9457105460121139E-2</v>
      </c>
    </row>
    <row r="122" spans="2:13" x14ac:dyDescent="0.25">
      <c r="B122" s="157" t="s">
        <v>97</v>
      </c>
      <c r="C122" s="158">
        <v>83190</v>
      </c>
      <c r="D122" s="158">
        <v>70125</v>
      </c>
      <c r="E122" s="158">
        <v>26940</v>
      </c>
      <c r="F122" s="158">
        <v>75501</v>
      </c>
      <c r="G122" s="158">
        <v>88192</v>
      </c>
      <c r="H122" s="158">
        <v>92234</v>
      </c>
      <c r="I122" s="160">
        <f>IFERROR(H122/G122-1,"-")</f>
        <v>4.5831821480406321E-2</v>
      </c>
      <c r="J122" s="159">
        <f t="shared" ref="J122:J133" si="65">IFERROR(H122/D122-1,"-")</f>
        <v>0.31527985739750441</v>
      </c>
      <c r="K122" s="157">
        <f t="shared" ref="K122:K132" si="66">H122-G122</f>
        <v>4042</v>
      </c>
      <c r="L122" s="158">
        <f t="shared" ref="L122:L133" si="67">H122-D122</f>
        <v>22109</v>
      </c>
      <c r="M122" s="159">
        <f t="shared" si="64"/>
        <v>3.7295239897504204E-2</v>
      </c>
    </row>
    <row r="123" spans="2:13" x14ac:dyDescent="0.25">
      <c r="B123" s="162" t="s">
        <v>103</v>
      </c>
      <c r="C123" s="163">
        <v>45820</v>
      </c>
      <c r="D123" s="163">
        <v>34639</v>
      </c>
      <c r="E123" s="163">
        <v>13715</v>
      </c>
      <c r="F123" s="163">
        <v>38799</v>
      </c>
      <c r="G123" s="163">
        <v>40048</v>
      </c>
      <c r="H123" s="163">
        <v>43987</v>
      </c>
      <c r="I123" s="165">
        <f>IFERROR(H123/G123-1,"-")</f>
        <v>9.8356971634039114E-2</v>
      </c>
      <c r="J123" s="164">
        <f t="shared" si="65"/>
        <v>0.26986922255261403</v>
      </c>
      <c r="K123" s="162">
        <f t="shared" si="66"/>
        <v>3939</v>
      </c>
      <c r="L123" s="163">
        <f t="shared" si="67"/>
        <v>9348</v>
      </c>
      <c r="M123" s="164">
        <f t="shared" si="64"/>
        <v>1.7786344703379635E-2</v>
      </c>
    </row>
    <row r="124" spans="2:13" x14ac:dyDescent="0.25">
      <c r="B124" s="162" t="s">
        <v>100</v>
      </c>
      <c r="C124" s="163">
        <v>37370</v>
      </c>
      <c r="D124" s="163">
        <v>35486</v>
      </c>
      <c r="E124" s="163">
        <v>13225</v>
      </c>
      <c r="F124" s="163">
        <v>36702</v>
      </c>
      <c r="G124" s="163">
        <v>48144</v>
      </c>
      <c r="H124" s="163">
        <v>48247</v>
      </c>
      <c r="I124" s="165">
        <f>IFERROR(H124/G124-1,"-")</f>
        <v>2.1394150880691409E-3</v>
      </c>
      <c r="J124" s="164">
        <f t="shared" si="65"/>
        <v>0.35960660542185652</v>
      </c>
      <c r="K124" s="162">
        <f t="shared" si="66"/>
        <v>103</v>
      </c>
      <c r="L124" s="163">
        <f t="shared" si="67"/>
        <v>12761</v>
      </c>
      <c r="M124" s="164">
        <f t="shared" si="64"/>
        <v>1.9508895194124565E-2</v>
      </c>
    </row>
    <row r="125" spans="2:13" x14ac:dyDescent="0.25">
      <c r="B125" s="157" t="s">
        <v>107</v>
      </c>
      <c r="C125" s="158">
        <v>56678</v>
      </c>
      <c r="D125" s="158">
        <v>59220</v>
      </c>
      <c r="E125" s="158">
        <v>25913</v>
      </c>
      <c r="F125" s="158">
        <v>47003</v>
      </c>
      <c r="G125" s="158">
        <v>55194</v>
      </c>
      <c r="H125" s="158">
        <v>54808</v>
      </c>
      <c r="I125" s="160">
        <f>IFERROR(H125/G125-1,"-")</f>
        <v>-6.9935137877304987E-3</v>
      </c>
      <c r="J125" s="159">
        <f t="shared" si="65"/>
        <v>-7.4501857480580913E-2</v>
      </c>
      <c r="K125" s="157">
        <f t="shared" si="66"/>
        <v>-386</v>
      </c>
      <c r="L125" s="158">
        <f t="shared" si="67"/>
        <v>-4412</v>
      </c>
      <c r="M125" s="159">
        <f t="shared" si="64"/>
        <v>2.2161865562616935E-2</v>
      </c>
    </row>
    <row r="126" spans="2:13" x14ac:dyDescent="0.25">
      <c r="B126" s="162" t="s">
        <v>110</v>
      </c>
      <c r="C126" s="163">
        <v>7462</v>
      </c>
      <c r="D126" s="163">
        <v>6236</v>
      </c>
      <c r="E126" s="163">
        <v>2810</v>
      </c>
      <c r="F126" s="163">
        <v>4796</v>
      </c>
      <c r="G126" s="163">
        <v>6695</v>
      </c>
      <c r="H126" s="163">
        <v>6643</v>
      </c>
      <c r="I126" s="165">
        <f t="shared" ref="I126:I133" si="68">IFERROR(H126/G126-1,"-")</f>
        <v>-7.7669902912621547E-3</v>
      </c>
      <c r="J126" s="164">
        <f t="shared" si="65"/>
        <v>6.5266196279666344E-2</v>
      </c>
      <c r="K126" s="162">
        <f t="shared" si="66"/>
        <v>-52</v>
      </c>
      <c r="L126" s="163">
        <f t="shared" si="67"/>
        <v>407</v>
      </c>
      <c r="M126" s="164">
        <f t="shared" si="64"/>
        <v>2.6861274436663315E-3</v>
      </c>
    </row>
    <row r="127" spans="2:13" x14ac:dyDescent="0.25">
      <c r="B127" s="162" t="s">
        <v>113</v>
      </c>
      <c r="C127" s="163">
        <v>6461</v>
      </c>
      <c r="D127" s="163">
        <v>5758</v>
      </c>
      <c r="E127" s="163">
        <v>2894</v>
      </c>
      <c r="F127" s="163">
        <v>5107</v>
      </c>
      <c r="G127" s="163">
        <v>8113</v>
      </c>
      <c r="H127" s="163">
        <v>7662</v>
      </c>
      <c r="I127" s="165">
        <f t="shared" si="68"/>
        <v>-5.5589794157524963E-2</v>
      </c>
      <c r="J127" s="164">
        <f t="shared" si="65"/>
        <v>0.33067037165682533</v>
      </c>
      <c r="K127" s="162">
        <f t="shared" si="66"/>
        <v>-451</v>
      </c>
      <c r="L127" s="163">
        <f t="shared" si="67"/>
        <v>1904</v>
      </c>
      <c r="M127" s="164">
        <f t="shared" si="64"/>
        <v>3.0981647558891213E-3</v>
      </c>
    </row>
    <row r="128" spans="2:13" x14ac:dyDescent="0.25">
      <c r="B128" s="162" t="s">
        <v>116</v>
      </c>
      <c r="C128" s="163">
        <v>3735</v>
      </c>
      <c r="D128" s="163">
        <v>3861</v>
      </c>
      <c r="E128" s="163">
        <v>1950</v>
      </c>
      <c r="F128" s="163">
        <v>4441</v>
      </c>
      <c r="G128" s="163">
        <v>4955</v>
      </c>
      <c r="H128" s="163">
        <v>4582</v>
      </c>
      <c r="I128" s="165">
        <f t="shared" si="68"/>
        <v>-7.5277497477295618E-2</v>
      </c>
      <c r="J128" s="164">
        <f t="shared" si="65"/>
        <v>0.18673918673918677</v>
      </c>
      <c r="K128" s="162">
        <f t="shared" si="66"/>
        <v>-373</v>
      </c>
      <c r="L128" s="163">
        <f t="shared" si="67"/>
        <v>721</v>
      </c>
      <c r="M128" s="164">
        <f t="shared" si="64"/>
        <v>1.8527526639890307E-3</v>
      </c>
    </row>
    <row r="129" spans="2:13" x14ac:dyDescent="0.25">
      <c r="B129" s="162" t="s">
        <v>123</v>
      </c>
      <c r="C129" s="163">
        <v>963</v>
      </c>
      <c r="D129" s="163">
        <v>995</v>
      </c>
      <c r="E129" s="163">
        <v>527</v>
      </c>
      <c r="F129" s="163">
        <v>1275</v>
      </c>
      <c r="G129" s="163">
        <v>1516</v>
      </c>
      <c r="H129" s="163">
        <v>1395</v>
      </c>
      <c r="I129" s="165">
        <f t="shared" si="68"/>
        <v>-7.9815303430079143E-2</v>
      </c>
      <c r="J129" s="164">
        <f t="shared" si="65"/>
        <v>0.40201005025125625</v>
      </c>
      <c r="K129" s="162">
        <f t="shared" si="66"/>
        <v>-121</v>
      </c>
      <c r="L129" s="163">
        <f t="shared" si="67"/>
        <v>400</v>
      </c>
      <c r="M129" s="164">
        <f t="shared" si="64"/>
        <v>5.6407463253267079E-4</v>
      </c>
    </row>
    <row r="130" spans="2:13" x14ac:dyDescent="0.25">
      <c r="B130" s="162" t="s">
        <v>119</v>
      </c>
      <c r="C130" s="163">
        <v>1049</v>
      </c>
      <c r="D130" s="163">
        <v>848</v>
      </c>
      <c r="E130" s="163">
        <v>455</v>
      </c>
      <c r="F130" s="163">
        <v>986</v>
      </c>
      <c r="G130" s="163">
        <v>1075</v>
      </c>
      <c r="H130" s="163">
        <v>1136</v>
      </c>
      <c r="I130" s="165">
        <f t="shared" si="68"/>
        <v>5.6744186046511658E-2</v>
      </c>
      <c r="J130" s="164">
        <f t="shared" si="65"/>
        <v>0.33962264150943389</v>
      </c>
      <c r="K130" s="162">
        <f t="shared" si="66"/>
        <v>61</v>
      </c>
      <c r="L130" s="163">
        <f t="shared" si="67"/>
        <v>288</v>
      </c>
      <c r="M130" s="164">
        <f t="shared" si="64"/>
        <v>4.5934679753198139E-4</v>
      </c>
    </row>
    <row r="131" spans="2:13" x14ac:dyDescent="0.25">
      <c r="B131" s="162" t="s">
        <v>128</v>
      </c>
      <c r="C131" s="163">
        <v>943</v>
      </c>
      <c r="D131" s="163">
        <v>1050</v>
      </c>
      <c r="E131" s="163">
        <v>630</v>
      </c>
      <c r="F131" s="163">
        <v>602</v>
      </c>
      <c r="G131" s="163">
        <v>800</v>
      </c>
      <c r="H131" s="163">
        <v>904</v>
      </c>
      <c r="I131" s="165">
        <f t="shared" si="68"/>
        <v>0.12999999999999989</v>
      </c>
      <c r="J131" s="164">
        <f t="shared" si="65"/>
        <v>-0.13904761904761909</v>
      </c>
      <c r="K131" s="162">
        <f t="shared" si="66"/>
        <v>104</v>
      </c>
      <c r="L131" s="163">
        <f t="shared" si="67"/>
        <v>-146</v>
      </c>
      <c r="M131" s="164">
        <f t="shared" si="64"/>
        <v>3.6553653606418237E-4</v>
      </c>
    </row>
    <row r="132" spans="2:13" x14ac:dyDescent="0.25">
      <c r="B132" s="162" t="s">
        <v>131</v>
      </c>
      <c r="C132" s="163">
        <v>1792</v>
      </c>
      <c r="D132" s="163">
        <v>1616</v>
      </c>
      <c r="E132" s="163">
        <v>970</v>
      </c>
      <c r="F132" s="163">
        <v>1056</v>
      </c>
      <c r="G132" s="163">
        <v>1493</v>
      </c>
      <c r="H132" s="163">
        <v>1365</v>
      </c>
      <c r="I132" s="165">
        <f t="shared" si="68"/>
        <v>-8.5733422638981871E-2</v>
      </c>
      <c r="J132" s="164">
        <f t="shared" si="65"/>
        <v>-0.15532178217821779</v>
      </c>
      <c r="K132" s="162">
        <f t="shared" si="66"/>
        <v>-128</v>
      </c>
      <c r="L132" s="163">
        <f t="shared" si="67"/>
        <v>-251</v>
      </c>
      <c r="M132" s="164">
        <f t="shared" si="64"/>
        <v>5.5194399527390371E-4</v>
      </c>
    </row>
    <row r="133" spans="2:13" x14ac:dyDescent="0.25">
      <c r="B133" s="168" t="s">
        <v>145</v>
      </c>
      <c r="C133" s="169">
        <f t="shared" ref="C133:H133" si="69">C125-SUM(C126:C132)</f>
        <v>34273</v>
      </c>
      <c r="D133" s="169">
        <f t="shared" si="69"/>
        <v>38856</v>
      </c>
      <c r="E133" s="169">
        <f t="shared" si="69"/>
        <v>15677</v>
      </c>
      <c r="F133" s="169">
        <f t="shared" si="69"/>
        <v>28740</v>
      </c>
      <c r="G133" s="169">
        <f t="shared" si="69"/>
        <v>30547</v>
      </c>
      <c r="H133" s="169">
        <f t="shared" si="69"/>
        <v>31121</v>
      </c>
      <c r="I133" s="171">
        <f t="shared" si="68"/>
        <v>1.8790715945919301E-2</v>
      </c>
      <c r="J133" s="170">
        <f t="shared" si="65"/>
        <v>-0.19906835495161623</v>
      </c>
      <c r="K133" s="168">
        <f>H133-G133</f>
        <v>574</v>
      </c>
      <c r="L133" s="169">
        <f t="shared" si="67"/>
        <v>-7735</v>
      </c>
      <c r="M133" s="170">
        <f t="shared" si="64"/>
        <v>1.2583918737669713E-2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f>C136+C139</f>
        <v>97715</v>
      </c>
      <c r="D135" s="176">
        <f t="shared" ref="D135:H135" si="70">D136+D139</f>
        <v>98269</v>
      </c>
      <c r="E135" s="176">
        <f t="shared" si="70"/>
        <v>39287</v>
      </c>
      <c r="F135" s="176">
        <f t="shared" si="70"/>
        <v>119890</v>
      </c>
      <c r="G135" s="176">
        <f t="shared" si="70"/>
        <v>130450</v>
      </c>
      <c r="H135" s="176">
        <f t="shared" si="70"/>
        <v>138513</v>
      </c>
      <c r="I135" s="177">
        <f>IFERROR(H135/G135-1,"-")</f>
        <v>6.180912226906865E-2</v>
      </c>
      <c r="J135" s="177">
        <f>IFERROR(H135/D135-1,"-")</f>
        <v>0.40952894605623347</v>
      </c>
      <c r="K135" s="176">
        <f>H135-G135</f>
        <v>8063</v>
      </c>
      <c r="L135" s="176">
        <f>H135-D135</f>
        <v>40244</v>
      </c>
      <c r="M135" s="177">
        <f t="shared" ref="M135:M147" si="71">H135/H$9</f>
        <v>5.6008365287453649E-2</v>
      </c>
    </row>
    <row r="136" spans="2:13" x14ac:dyDescent="0.25">
      <c r="B136" s="157" t="s">
        <v>97</v>
      </c>
      <c r="C136" s="158">
        <v>18213</v>
      </c>
      <c r="D136" s="158">
        <v>18690</v>
      </c>
      <c r="E136" s="158">
        <v>1887</v>
      </c>
      <c r="F136" s="158">
        <v>11190</v>
      </c>
      <c r="G136" s="158">
        <v>13806</v>
      </c>
      <c r="H136" s="158">
        <v>11011</v>
      </c>
      <c r="I136" s="160">
        <f>IFERROR(H136/G136-1,"-")</f>
        <v>-0.2024482109227872</v>
      </c>
      <c r="J136" s="159">
        <f t="shared" ref="J136:J147" si="72">IFERROR(H136/D136-1,"-")</f>
        <v>-0.41086142322097374</v>
      </c>
      <c r="K136" s="157">
        <f t="shared" ref="K136:K146" si="73">H136-G136</f>
        <v>-2795</v>
      </c>
      <c r="L136" s="158">
        <f t="shared" ref="L136:L147" si="74">H136-D136</f>
        <v>-7679</v>
      </c>
      <c r="M136" s="159">
        <f t="shared" si="71"/>
        <v>4.4523482285428236E-3</v>
      </c>
    </row>
    <row r="137" spans="2:13" x14ac:dyDescent="0.25">
      <c r="B137" s="162" t="s">
        <v>103</v>
      </c>
      <c r="C137" s="163">
        <v>12018</v>
      </c>
      <c r="D137" s="163">
        <v>10397</v>
      </c>
      <c r="E137" s="163">
        <v>1146</v>
      </c>
      <c r="F137" s="163">
        <v>7520</v>
      </c>
      <c r="G137" s="163">
        <v>8919</v>
      </c>
      <c r="H137" s="163">
        <v>7092</v>
      </c>
      <c r="I137" s="165">
        <f>IFERROR(H137/G137-1,"-")</f>
        <v>-0.20484359233097882</v>
      </c>
      <c r="J137" s="164">
        <f t="shared" si="72"/>
        <v>-0.31788015773780898</v>
      </c>
      <c r="K137" s="162">
        <f t="shared" si="73"/>
        <v>-1827</v>
      </c>
      <c r="L137" s="163">
        <f t="shared" si="74"/>
        <v>-3305</v>
      </c>
      <c r="M137" s="164">
        <f t="shared" si="71"/>
        <v>2.8676826479725461E-3</v>
      </c>
    </row>
    <row r="138" spans="2:13" x14ac:dyDescent="0.25">
      <c r="B138" s="162" t="s">
        <v>100</v>
      </c>
      <c r="C138" s="163">
        <v>6195</v>
      </c>
      <c r="D138" s="163">
        <v>8293</v>
      </c>
      <c r="E138" s="163">
        <v>741</v>
      </c>
      <c r="F138" s="163">
        <v>3670</v>
      </c>
      <c r="G138" s="163">
        <v>4887</v>
      </c>
      <c r="H138" s="163">
        <v>3919</v>
      </c>
      <c r="I138" s="165">
        <f>IFERROR(H138/G138-1,"-")</f>
        <v>-0.19807652956824229</v>
      </c>
      <c r="J138" s="164">
        <f t="shared" si="72"/>
        <v>-0.52743277462920535</v>
      </c>
      <c r="K138" s="162">
        <f t="shared" si="73"/>
        <v>-968</v>
      </c>
      <c r="L138" s="163">
        <f t="shared" si="74"/>
        <v>-4374</v>
      </c>
      <c r="M138" s="164">
        <f t="shared" si="71"/>
        <v>1.5846655805702775E-3</v>
      </c>
    </row>
    <row r="139" spans="2:13" x14ac:dyDescent="0.25">
      <c r="B139" s="157" t="s">
        <v>107</v>
      </c>
      <c r="C139" s="158">
        <v>79502</v>
      </c>
      <c r="D139" s="158">
        <v>79579</v>
      </c>
      <c r="E139" s="158">
        <v>37400</v>
      </c>
      <c r="F139" s="158">
        <v>108700</v>
      </c>
      <c r="G139" s="158">
        <v>116644</v>
      </c>
      <c r="H139" s="158">
        <v>127502</v>
      </c>
      <c r="I139" s="160">
        <f>IFERROR(H139/G139-1,"-")</f>
        <v>9.3086656836185222E-2</v>
      </c>
      <c r="J139" s="159">
        <f t="shared" si="72"/>
        <v>0.60220661229721406</v>
      </c>
      <c r="K139" s="157">
        <f t="shared" si="73"/>
        <v>10858</v>
      </c>
      <c r="L139" s="158">
        <f t="shared" si="74"/>
        <v>47923</v>
      </c>
      <c r="M139" s="159">
        <f t="shared" si="71"/>
        <v>5.1556017058910823E-2</v>
      </c>
    </row>
    <row r="140" spans="2:13" x14ac:dyDescent="0.25">
      <c r="B140" s="162" t="s">
        <v>110</v>
      </c>
      <c r="C140" s="163">
        <v>37204</v>
      </c>
      <c r="D140" s="163">
        <v>36715</v>
      </c>
      <c r="E140" s="163">
        <v>15636</v>
      </c>
      <c r="F140" s="163">
        <v>46052</v>
      </c>
      <c r="G140" s="163">
        <v>48816</v>
      </c>
      <c r="H140" s="163">
        <v>56589</v>
      </c>
      <c r="I140" s="165">
        <f t="shared" ref="I140:I147" si="75">IFERROR(H140/G140-1,"-")</f>
        <v>0.15923058013765989</v>
      </c>
      <c r="J140" s="164">
        <f t="shared" si="72"/>
        <v>0.54130464387852384</v>
      </c>
      <c r="K140" s="162">
        <f t="shared" si="73"/>
        <v>7773</v>
      </c>
      <c r="L140" s="163">
        <f t="shared" si="74"/>
        <v>19874</v>
      </c>
      <c r="M140" s="164">
        <f t="shared" si="71"/>
        <v>2.2882021061212409E-2</v>
      </c>
    </row>
    <row r="141" spans="2:13" x14ac:dyDescent="0.25">
      <c r="B141" s="162" t="s">
        <v>113</v>
      </c>
      <c r="C141" s="163">
        <v>6558</v>
      </c>
      <c r="D141" s="163">
        <v>6708</v>
      </c>
      <c r="E141" s="163">
        <v>2675</v>
      </c>
      <c r="F141" s="163">
        <v>6940</v>
      </c>
      <c r="G141" s="163">
        <v>10252</v>
      </c>
      <c r="H141" s="163">
        <v>11260</v>
      </c>
      <c r="I141" s="165">
        <f t="shared" si="75"/>
        <v>9.8322278579789257E-2</v>
      </c>
      <c r="J141" s="164">
        <f t="shared" si="72"/>
        <v>0.67859272510435309</v>
      </c>
      <c r="K141" s="162">
        <f t="shared" si="73"/>
        <v>1008</v>
      </c>
      <c r="L141" s="163">
        <f t="shared" si="74"/>
        <v>4552</v>
      </c>
      <c r="M141" s="164">
        <f t="shared" si="71"/>
        <v>4.5530325177905902E-3</v>
      </c>
    </row>
    <row r="142" spans="2:13" x14ac:dyDescent="0.25">
      <c r="B142" s="162" t="s">
        <v>116</v>
      </c>
      <c r="C142" s="163">
        <v>10009</v>
      </c>
      <c r="D142" s="163">
        <v>9585</v>
      </c>
      <c r="E142" s="163">
        <v>3097</v>
      </c>
      <c r="F142" s="163">
        <v>14157</v>
      </c>
      <c r="G142" s="163">
        <v>12563</v>
      </c>
      <c r="H142" s="163">
        <v>12979</v>
      </c>
      <c r="I142" s="165">
        <f t="shared" si="75"/>
        <v>3.3113109925973161E-2</v>
      </c>
      <c r="J142" s="164">
        <f t="shared" si="72"/>
        <v>0.35409494001043296</v>
      </c>
      <c r="K142" s="162">
        <f t="shared" si="73"/>
        <v>416</v>
      </c>
      <c r="L142" s="163">
        <f t="shared" si="74"/>
        <v>3394</v>
      </c>
      <c r="M142" s="164">
        <f t="shared" si="71"/>
        <v>5.2481180327179459E-3</v>
      </c>
    </row>
    <row r="143" spans="2:13" x14ac:dyDescent="0.25">
      <c r="B143" s="162" t="s">
        <v>123</v>
      </c>
      <c r="C143" s="163">
        <v>1686</v>
      </c>
      <c r="D143" s="163">
        <v>1527</v>
      </c>
      <c r="E143" s="163">
        <v>406</v>
      </c>
      <c r="F143" s="163">
        <v>4854</v>
      </c>
      <c r="G143" s="163">
        <v>4103</v>
      </c>
      <c r="H143" s="163">
        <v>3054</v>
      </c>
      <c r="I143" s="165">
        <f t="shared" si="75"/>
        <v>-0.25566658542529852</v>
      </c>
      <c r="J143" s="164">
        <f t="shared" si="72"/>
        <v>1</v>
      </c>
      <c r="K143" s="162">
        <f t="shared" si="73"/>
        <v>-1049</v>
      </c>
      <c r="L143" s="163">
        <f t="shared" si="74"/>
        <v>1527</v>
      </c>
      <c r="M143" s="164">
        <f t="shared" si="71"/>
        <v>1.2348988729424923E-3</v>
      </c>
    </row>
    <row r="144" spans="2:13" x14ac:dyDescent="0.25">
      <c r="B144" s="162" t="s">
        <v>119</v>
      </c>
      <c r="C144" s="163">
        <v>1963</v>
      </c>
      <c r="D144" s="163">
        <v>2034</v>
      </c>
      <c r="E144" s="163">
        <v>671</v>
      </c>
      <c r="F144" s="163">
        <v>2150</v>
      </c>
      <c r="G144" s="163">
        <v>2651</v>
      </c>
      <c r="H144" s="163">
        <v>3118</v>
      </c>
      <c r="I144" s="165">
        <f t="shared" si="75"/>
        <v>0.17615993964541676</v>
      </c>
      <c r="J144" s="164">
        <f t="shared" si="72"/>
        <v>0.53294001966568327</v>
      </c>
      <c r="K144" s="162">
        <f t="shared" si="73"/>
        <v>467</v>
      </c>
      <c r="L144" s="163">
        <f t="shared" si="74"/>
        <v>1084</v>
      </c>
      <c r="M144" s="164">
        <f t="shared" si="71"/>
        <v>1.2607775657611955E-3</v>
      </c>
    </row>
    <row r="145" spans="2:13" x14ac:dyDescent="0.25">
      <c r="B145" s="162" t="s">
        <v>128</v>
      </c>
      <c r="C145" s="163">
        <v>802</v>
      </c>
      <c r="D145" s="163">
        <v>949</v>
      </c>
      <c r="E145" s="163">
        <v>1581</v>
      </c>
      <c r="F145" s="163">
        <v>1640</v>
      </c>
      <c r="G145" s="163">
        <v>1951</v>
      </c>
      <c r="H145" s="163">
        <v>1813</v>
      </c>
      <c r="I145" s="165">
        <f t="shared" si="75"/>
        <v>-7.0732957457714019E-2</v>
      </c>
      <c r="J145" s="164">
        <f t="shared" si="72"/>
        <v>0.91043203371970494</v>
      </c>
      <c r="K145" s="162">
        <f t="shared" si="73"/>
        <v>-138</v>
      </c>
      <c r="L145" s="163">
        <f t="shared" si="74"/>
        <v>864</v>
      </c>
      <c r="M145" s="164">
        <f t="shared" si="71"/>
        <v>7.3309484500482598E-4</v>
      </c>
    </row>
    <row r="146" spans="2:13" x14ac:dyDescent="0.25">
      <c r="B146" s="162" t="s">
        <v>131</v>
      </c>
      <c r="C146" s="163">
        <v>4007</v>
      </c>
      <c r="D146" s="163">
        <v>3171</v>
      </c>
      <c r="E146" s="163">
        <v>3277</v>
      </c>
      <c r="F146" s="163">
        <v>735</v>
      </c>
      <c r="G146" s="163">
        <v>1305</v>
      </c>
      <c r="H146" s="163">
        <v>1162</v>
      </c>
      <c r="I146" s="165">
        <f t="shared" si="75"/>
        <v>-0.10957854406130263</v>
      </c>
      <c r="J146" s="164">
        <f t="shared" si="72"/>
        <v>-0.63355408388520973</v>
      </c>
      <c r="K146" s="162">
        <f t="shared" si="73"/>
        <v>-143</v>
      </c>
      <c r="L146" s="163">
        <f t="shared" si="74"/>
        <v>-2009</v>
      </c>
      <c r="M146" s="164">
        <f t="shared" si="71"/>
        <v>4.6986001648957956E-4</v>
      </c>
    </row>
    <row r="147" spans="2:13" x14ac:dyDescent="0.25">
      <c r="B147" s="168" t="s">
        <v>145</v>
      </c>
      <c r="C147" s="169">
        <f t="shared" ref="C147:H147" si="76">C139-SUM(C140:C146)</f>
        <v>17273</v>
      </c>
      <c r="D147" s="169">
        <f t="shared" si="76"/>
        <v>18890</v>
      </c>
      <c r="E147" s="169">
        <f t="shared" si="76"/>
        <v>10057</v>
      </c>
      <c r="F147" s="169">
        <f t="shared" si="76"/>
        <v>32172</v>
      </c>
      <c r="G147" s="169">
        <f t="shared" si="76"/>
        <v>35003</v>
      </c>
      <c r="H147" s="169">
        <f t="shared" si="76"/>
        <v>37527</v>
      </c>
      <c r="I147" s="171">
        <f t="shared" si="75"/>
        <v>7.2108105019569768E-2</v>
      </c>
      <c r="J147" s="170">
        <f t="shared" si="72"/>
        <v>0.98660667019587089</v>
      </c>
      <c r="K147" s="168">
        <f>H147-G147</f>
        <v>2524</v>
      </c>
      <c r="L147" s="169">
        <f t="shared" si="74"/>
        <v>18637</v>
      </c>
      <c r="M147" s="170">
        <f t="shared" si="71"/>
        <v>1.5174214146991783E-2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f>C150+C153</f>
        <v>70314</v>
      </c>
      <c r="D149" s="176">
        <f t="shared" ref="D149:H149" si="77">D150+D153</f>
        <v>72830</v>
      </c>
      <c r="E149" s="176">
        <f t="shared" si="77"/>
        <v>22394</v>
      </c>
      <c r="F149" s="176">
        <f t="shared" si="77"/>
        <v>60084</v>
      </c>
      <c r="G149" s="176">
        <f t="shared" si="77"/>
        <v>63322</v>
      </c>
      <c r="H149" s="176">
        <f t="shared" si="77"/>
        <v>67211</v>
      </c>
      <c r="I149" s="177">
        <f>IFERROR(H149/G149-1,"-")</f>
        <v>6.1416253434825263E-2</v>
      </c>
      <c r="J149" s="177">
        <f>IFERROR(H149/D149-1,"-")</f>
        <v>-7.7152272415213496E-2</v>
      </c>
      <c r="K149" s="176">
        <f>H149-G149</f>
        <v>3889</v>
      </c>
      <c r="L149" s="176">
        <f>H149-D149</f>
        <v>-5619</v>
      </c>
      <c r="M149" s="177">
        <f t="shared" ref="M149:M161" si="78">H149/H$9</f>
        <v>2.7177075359966552E-2</v>
      </c>
    </row>
    <row r="150" spans="2:13" x14ac:dyDescent="0.25">
      <c r="B150" s="157" t="s">
        <v>97</v>
      </c>
      <c r="C150" s="158">
        <v>29496</v>
      </c>
      <c r="D150" s="158">
        <v>32685</v>
      </c>
      <c r="E150" s="158">
        <v>7858</v>
      </c>
      <c r="F150" s="158">
        <v>32362</v>
      </c>
      <c r="G150" s="158">
        <v>33070</v>
      </c>
      <c r="H150" s="158">
        <v>31363</v>
      </c>
      <c r="I150" s="160">
        <f>IFERROR(H150/G150-1,"-")</f>
        <v>-5.1617780465678886E-2</v>
      </c>
      <c r="J150" s="159">
        <f t="shared" ref="J150:J161" si="79">IFERROR(H150/D150-1,"-")</f>
        <v>-4.0446688083218607E-2</v>
      </c>
      <c r="K150" s="157">
        <f t="shared" ref="K150:K160" si="80">H150-G150</f>
        <v>-1707</v>
      </c>
      <c r="L150" s="158">
        <f t="shared" ref="L150:L161" si="81">H150-D150</f>
        <v>-1322</v>
      </c>
      <c r="M150" s="159">
        <f t="shared" si="78"/>
        <v>1.2681772544890434E-2</v>
      </c>
    </row>
    <row r="151" spans="2:13" x14ac:dyDescent="0.25">
      <c r="B151" s="162" t="s">
        <v>103</v>
      </c>
      <c r="C151" s="163">
        <v>17777</v>
      </c>
      <c r="D151" s="163">
        <v>19961</v>
      </c>
      <c r="E151" s="163">
        <v>3860</v>
      </c>
      <c r="F151" s="163">
        <v>23109</v>
      </c>
      <c r="G151" s="163">
        <v>23803</v>
      </c>
      <c r="H151" s="163">
        <v>22031</v>
      </c>
      <c r="I151" s="165">
        <f>IFERROR(H151/G151-1,"-")</f>
        <v>-7.4444397764987569E-2</v>
      </c>
      <c r="J151" s="164">
        <f t="shared" si="79"/>
        <v>0.10370221932768908</v>
      </c>
      <c r="K151" s="162">
        <f t="shared" si="80"/>
        <v>-1772</v>
      </c>
      <c r="L151" s="163">
        <f t="shared" si="81"/>
        <v>2070</v>
      </c>
      <c r="M151" s="164">
        <f t="shared" si="78"/>
        <v>8.9083356482632763E-3</v>
      </c>
    </row>
    <row r="152" spans="2:13" x14ac:dyDescent="0.25">
      <c r="B152" s="162" t="s">
        <v>100</v>
      </c>
      <c r="C152" s="163">
        <v>11719</v>
      </c>
      <c r="D152" s="163">
        <v>12724</v>
      </c>
      <c r="E152" s="163">
        <v>3998</v>
      </c>
      <c r="F152" s="163">
        <v>9253</v>
      </c>
      <c r="G152" s="163">
        <v>9267</v>
      </c>
      <c r="H152" s="163">
        <v>9332</v>
      </c>
      <c r="I152" s="165">
        <f>IFERROR(H152/G152-1,"-")</f>
        <v>7.0141361821516313E-3</v>
      </c>
      <c r="J152" s="164">
        <f t="shared" si="79"/>
        <v>-0.26658283558629359</v>
      </c>
      <c r="K152" s="162">
        <f t="shared" si="80"/>
        <v>65</v>
      </c>
      <c r="L152" s="163">
        <f t="shared" si="81"/>
        <v>-3392</v>
      </c>
      <c r="M152" s="164">
        <f t="shared" si="78"/>
        <v>3.7734368966271573E-3</v>
      </c>
    </row>
    <row r="153" spans="2:13" x14ac:dyDescent="0.25">
      <c r="B153" s="157" t="s">
        <v>107</v>
      </c>
      <c r="C153" s="158">
        <v>40818</v>
      </c>
      <c r="D153" s="158">
        <v>40145</v>
      </c>
      <c r="E153" s="158">
        <v>14536</v>
      </c>
      <c r="F153" s="158">
        <v>27722</v>
      </c>
      <c r="G153" s="158">
        <v>30252</v>
      </c>
      <c r="H153" s="158">
        <v>35848</v>
      </c>
      <c r="I153" s="160">
        <f>IFERROR(H153/G153-1,"-")</f>
        <v>0.18497950548724051</v>
      </c>
      <c r="J153" s="159">
        <f t="shared" si="79"/>
        <v>-0.1070369909079586</v>
      </c>
      <c r="K153" s="157">
        <f t="shared" si="80"/>
        <v>5596</v>
      </c>
      <c r="L153" s="158">
        <f t="shared" si="81"/>
        <v>-4297</v>
      </c>
      <c r="M153" s="159">
        <f t="shared" si="78"/>
        <v>1.4495302815076118E-2</v>
      </c>
    </row>
    <row r="154" spans="2:13" x14ac:dyDescent="0.25">
      <c r="B154" s="162" t="s">
        <v>110</v>
      </c>
      <c r="C154" s="163">
        <v>13232</v>
      </c>
      <c r="D154" s="163">
        <v>13113</v>
      </c>
      <c r="E154" s="163">
        <v>4906</v>
      </c>
      <c r="F154" s="163">
        <v>10475</v>
      </c>
      <c r="G154" s="163">
        <v>10614</v>
      </c>
      <c r="H154" s="163">
        <v>11900</v>
      </c>
      <c r="I154" s="165">
        <f t="shared" ref="I154:I161" si="82">IFERROR(H154/G154-1,"-")</f>
        <v>0.12116073110985481</v>
      </c>
      <c r="J154" s="164">
        <f t="shared" si="79"/>
        <v>-9.2503622359490612E-2</v>
      </c>
      <c r="K154" s="162">
        <f t="shared" si="80"/>
        <v>1286</v>
      </c>
      <c r="L154" s="163">
        <f t="shared" si="81"/>
        <v>-1213</v>
      </c>
      <c r="M154" s="164">
        <f t="shared" si="78"/>
        <v>4.8118194459776222E-3</v>
      </c>
    </row>
    <row r="155" spans="2:13" x14ac:dyDescent="0.25">
      <c r="B155" s="162" t="s">
        <v>113</v>
      </c>
      <c r="C155" s="163">
        <v>12479</v>
      </c>
      <c r="D155" s="163">
        <v>10170</v>
      </c>
      <c r="E155" s="163">
        <v>3835</v>
      </c>
      <c r="F155" s="163">
        <v>5515</v>
      </c>
      <c r="G155" s="163">
        <v>5549</v>
      </c>
      <c r="H155" s="163">
        <v>5644</v>
      </c>
      <c r="I155" s="165">
        <f t="shared" si="82"/>
        <v>1.7120201838169091E-2</v>
      </c>
      <c r="J155" s="164">
        <f t="shared" si="79"/>
        <v>-0.44503441494591933</v>
      </c>
      <c r="K155" s="162">
        <f t="shared" si="80"/>
        <v>95</v>
      </c>
      <c r="L155" s="163">
        <f t="shared" si="81"/>
        <v>-4526</v>
      </c>
      <c r="M155" s="164">
        <f t="shared" si="78"/>
        <v>2.2821772229493866E-3</v>
      </c>
    </row>
    <row r="156" spans="2:13" x14ac:dyDescent="0.25">
      <c r="B156" s="162" t="s">
        <v>116</v>
      </c>
      <c r="C156" s="163">
        <v>5777</v>
      </c>
      <c r="D156" s="163">
        <v>5508</v>
      </c>
      <c r="E156" s="163">
        <v>1701</v>
      </c>
      <c r="F156" s="163">
        <v>3249</v>
      </c>
      <c r="G156" s="163">
        <v>4719</v>
      </c>
      <c r="H156" s="163">
        <v>5924</v>
      </c>
      <c r="I156" s="165">
        <f t="shared" si="82"/>
        <v>0.25535070989616449</v>
      </c>
      <c r="J156" s="164">
        <f t="shared" si="79"/>
        <v>7.5526506899055823E-2</v>
      </c>
      <c r="K156" s="162">
        <f t="shared" si="80"/>
        <v>1205</v>
      </c>
      <c r="L156" s="163">
        <f t="shared" si="81"/>
        <v>416</v>
      </c>
      <c r="M156" s="164">
        <f t="shared" si="78"/>
        <v>2.3953965040312128E-3</v>
      </c>
    </row>
    <row r="157" spans="2:13" x14ac:dyDescent="0.25">
      <c r="B157" s="162" t="s">
        <v>123</v>
      </c>
      <c r="C157" s="163">
        <v>742</v>
      </c>
      <c r="D157" s="163">
        <v>832</v>
      </c>
      <c r="E157" s="163">
        <v>495</v>
      </c>
      <c r="F157" s="163">
        <v>880</v>
      </c>
      <c r="G157" s="163">
        <v>819</v>
      </c>
      <c r="H157" s="163">
        <v>1133</v>
      </c>
      <c r="I157" s="165">
        <f t="shared" si="82"/>
        <v>0.38339438339438336</v>
      </c>
      <c r="J157" s="164">
        <f t="shared" si="79"/>
        <v>0.36177884615384626</v>
      </c>
      <c r="K157" s="162">
        <f t="shared" si="80"/>
        <v>314</v>
      </c>
      <c r="L157" s="163">
        <f t="shared" si="81"/>
        <v>301</v>
      </c>
      <c r="M157" s="164">
        <f t="shared" si="78"/>
        <v>4.5813373380610469E-4</v>
      </c>
    </row>
    <row r="158" spans="2:13" x14ac:dyDescent="0.25">
      <c r="B158" s="162" t="s">
        <v>119</v>
      </c>
      <c r="C158" s="163">
        <v>952</v>
      </c>
      <c r="D158" s="163">
        <v>1614</v>
      </c>
      <c r="E158" s="163">
        <v>507</v>
      </c>
      <c r="F158" s="163">
        <v>1575</v>
      </c>
      <c r="G158" s="163">
        <v>1488</v>
      </c>
      <c r="H158" s="163">
        <v>1744</v>
      </c>
      <c r="I158" s="165">
        <f t="shared" si="82"/>
        <v>0.17204301075268824</v>
      </c>
      <c r="J158" s="164">
        <f t="shared" si="79"/>
        <v>8.0545229244114003E-2</v>
      </c>
      <c r="K158" s="162">
        <f t="shared" si="80"/>
        <v>256</v>
      </c>
      <c r="L158" s="163">
        <f t="shared" si="81"/>
        <v>130</v>
      </c>
      <c r="M158" s="164">
        <f t="shared" si="78"/>
        <v>7.0519437930966161E-4</v>
      </c>
    </row>
    <row r="159" spans="2:13" x14ac:dyDescent="0.25">
      <c r="B159" s="162" t="s">
        <v>128</v>
      </c>
      <c r="C159" s="163">
        <v>267</v>
      </c>
      <c r="D159" s="163">
        <v>294</v>
      </c>
      <c r="E159" s="163">
        <v>209</v>
      </c>
      <c r="F159" s="163">
        <v>256</v>
      </c>
      <c r="G159" s="163">
        <v>248</v>
      </c>
      <c r="H159" s="163">
        <v>263</v>
      </c>
      <c r="I159" s="165">
        <f t="shared" si="82"/>
        <v>6.0483870967741993E-2</v>
      </c>
      <c r="J159" s="164">
        <f t="shared" si="79"/>
        <v>-0.10544217687074831</v>
      </c>
      <c r="K159" s="162">
        <f t="shared" si="80"/>
        <v>15</v>
      </c>
      <c r="L159" s="163">
        <f t="shared" si="81"/>
        <v>-31</v>
      </c>
      <c r="M159" s="164">
        <f t="shared" si="78"/>
        <v>1.0634525330185837E-4</v>
      </c>
    </row>
    <row r="160" spans="2:13" x14ac:dyDescent="0.25">
      <c r="B160" s="162" t="s">
        <v>131</v>
      </c>
      <c r="C160" s="163">
        <v>757</v>
      </c>
      <c r="D160" s="163">
        <v>552</v>
      </c>
      <c r="E160" s="163">
        <v>277</v>
      </c>
      <c r="F160" s="163">
        <v>394</v>
      </c>
      <c r="G160" s="163">
        <v>511</v>
      </c>
      <c r="H160" s="163">
        <v>373</v>
      </c>
      <c r="I160" s="165">
        <f t="shared" si="82"/>
        <v>-0.27005870841487278</v>
      </c>
      <c r="J160" s="164">
        <f t="shared" si="79"/>
        <v>-0.32427536231884058</v>
      </c>
      <c r="K160" s="162">
        <f t="shared" si="80"/>
        <v>-138</v>
      </c>
      <c r="L160" s="163">
        <f t="shared" si="81"/>
        <v>-179</v>
      </c>
      <c r="M160" s="164">
        <f t="shared" si="78"/>
        <v>1.5082425658400445E-4</v>
      </c>
    </row>
    <row r="161" spans="2:13" x14ac:dyDescent="0.25">
      <c r="B161" s="168" t="s">
        <v>145</v>
      </c>
      <c r="C161" s="169">
        <f t="shared" ref="C161:H161" si="83">C153-SUM(C154:C160)</f>
        <v>6612</v>
      </c>
      <c r="D161" s="169">
        <f t="shared" si="83"/>
        <v>8062</v>
      </c>
      <c r="E161" s="169">
        <f t="shared" si="83"/>
        <v>2606</v>
      </c>
      <c r="F161" s="169">
        <f t="shared" si="83"/>
        <v>5378</v>
      </c>
      <c r="G161" s="169">
        <f t="shared" si="83"/>
        <v>6304</v>
      </c>
      <c r="H161" s="169">
        <f t="shared" si="83"/>
        <v>8867</v>
      </c>
      <c r="I161" s="171">
        <f t="shared" si="82"/>
        <v>0.40656725888324874</v>
      </c>
      <c r="J161" s="170">
        <f t="shared" si="79"/>
        <v>9.9851153559910699E-2</v>
      </c>
      <c r="K161" s="168">
        <f>H161-G161</f>
        <v>2563</v>
      </c>
      <c r="L161" s="169">
        <f t="shared" si="81"/>
        <v>805</v>
      </c>
      <c r="M161" s="170">
        <f t="shared" si="78"/>
        <v>3.5854120191162668E-3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4412A-3342-4819-8101-1D37C16F5D4D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69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69"/>
      <c r="D4" s="269"/>
      <c r="E4" s="269"/>
      <c r="F4" s="269"/>
      <c r="G4" s="269"/>
      <c r="H4" s="269"/>
      <c r="I4" s="269"/>
      <c r="J4" s="269"/>
      <c r="K4" s="142"/>
      <c r="L4" s="142"/>
      <c r="M4" s="142"/>
      <c r="P4" s="141" t="s">
        <v>268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1" t="s">
        <v>43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P6" s="143"/>
      <c r="Q6" s="301" t="s">
        <v>43</v>
      </c>
      <c r="R6" s="302"/>
      <c r="S6" s="302"/>
      <c r="T6" s="302"/>
      <c r="U6" s="302"/>
      <c r="V6" s="302"/>
      <c r="W6" s="302"/>
      <c r="X6" s="302"/>
      <c r="Y6" s="302"/>
      <c r="Z6" s="302"/>
      <c r="AA6" s="302"/>
    </row>
    <row r="7" spans="1:27" s="144" customFormat="1" ht="72" customHeight="1" x14ac:dyDescent="0.25">
      <c r="B7" s="145"/>
      <c r="C7" s="172" t="s">
        <v>261</v>
      </c>
      <c r="D7" s="172" t="s">
        <v>262</v>
      </c>
      <c r="E7" s="172" t="s">
        <v>263</v>
      </c>
      <c r="F7" s="172" t="s">
        <v>264</v>
      </c>
      <c r="G7" s="172" t="s">
        <v>265</v>
      </c>
      <c r="H7" s="172" t="s">
        <v>266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261</v>
      </c>
      <c r="R7" s="172" t="s">
        <v>262</v>
      </c>
      <c r="S7" s="172" t="s">
        <v>263</v>
      </c>
      <c r="T7" s="172" t="s">
        <v>264</v>
      </c>
      <c r="U7" s="172" t="s">
        <v>265</v>
      </c>
      <c r="V7" s="172" t="s">
        <v>266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47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f>C10+C13</f>
        <v>760516</v>
      </c>
      <c r="D9" s="176">
        <f t="shared" ref="D9:H9" si="0">D10+D13</f>
        <v>751196</v>
      </c>
      <c r="E9" s="176">
        <f t="shared" si="0"/>
        <v>248528</v>
      </c>
      <c r="F9" s="176">
        <f t="shared" si="0"/>
        <v>547719</v>
      </c>
      <c r="G9" s="176">
        <f t="shared" si="0"/>
        <v>626079</v>
      </c>
      <c r="H9" s="176">
        <f t="shared" si="0"/>
        <v>693340</v>
      </c>
      <c r="I9" s="177">
        <f>IFERROR(H9/G9-1,"-")</f>
        <v>0.10743212917219713</v>
      </c>
      <c r="J9" s="177">
        <f>IFERROR(H9/D9-1,"-")</f>
        <v>-7.7018514475582944E-2</v>
      </c>
      <c r="K9" s="176">
        <f>H9-G9</f>
        <v>67261</v>
      </c>
      <c r="L9" s="176">
        <f>H9-D9</f>
        <v>-57856</v>
      </c>
      <c r="M9" s="177">
        <f t="shared" ref="M9:M21" si="1">H9/H$9</f>
        <v>1</v>
      </c>
      <c r="P9" s="154" t="s">
        <v>68</v>
      </c>
      <c r="Q9" s="176" t="e">
        <f>Q10+Q13</f>
        <v>#REF!</v>
      </c>
      <c r="R9" s="176" t="e">
        <f t="shared" ref="R9:V9" si="2">R10+R13</f>
        <v>#REF!</v>
      </c>
      <c r="S9" s="176" t="e">
        <f t="shared" si="2"/>
        <v>#REF!</v>
      </c>
      <c r="T9" s="176" t="e">
        <f t="shared" si="2"/>
        <v>#REF!</v>
      </c>
      <c r="U9" s="176" t="e">
        <f t="shared" si="2"/>
        <v>#REF!</v>
      </c>
      <c r="V9" s="176" t="e">
        <f t="shared" si="2"/>
        <v>#REF!</v>
      </c>
      <c r="W9" s="177" t="str">
        <f>IFERROR(V9/U9-1,"-")</f>
        <v>-</v>
      </c>
      <c r="X9" s="177" t="str">
        <f>IFERROR(V9/R9-1,"-")</f>
        <v>-</v>
      </c>
      <c r="Y9" s="176" t="e">
        <f>V9-U9</f>
        <v>#REF!</v>
      </c>
      <c r="Z9" s="176" t="e">
        <f>V9-R9</f>
        <v>#REF!</v>
      </c>
      <c r="AA9" s="177" t="e">
        <f t="shared" ref="AA9:AA21" si="3">V9/V$9</f>
        <v>#REF!</v>
      </c>
    </row>
    <row r="10" spans="1:27" x14ac:dyDescent="0.25">
      <c r="A10" s="161" t="s">
        <v>103</v>
      </c>
      <c r="B10" s="157" t="s">
        <v>97</v>
      </c>
      <c r="C10" s="158">
        <v>110564</v>
      </c>
      <c r="D10" s="158">
        <v>109382</v>
      </c>
      <c r="E10" s="158">
        <v>27988</v>
      </c>
      <c r="F10" s="158">
        <v>89179</v>
      </c>
      <c r="G10" s="158">
        <v>91893</v>
      </c>
      <c r="H10" s="158">
        <v>97193</v>
      </c>
      <c r="I10" s="160">
        <f>IFERROR(H10/G10-1,"-")</f>
        <v>5.7675775086241554E-2</v>
      </c>
      <c r="J10" s="159">
        <f t="shared" ref="J10:J21" si="4">IFERROR(H10/D10-1,"-")</f>
        <v>-0.11143515386443836</v>
      </c>
      <c r="K10" s="157">
        <f t="shared" ref="K10:K20" si="5">H10-G10</f>
        <v>5300</v>
      </c>
      <c r="L10" s="158">
        <f t="shared" ref="L10:L21" si="6">H10-D10</f>
        <v>-12189</v>
      </c>
      <c r="M10" s="159">
        <f t="shared" si="1"/>
        <v>0.14018086364554186</v>
      </c>
      <c r="P10" s="157" t="s">
        <v>97</v>
      </c>
      <c r="Q10" s="158" t="e">
        <v>#REF!</v>
      </c>
      <c r="R10" s="158" t="e">
        <v>#REF!</v>
      </c>
      <c r="S10" s="158" t="e">
        <v>#REF!</v>
      </c>
      <c r="T10" s="158" t="e">
        <v>#REF!</v>
      </c>
      <c r="U10" s="158" t="e">
        <v>#REF!</v>
      </c>
      <c r="V10" s="158" t="e">
        <v>#REF!</v>
      </c>
      <c r="W10" s="160" t="str">
        <f>IFERROR(V10/U10-1,"-")</f>
        <v>-</v>
      </c>
      <c r="X10" s="159" t="str">
        <f t="shared" ref="X10:X21" si="7">IFERROR(V10/R10-1,"-")</f>
        <v>-</v>
      </c>
      <c r="Y10" s="157" t="e">
        <f t="shared" ref="Y10:Y20" si="8">V10-U10</f>
        <v>#REF!</v>
      </c>
      <c r="Z10" s="158" t="e">
        <f t="shared" ref="Z10:Z21" si="9">V10-R10</f>
        <v>#REF!</v>
      </c>
      <c r="AA10" s="159" t="e">
        <f t="shared" si="3"/>
        <v>#REF!</v>
      </c>
    </row>
    <row r="11" spans="1:27" x14ac:dyDescent="0.25">
      <c r="A11" s="161" t="s">
        <v>100</v>
      </c>
      <c r="B11" s="162" t="s">
        <v>103</v>
      </c>
      <c r="C11" s="163">
        <v>56482</v>
      </c>
      <c r="D11" s="163">
        <v>57830</v>
      </c>
      <c r="E11" s="163">
        <v>18245</v>
      </c>
      <c r="F11" s="163">
        <v>53235</v>
      </c>
      <c r="G11" s="163">
        <v>51624</v>
      </c>
      <c r="H11" s="163">
        <v>47732</v>
      </c>
      <c r="I11" s="165">
        <f>IFERROR(H11/G11-1,"-")</f>
        <v>-7.5391290872462435E-2</v>
      </c>
      <c r="J11" s="164">
        <f t="shared" si="4"/>
        <v>-0.17461525159951585</v>
      </c>
      <c r="K11" s="162">
        <f t="shared" si="5"/>
        <v>-3892</v>
      </c>
      <c r="L11" s="163">
        <f t="shared" si="6"/>
        <v>-10098</v>
      </c>
      <c r="M11" s="164">
        <f t="shared" si="1"/>
        <v>6.8843568811838354E-2</v>
      </c>
      <c r="P11" s="162" t="s">
        <v>103</v>
      </c>
      <c r="Q11" s="163" t="e">
        <v>#REF!</v>
      </c>
      <c r="R11" s="163" t="e">
        <v>#REF!</v>
      </c>
      <c r="S11" s="163" t="e">
        <v>#REF!</v>
      </c>
      <c r="T11" s="163" t="e">
        <v>#REF!</v>
      </c>
      <c r="U11" s="163" t="e">
        <v>#REF!</v>
      </c>
      <c r="V11" s="163" t="e">
        <v>#REF!</v>
      </c>
      <c r="W11" s="165" t="str">
        <f>IFERROR(V11/U11-1,"-")</f>
        <v>-</v>
      </c>
      <c r="X11" s="164" t="str">
        <f t="shared" si="7"/>
        <v>-</v>
      </c>
      <c r="Y11" s="162" t="e">
        <f t="shared" si="8"/>
        <v>#REF!</v>
      </c>
      <c r="Z11" s="163" t="e">
        <f t="shared" si="9"/>
        <v>#REF!</v>
      </c>
      <c r="AA11" s="164" t="e">
        <f>V11/V$9</f>
        <v>#REF!</v>
      </c>
    </row>
    <row r="12" spans="1:27" x14ac:dyDescent="0.25">
      <c r="A12" s="1"/>
      <c r="B12" s="162" t="s">
        <v>100</v>
      </c>
      <c r="C12" s="163">
        <v>54082</v>
      </c>
      <c r="D12" s="163">
        <v>51552</v>
      </c>
      <c r="E12" s="163">
        <v>9743</v>
      </c>
      <c r="F12" s="163">
        <v>35944</v>
      </c>
      <c r="G12" s="163">
        <v>40269</v>
      </c>
      <c r="H12" s="163">
        <v>49461</v>
      </c>
      <c r="I12" s="165">
        <f>IFERROR(H12/G12-1,"-")</f>
        <v>0.22826491842360119</v>
      </c>
      <c r="J12" s="164">
        <f t="shared" si="4"/>
        <v>-4.0560986964618295E-2</v>
      </c>
      <c r="K12" s="162">
        <f t="shared" si="5"/>
        <v>9192</v>
      </c>
      <c r="L12" s="163">
        <f t="shared" si="6"/>
        <v>-2091</v>
      </c>
      <c r="M12" s="164">
        <f t="shared" si="1"/>
        <v>7.1337294833703518E-2</v>
      </c>
      <c r="P12" s="162" t="s">
        <v>100</v>
      </c>
      <c r="Q12" s="163" t="e">
        <v>#REF!</v>
      </c>
      <c r="R12" s="163" t="e">
        <v>#REF!</v>
      </c>
      <c r="S12" s="163" t="e">
        <v>#REF!</v>
      </c>
      <c r="T12" s="163" t="e">
        <v>#REF!</v>
      </c>
      <c r="U12" s="163" t="e">
        <v>#REF!</v>
      </c>
      <c r="V12" s="163" t="e">
        <v>#REF!</v>
      </c>
      <c r="W12" s="165" t="str">
        <f>IFERROR(V12/U12-1,"-")</f>
        <v>-</v>
      </c>
      <c r="X12" s="164" t="str">
        <f t="shared" si="7"/>
        <v>-</v>
      </c>
      <c r="Y12" s="162" t="e">
        <f t="shared" si="8"/>
        <v>#REF!</v>
      </c>
      <c r="Z12" s="163" t="e">
        <f t="shared" si="9"/>
        <v>#REF!</v>
      </c>
      <c r="AA12" s="164" t="e">
        <f t="shared" si="3"/>
        <v>#REF!</v>
      </c>
    </row>
    <row r="13" spans="1:27" s="56" customFormat="1" x14ac:dyDescent="0.25">
      <c r="B13" s="157" t="s">
        <v>107</v>
      </c>
      <c r="C13" s="158">
        <v>649952</v>
      </c>
      <c r="D13" s="158">
        <v>641814</v>
      </c>
      <c r="E13" s="158">
        <v>220540</v>
      </c>
      <c r="F13" s="158">
        <v>458540</v>
      </c>
      <c r="G13" s="158">
        <v>534186</v>
      </c>
      <c r="H13" s="158">
        <v>596147</v>
      </c>
      <c r="I13" s="160">
        <f>IFERROR(H13/G13-1,"-")</f>
        <v>0.11599143369537956</v>
      </c>
      <c r="J13" s="159">
        <f t="shared" si="4"/>
        <v>-7.1153013178272828E-2</v>
      </c>
      <c r="K13" s="157">
        <f t="shared" si="5"/>
        <v>61961</v>
      </c>
      <c r="L13" s="158">
        <f t="shared" si="6"/>
        <v>-45667</v>
      </c>
      <c r="M13" s="159">
        <f t="shared" si="1"/>
        <v>0.85981913635445817</v>
      </c>
      <c r="P13" s="157" t="s">
        <v>107</v>
      </c>
      <c r="Q13" s="158" t="e">
        <v>#REF!</v>
      </c>
      <c r="R13" s="158" t="e">
        <v>#REF!</v>
      </c>
      <c r="S13" s="158" t="e">
        <v>#REF!</v>
      </c>
      <c r="T13" s="158" t="e">
        <v>#REF!</v>
      </c>
      <c r="U13" s="158" t="e">
        <v>#REF!</v>
      </c>
      <c r="V13" s="158" t="e">
        <v>#REF!</v>
      </c>
      <c r="W13" s="160" t="str">
        <f>IFERROR(V13/U13-1,"-")</f>
        <v>-</v>
      </c>
      <c r="X13" s="159" t="str">
        <f t="shared" si="7"/>
        <v>-</v>
      </c>
      <c r="Y13" s="157" t="e">
        <f t="shared" si="8"/>
        <v>#REF!</v>
      </c>
      <c r="Z13" s="158" t="e">
        <f t="shared" si="9"/>
        <v>#REF!</v>
      </c>
      <c r="AA13" s="159" t="e">
        <f t="shared" si="3"/>
        <v>#REF!</v>
      </c>
    </row>
    <row r="14" spans="1:27" s="56" customFormat="1" x14ac:dyDescent="0.25">
      <c r="B14" s="162" t="s">
        <v>110</v>
      </c>
      <c r="C14" s="163">
        <v>337380</v>
      </c>
      <c r="D14" s="163">
        <v>345987</v>
      </c>
      <c r="E14" s="163">
        <v>94398</v>
      </c>
      <c r="F14" s="163">
        <v>214283</v>
      </c>
      <c r="G14" s="163">
        <v>267481</v>
      </c>
      <c r="H14" s="163">
        <v>314197</v>
      </c>
      <c r="I14" s="165">
        <f t="shared" ref="I14:I21" si="10">IFERROR(H14/G14-1,"-")</f>
        <v>0.1746516575009065</v>
      </c>
      <c r="J14" s="164">
        <f t="shared" si="4"/>
        <v>-9.1882064933075491E-2</v>
      </c>
      <c r="K14" s="162">
        <f t="shared" si="5"/>
        <v>46716</v>
      </c>
      <c r="L14" s="163">
        <f t="shared" si="6"/>
        <v>-31790</v>
      </c>
      <c r="M14" s="164">
        <f t="shared" si="1"/>
        <v>0.45316439265007069</v>
      </c>
      <c r="P14" s="162" t="s">
        <v>110</v>
      </c>
      <c r="Q14" s="163" t="e">
        <v>#REF!</v>
      </c>
      <c r="R14" s="163" t="e">
        <v>#REF!</v>
      </c>
      <c r="S14" s="163" t="e">
        <v>#REF!</v>
      </c>
      <c r="T14" s="163" t="e">
        <v>#REF!</v>
      </c>
      <c r="U14" s="163" t="e">
        <v>#REF!</v>
      </c>
      <c r="V14" s="163" t="e">
        <v>#REF!</v>
      </c>
      <c r="W14" s="165" t="str">
        <f t="shared" ref="W14:W21" si="11">IFERROR(V14/U14-1,"-")</f>
        <v>-</v>
      </c>
      <c r="X14" s="164" t="str">
        <f t="shared" si="7"/>
        <v>-</v>
      </c>
      <c r="Y14" s="162" t="e">
        <f t="shared" si="8"/>
        <v>#REF!</v>
      </c>
      <c r="Z14" s="163" t="e">
        <f t="shared" si="9"/>
        <v>#REF!</v>
      </c>
      <c r="AA14" s="164" t="e">
        <f t="shared" si="3"/>
        <v>#REF!</v>
      </c>
    </row>
    <row r="15" spans="1:27" x14ac:dyDescent="0.25">
      <c r="A15" s="1"/>
      <c r="B15" s="162" t="s">
        <v>113</v>
      </c>
      <c r="C15" s="163">
        <v>54016</v>
      </c>
      <c r="D15" s="163">
        <v>43685</v>
      </c>
      <c r="E15" s="163">
        <v>16513</v>
      </c>
      <c r="F15" s="163">
        <v>26316</v>
      </c>
      <c r="G15" s="163">
        <v>28035</v>
      </c>
      <c r="H15" s="163">
        <v>31614</v>
      </c>
      <c r="I15" s="165">
        <f t="shared" si="10"/>
        <v>0.12766185125735685</v>
      </c>
      <c r="J15" s="164">
        <f t="shared" si="4"/>
        <v>-0.27631910266681925</v>
      </c>
      <c r="K15" s="162">
        <f t="shared" si="5"/>
        <v>3579</v>
      </c>
      <c r="L15" s="163">
        <f t="shared" si="6"/>
        <v>-12071</v>
      </c>
      <c r="M15" s="164">
        <f t="shared" si="1"/>
        <v>4.5596676955029281E-2</v>
      </c>
      <c r="P15" s="162" t="s">
        <v>113</v>
      </c>
      <c r="Q15" s="163" t="e">
        <v>#REF!</v>
      </c>
      <c r="R15" s="163" t="e">
        <v>#REF!</v>
      </c>
      <c r="S15" s="163" t="e">
        <v>#REF!</v>
      </c>
      <c r="T15" s="163" t="e">
        <v>#REF!</v>
      </c>
      <c r="U15" s="163" t="e">
        <v>#REF!</v>
      </c>
      <c r="V15" s="163" t="e">
        <v>#REF!</v>
      </c>
      <c r="W15" s="165" t="str">
        <f t="shared" si="11"/>
        <v>-</v>
      </c>
      <c r="X15" s="164" t="str">
        <f t="shared" si="7"/>
        <v>-</v>
      </c>
      <c r="Y15" s="162" t="e">
        <f t="shared" si="8"/>
        <v>#REF!</v>
      </c>
      <c r="Z15" s="163" t="e">
        <f t="shared" si="9"/>
        <v>#REF!</v>
      </c>
      <c r="AA15" s="164" t="e">
        <f t="shared" si="3"/>
        <v>#REF!</v>
      </c>
    </row>
    <row r="16" spans="1:27" x14ac:dyDescent="0.25">
      <c r="A16" s="1"/>
      <c r="B16" s="162" t="s">
        <v>116</v>
      </c>
      <c r="C16" s="163">
        <v>18746</v>
      </c>
      <c r="D16" s="163">
        <v>16402</v>
      </c>
      <c r="E16" s="163">
        <v>5757</v>
      </c>
      <c r="F16" s="163">
        <v>17536</v>
      </c>
      <c r="G16" s="163">
        <v>21487</v>
      </c>
      <c r="H16" s="163">
        <v>23055</v>
      </c>
      <c r="I16" s="165">
        <f t="shared" si="10"/>
        <v>7.2974356587704126E-2</v>
      </c>
      <c r="J16" s="164">
        <f t="shared" si="4"/>
        <v>0.40562126569930501</v>
      </c>
      <c r="K16" s="162">
        <f t="shared" si="5"/>
        <v>1568</v>
      </c>
      <c r="L16" s="163">
        <f t="shared" si="6"/>
        <v>6653</v>
      </c>
      <c r="M16" s="164">
        <f t="shared" si="1"/>
        <v>3.3252084114575822E-2</v>
      </c>
      <c r="P16" s="162" t="s">
        <v>116</v>
      </c>
      <c r="Q16" s="163" t="e">
        <v>#REF!</v>
      </c>
      <c r="R16" s="163" t="e">
        <v>#REF!</v>
      </c>
      <c r="S16" s="163" t="e">
        <v>#REF!</v>
      </c>
      <c r="T16" s="163" t="e">
        <v>#REF!</v>
      </c>
      <c r="U16" s="163" t="e">
        <v>#REF!</v>
      </c>
      <c r="V16" s="163" t="e">
        <v>#REF!</v>
      </c>
      <c r="W16" s="165" t="str">
        <f t="shared" si="11"/>
        <v>-</v>
      </c>
      <c r="X16" s="164" t="str">
        <f t="shared" si="7"/>
        <v>-</v>
      </c>
      <c r="Y16" s="162" t="e">
        <f t="shared" si="8"/>
        <v>#REF!</v>
      </c>
      <c r="Z16" s="163" t="e">
        <f t="shared" si="9"/>
        <v>#REF!</v>
      </c>
      <c r="AA16" s="164" t="e">
        <f t="shared" si="3"/>
        <v>#REF!</v>
      </c>
    </row>
    <row r="17" spans="1:27" x14ac:dyDescent="0.25">
      <c r="A17" s="1"/>
      <c r="B17" s="162" t="s">
        <v>123</v>
      </c>
      <c r="C17" s="163">
        <v>27598</v>
      </c>
      <c r="D17" s="163">
        <v>26945</v>
      </c>
      <c r="E17" s="163">
        <v>9418</v>
      </c>
      <c r="F17" s="163">
        <v>28778</v>
      </c>
      <c r="G17" s="163">
        <v>25724</v>
      </c>
      <c r="H17" s="163">
        <v>26908</v>
      </c>
      <c r="I17" s="165">
        <f t="shared" si="10"/>
        <v>4.6027056445342884E-2</v>
      </c>
      <c r="J17" s="164">
        <f t="shared" si="4"/>
        <v>-1.373167563555433E-3</v>
      </c>
      <c r="K17" s="162">
        <f t="shared" si="5"/>
        <v>1184</v>
      </c>
      <c r="L17" s="163">
        <f t="shared" si="6"/>
        <v>-37</v>
      </c>
      <c r="M17" s="164">
        <f t="shared" si="1"/>
        <v>3.880924221882482E-2</v>
      </c>
      <c r="P17" s="162" t="s">
        <v>123</v>
      </c>
      <c r="Q17" s="163" t="e">
        <v>#REF!</v>
      </c>
      <c r="R17" s="163" t="e">
        <v>#REF!</v>
      </c>
      <c r="S17" s="163" t="e">
        <v>#REF!</v>
      </c>
      <c r="T17" s="163" t="e">
        <v>#REF!</v>
      </c>
      <c r="U17" s="163" t="e">
        <v>#REF!</v>
      </c>
      <c r="V17" s="163" t="e">
        <v>#REF!</v>
      </c>
      <c r="W17" s="165" t="str">
        <f t="shared" si="11"/>
        <v>-</v>
      </c>
      <c r="X17" s="164" t="str">
        <f t="shared" si="7"/>
        <v>-</v>
      </c>
      <c r="Y17" s="162" t="e">
        <f t="shared" si="8"/>
        <v>#REF!</v>
      </c>
      <c r="Z17" s="163" t="e">
        <f t="shared" si="9"/>
        <v>#REF!</v>
      </c>
      <c r="AA17" s="164" t="e">
        <f t="shared" si="3"/>
        <v>#REF!</v>
      </c>
    </row>
    <row r="18" spans="1:27" x14ac:dyDescent="0.25">
      <c r="A18" s="1"/>
      <c r="B18" s="162" t="s">
        <v>119</v>
      </c>
      <c r="C18" s="163">
        <v>9450</v>
      </c>
      <c r="D18" s="163">
        <v>8730</v>
      </c>
      <c r="E18" s="163">
        <v>3867</v>
      </c>
      <c r="F18" s="163">
        <v>8863</v>
      </c>
      <c r="G18" s="163">
        <v>9003</v>
      </c>
      <c r="H18" s="163">
        <v>10114</v>
      </c>
      <c r="I18" s="165">
        <f t="shared" si="10"/>
        <v>0.12340331000777516</v>
      </c>
      <c r="J18" s="164">
        <f t="shared" si="4"/>
        <v>0.15853379152348235</v>
      </c>
      <c r="K18" s="162">
        <f t="shared" si="5"/>
        <v>1111</v>
      </c>
      <c r="L18" s="163">
        <f t="shared" si="6"/>
        <v>1384</v>
      </c>
      <c r="M18" s="164">
        <f t="shared" si="1"/>
        <v>1.4587359736925607E-2</v>
      </c>
      <c r="P18" s="162" t="s">
        <v>119</v>
      </c>
      <c r="Q18" s="163" t="e">
        <v>#REF!</v>
      </c>
      <c r="R18" s="163" t="e">
        <v>#REF!</v>
      </c>
      <c r="S18" s="163" t="e">
        <v>#REF!</v>
      </c>
      <c r="T18" s="163" t="e">
        <v>#REF!</v>
      </c>
      <c r="U18" s="163" t="e">
        <v>#REF!</v>
      </c>
      <c r="V18" s="163" t="e">
        <v>#REF!</v>
      </c>
      <c r="W18" s="165" t="str">
        <f t="shared" si="11"/>
        <v>-</v>
      </c>
      <c r="X18" s="164" t="str">
        <f t="shared" si="7"/>
        <v>-</v>
      </c>
      <c r="Y18" s="162" t="e">
        <f t="shared" si="8"/>
        <v>#REF!</v>
      </c>
      <c r="Z18" s="163" t="e">
        <f t="shared" si="9"/>
        <v>#REF!</v>
      </c>
      <c r="AA18" s="164" t="e">
        <f t="shared" si="3"/>
        <v>#REF!</v>
      </c>
    </row>
    <row r="19" spans="1:27" x14ac:dyDescent="0.25">
      <c r="A19" s="161" t="s">
        <v>144</v>
      </c>
      <c r="B19" s="162" t="s">
        <v>128</v>
      </c>
      <c r="C19" s="163">
        <v>16383</v>
      </c>
      <c r="D19" s="163">
        <v>18442</v>
      </c>
      <c r="E19" s="163">
        <v>10387</v>
      </c>
      <c r="F19" s="163">
        <v>12195</v>
      </c>
      <c r="G19" s="163">
        <v>14737</v>
      </c>
      <c r="H19" s="163">
        <v>13310</v>
      </c>
      <c r="I19" s="165">
        <f t="shared" si="10"/>
        <v>-9.6831105381013804E-2</v>
      </c>
      <c r="J19" s="164">
        <f t="shared" si="4"/>
        <v>-0.27827784405162126</v>
      </c>
      <c r="K19" s="162">
        <f t="shared" si="5"/>
        <v>-1427</v>
      </c>
      <c r="L19" s="163">
        <f t="shared" si="6"/>
        <v>-5132</v>
      </c>
      <c r="M19" s="164">
        <f t="shared" si="1"/>
        <v>1.919693079874232E-2</v>
      </c>
      <c r="P19" s="162" t="s">
        <v>128</v>
      </c>
      <c r="Q19" s="163" t="e">
        <v>#REF!</v>
      </c>
      <c r="R19" s="163" t="e">
        <v>#REF!</v>
      </c>
      <c r="S19" s="163" t="e">
        <v>#REF!</v>
      </c>
      <c r="T19" s="163" t="e">
        <v>#REF!</v>
      </c>
      <c r="U19" s="163" t="e">
        <v>#REF!</v>
      </c>
      <c r="V19" s="163" t="e">
        <v>#REF!</v>
      </c>
      <c r="W19" s="165" t="str">
        <f t="shared" si="11"/>
        <v>-</v>
      </c>
      <c r="X19" s="164" t="str">
        <f t="shared" si="7"/>
        <v>-</v>
      </c>
      <c r="Y19" s="162" t="e">
        <f t="shared" si="8"/>
        <v>#REF!</v>
      </c>
      <c r="Z19" s="163" t="e">
        <f t="shared" si="9"/>
        <v>#REF!</v>
      </c>
      <c r="AA19" s="164" t="e">
        <f t="shared" si="3"/>
        <v>#REF!</v>
      </c>
    </row>
    <row r="20" spans="1:27" x14ac:dyDescent="0.25">
      <c r="A20" s="167" t="s">
        <v>145</v>
      </c>
      <c r="B20" s="162" t="s">
        <v>131</v>
      </c>
      <c r="C20" s="163">
        <v>30693</v>
      </c>
      <c r="D20" s="163">
        <v>26081</v>
      </c>
      <c r="E20" s="163">
        <v>16011</v>
      </c>
      <c r="F20" s="163">
        <v>10703</v>
      </c>
      <c r="G20" s="163">
        <v>14289</v>
      </c>
      <c r="H20" s="163">
        <v>16752</v>
      </c>
      <c r="I20" s="165">
        <f t="shared" si="10"/>
        <v>0.17237035481839169</v>
      </c>
      <c r="J20" s="164">
        <f t="shared" si="4"/>
        <v>-0.35769333997929531</v>
      </c>
      <c r="K20" s="162">
        <f t="shared" si="5"/>
        <v>2463</v>
      </c>
      <c r="L20" s="163">
        <f t="shared" si="6"/>
        <v>-9329</v>
      </c>
      <c r="M20" s="164">
        <f t="shared" si="1"/>
        <v>2.4161306141287104E-2</v>
      </c>
      <c r="P20" s="162" t="s">
        <v>131</v>
      </c>
      <c r="Q20" s="163" t="e">
        <v>#REF!</v>
      </c>
      <c r="R20" s="163" t="e">
        <v>#REF!</v>
      </c>
      <c r="S20" s="163" t="e">
        <v>#REF!</v>
      </c>
      <c r="T20" s="163" t="e">
        <v>#REF!</v>
      </c>
      <c r="U20" s="163" t="e">
        <v>#REF!</v>
      </c>
      <c r="V20" s="163" t="e">
        <v>#REF!</v>
      </c>
      <c r="W20" s="165" t="str">
        <f t="shared" si="11"/>
        <v>-</v>
      </c>
      <c r="X20" s="164" t="str">
        <f t="shared" si="7"/>
        <v>-</v>
      </c>
      <c r="Y20" s="162" t="e">
        <f t="shared" si="8"/>
        <v>#REF!</v>
      </c>
      <c r="Z20" s="163" t="e">
        <f t="shared" si="9"/>
        <v>#REF!</v>
      </c>
      <c r="AA20" s="164" t="e">
        <f t="shared" si="3"/>
        <v>#REF!</v>
      </c>
    </row>
    <row r="21" spans="1:27" x14ac:dyDescent="0.25">
      <c r="B21" s="168" t="s">
        <v>145</v>
      </c>
      <c r="C21" s="169">
        <f t="shared" ref="C21:H21" si="12">C13-SUM(C14:C20)</f>
        <v>155686</v>
      </c>
      <c r="D21" s="169">
        <f t="shared" si="12"/>
        <v>155542</v>
      </c>
      <c r="E21" s="169">
        <f t="shared" si="12"/>
        <v>64189</v>
      </c>
      <c r="F21" s="169">
        <f t="shared" si="12"/>
        <v>139866</v>
      </c>
      <c r="G21" s="169">
        <f t="shared" si="12"/>
        <v>153430</v>
      </c>
      <c r="H21" s="169">
        <f t="shared" si="12"/>
        <v>160197</v>
      </c>
      <c r="I21" s="171">
        <f t="shared" si="10"/>
        <v>4.4104803493449696E-2</v>
      </c>
      <c r="J21" s="170">
        <f t="shared" si="4"/>
        <v>2.9927607977266568E-2</v>
      </c>
      <c r="K21" s="168">
        <f>H21-G21</f>
        <v>6767</v>
      </c>
      <c r="L21" s="169">
        <f t="shared" si="6"/>
        <v>4655</v>
      </c>
      <c r="M21" s="170">
        <f t="shared" si="1"/>
        <v>0.23105114373900251</v>
      </c>
      <c r="P21" s="168" t="s">
        <v>145</v>
      </c>
      <c r="Q21" s="169" t="e">
        <f t="shared" ref="Q21:V21" si="13">Q13-SUM(Q14:Q20)</f>
        <v>#REF!</v>
      </c>
      <c r="R21" s="169" t="e">
        <f t="shared" si="13"/>
        <v>#REF!</v>
      </c>
      <c r="S21" s="169" t="e">
        <f t="shared" si="13"/>
        <v>#REF!</v>
      </c>
      <c r="T21" s="169" t="e">
        <f t="shared" si="13"/>
        <v>#REF!</v>
      </c>
      <c r="U21" s="169" t="e">
        <f t="shared" si="13"/>
        <v>#REF!</v>
      </c>
      <c r="V21" s="169" t="e">
        <f t="shared" si="13"/>
        <v>#REF!</v>
      </c>
      <c r="W21" s="171" t="str">
        <f t="shared" si="11"/>
        <v>-</v>
      </c>
      <c r="X21" s="170" t="str">
        <f t="shared" si="7"/>
        <v>-</v>
      </c>
      <c r="Y21" s="168" t="e">
        <f>V21-U21</f>
        <v>#REF!</v>
      </c>
      <c r="Z21" s="169" t="e">
        <f t="shared" si="9"/>
        <v>#REF!</v>
      </c>
      <c r="AA21" s="170" t="e">
        <f t="shared" si="3"/>
        <v>#REF!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f>C24+C27</f>
        <v>213876</v>
      </c>
      <c r="D23" s="176">
        <f t="shared" ref="D23:H23" si="14">D24+D27</f>
        <v>237432</v>
      </c>
      <c r="E23" s="176">
        <f t="shared" si="14"/>
        <v>64346</v>
      </c>
      <c r="F23" s="176">
        <f t="shared" si="14"/>
        <v>140724</v>
      </c>
      <c r="G23" s="176">
        <f t="shared" si="14"/>
        <v>195215</v>
      </c>
      <c r="H23" s="176">
        <f t="shared" si="14"/>
        <v>210028</v>
      </c>
      <c r="I23" s="177">
        <f>IFERROR(H23/G23-1,"-")</f>
        <v>7.5880439515406017E-2</v>
      </c>
      <c r="J23" s="177">
        <f>IFERROR(H23/D23-1,"-")</f>
        <v>-0.11541830924222518</v>
      </c>
      <c r="K23" s="176">
        <f>H23-G23</f>
        <v>14813</v>
      </c>
      <c r="L23" s="176">
        <f>H23-D23</f>
        <v>-27404</v>
      </c>
      <c r="M23" s="177">
        <f t="shared" ref="M23:M35" si="15">H23/H$9</f>
        <v>0.30292208728762221</v>
      </c>
    </row>
    <row r="24" spans="1:27" x14ac:dyDescent="0.25">
      <c r="B24" s="157" t="s">
        <v>97</v>
      </c>
      <c r="C24" s="158">
        <v>14433</v>
      </c>
      <c r="D24" s="158">
        <v>21712</v>
      </c>
      <c r="E24" s="158">
        <v>3630</v>
      </c>
      <c r="F24" s="158">
        <v>17849</v>
      </c>
      <c r="G24" s="158">
        <v>22297</v>
      </c>
      <c r="H24" s="158">
        <v>19552</v>
      </c>
      <c r="I24" s="160">
        <f>IFERROR(H24/G24-1,"-")</f>
        <v>-0.12311073238552273</v>
      </c>
      <c r="J24" s="159">
        <f t="shared" ref="J24:J35" si="16">IFERROR(H24/D24-1,"-")</f>
        <v>-9.9484156226971265E-2</v>
      </c>
      <c r="K24" s="157">
        <f t="shared" ref="K24:K34" si="17">H24-G24</f>
        <v>-2745</v>
      </c>
      <c r="L24" s="158">
        <f t="shared" ref="L24:L35" si="18">H24-D24</f>
        <v>-2160</v>
      </c>
      <c r="M24" s="159">
        <f t="shared" si="15"/>
        <v>2.8199728848761069E-2</v>
      </c>
    </row>
    <row r="25" spans="1:27" x14ac:dyDescent="0.25">
      <c r="B25" s="162" t="s">
        <v>103</v>
      </c>
      <c r="C25" s="163">
        <v>9510</v>
      </c>
      <c r="D25" s="163">
        <v>14538</v>
      </c>
      <c r="E25" s="163">
        <v>2906</v>
      </c>
      <c r="F25" s="163">
        <v>10152</v>
      </c>
      <c r="G25" s="163">
        <v>11519</v>
      </c>
      <c r="H25" s="163">
        <v>9751</v>
      </c>
      <c r="I25" s="165">
        <f>IFERROR(H25/G25-1,"-")</f>
        <v>-0.1534855456202795</v>
      </c>
      <c r="J25" s="164">
        <f t="shared" si="16"/>
        <v>-0.32927500343926264</v>
      </c>
      <c r="K25" s="162">
        <f t="shared" si="17"/>
        <v>-1768</v>
      </c>
      <c r="L25" s="163">
        <f t="shared" si="18"/>
        <v>-4787</v>
      </c>
      <c r="M25" s="164">
        <f t="shared" si="15"/>
        <v>1.4063807078778089E-2</v>
      </c>
    </row>
    <row r="26" spans="1:27" x14ac:dyDescent="0.25">
      <c r="B26" s="162" t="s">
        <v>100</v>
      </c>
      <c r="C26" s="163">
        <v>4923</v>
      </c>
      <c r="D26" s="163">
        <v>7174</v>
      </c>
      <c r="E26" s="163">
        <v>724</v>
      </c>
      <c r="F26" s="163">
        <v>7697</v>
      </c>
      <c r="G26" s="163">
        <v>10778</v>
      </c>
      <c r="H26" s="163">
        <v>9801</v>
      </c>
      <c r="I26" s="165">
        <f>IFERROR(H26/G26-1,"-")</f>
        <v>-9.0647615513082203E-2</v>
      </c>
      <c r="J26" s="164">
        <f t="shared" si="16"/>
        <v>0.36618344020072491</v>
      </c>
      <c r="K26" s="162">
        <f t="shared" si="17"/>
        <v>-977</v>
      </c>
      <c r="L26" s="163">
        <f t="shared" si="18"/>
        <v>2627</v>
      </c>
      <c r="M26" s="164">
        <f t="shared" si="15"/>
        <v>1.4135921769982981E-2</v>
      </c>
    </row>
    <row r="27" spans="1:27" x14ac:dyDescent="0.25">
      <c r="B27" s="157" t="s">
        <v>107</v>
      </c>
      <c r="C27" s="158">
        <v>199443</v>
      </c>
      <c r="D27" s="158">
        <v>215720</v>
      </c>
      <c r="E27" s="158">
        <v>60716</v>
      </c>
      <c r="F27" s="158">
        <v>122875</v>
      </c>
      <c r="G27" s="158">
        <v>172918</v>
      </c>
      <c r="H27" s="158">
        <v>190476</v>
      </c>
      <c r="I27" s="160">
        <f>IFERROR(H27/G27-1,"-")</f>
        <v>0.10153945800899855</v>
      </c>
      <c r="J27" s="159">
        <f t="shared" si="16"/>
        <v>-0.11702206564064532</v>
      </c>
      <c r="K27" s="157">
        <f t="shared" si="17"/>
        <v>17558</v>
      </c>
      <c r="L27" s="158">
        <f t="shared" si="18"/>
        <v>-25244</v>
      </c>
      <c r="M27" s="159">
        <f t="shared" si="15"/>
        <v>0.27472235843886117</v>
      </c>
    </row>
    <row r="28" spans="1:27" x14ac:dyDescent="0.25">
      <c r="B28" s="162" t="s">
        <v>110</v>
      </c>
      <c r="C28" s="163">
        <v>119687</v>
      </c>
      <c r="D28" s="163">
        <v>135649</v>
      </c>
      <c r="E28" s="163">
        <v>32787</v>
      </c>
      <c r="F28" s="163">
        <v>61983</v>
      </c>
      <c r="G28" s="163">
        <v>95863</v>
      </c>
      <c r="H28" s="163">
        <v>111835</v>
      </c>
      <c r="I28" s="165">
        <f t="shared" ref="I28:I35" si="19">IFERROR(H28/G28-1,"-")</f>
        <v>0.16661277030762656</v>
      </c>
      <c r="J28" s="164">
        <f t="shared" si="16"/>
        <v>-0.17555603063789638</v>
      </c>
      <c r="K28" s="162">
        <f t="shared" si="17"/>
        <v>15972</v>
      </c>
      <c r="L28" s="163">
        <f t="shared" si="18"/>
        <v>-23814</v>
      </c>
      <c r="M28" s="164">
        <f t="shared" si="15"/>
        <v>0.16129892981798252</v>
      </c>
    </row>
    <row r="29" spans="1:27" x14ac:dyDescent="0.25">
      <c r="B29" s="162" t="s">
        <v>113</v>
      </c>
      <c r="C29" s="163">
        <v>18096</v>
      </c>
      <c r="D29" s="163">
        <v>16122</v>
      </c>
      <c r="E29" s="163">
        <v>5288</v>
      </c>
      <c r="F29" s="163">
        <v>7674</v>
      </c>
      <c r="G29" s="163">
        <v>8713</v>
      </c>
      <c r="H29" s="163">
        <v>9531</v>
      </c>
      <c r="I29" s="165">
        <f t="shared" si="19"/>
        <v>9.3882704005509021E-2</v>
      </c>
      <c r="J29" s="164">
        <f t="shared" si="16"/>
        <v>-0.4088202456270934</v>
      </c>
      <c r="K29" s="162">
        <f t="shared" si="17"/>
        <v>818</v>
      </c>
      <c r="L29" s="163">
        <f t="shared" si="18"/>
        <v>-6591</v>
      </c>
      <c r="M29" s="164">
        <f t="shared" si="15"/>
        <v>1.3746502437476563E-2</v>
      </c>
    </row>
    <row r="30" spans="1:27" x14ac:dyDescent="0.25">
      <c r="B30" s="162" t="s">
        <v>116</v>
      </c>
      <c r="C30" s="163">
        <v>3212</v>
      </c>
      <c r="D30" s="163">
        <v>5092</v>
      </c>
      <c r="E30" s="163">
        <v>1832</v>
      </c>
      <c r="F30" s="163">
        <v>5912</v>
      </c>
      <c r="G30" s="163">
        <v>9315</v>
      </c>
      <c r="H30" s="163">
        <v>10298</v>
      </c>
      <c r="I30" s="165">
        <f t="shared" si="19"/>
        <v>0.10552871712292</v>
      </c>
      <c r="J30" s="164">
        <f t="shared" si="16"/>
        <v>1.0223880597014925</v>
      </c>
      <c r="K30" s="162">
        <f t="shared" si="17"/>
        <v>983</v>
      </c>
      <c r="L30" s="163">
        <f t="shared" si="18"/>
        <v>5206</v>
      </c>
      <c r="M30" s="164">
        <f t="shared" si="15"/>
        <v>1.4852741800559611E-2</v>
      </c>
    </row>
    <row r="31" spans="1:27" x14ac:dyDescent="0.25">
      <c r="B31" s="162" t="s">
        <v>123</v>
      </c>
      <c r="C31" s="163">
        <v>7215</v>
      </c>
      <c r="D31" s="163">
        <v>7752</v>
      </c>
      <c r="E31" s="163">
        <v>2275</v>
      </c>
      <c r="F31" s="163">
        <v>7086</v>
      </c>
      <c r="G31" s="163">
        <v>7810</v>
      </c>
      <c r="H31" s="163">
        <v>6314</v>
      </c>
      <c r="I31" s="165">
        <f t="shared" si="19"/>
        <v>-0.19154929577464785</v>
      </c>
      <c r="J31" s="164">
        <f t="shared" si="16"/>
        <v>-0.18550051599587203</v>
      </c>
      <c r="K31" s="162">
        <f t="shared" si="17"/>
        <v>-1496</v>
      </c>
      <c r="L31" s="163">
        <f t="shared" si="18"/>
        <v>-1438</v>
      </c>
      <c r="M31" s="164">
        <f t="shared" si="15"/>
        <v>9.1066432053537941E-3</v>
      </c>
    </row>
    <row r="32" spans="1:27" x14ac:dyDescent="0.25">
      <c r="B32" s="162" t="s">
        <v>119</v>
      </c>
      <c r="C32" s="163">
        <v>2649</v>
      </c>
      <c r="D32" s="163">
        <v>3017</v>
      </c>
      <c r="E32" s="163">
        <v>1200</v>
      </c>
      <c r="F32" s="163">
        <v>3026</v>
      </c>
      <c r="G32" s="163">
        <v>3180</v>
      </c>
      <c r="H32" s="163">
        <v>3167</v>
      </c>
      <c r="I32" s="165">
        <f t="shared" si="19"/>
        <v>-4.0880503144654634E-3</v>
      </c>
      <c r="J32" s="164">
        <f t="shared" si="16"/>
        <v>4.9718263175339672E-2</v>
      </c>
      <c r="K32" s="162">
        <f t="shared" si="17"/>
        <v>-13</v>
      </c>
      <c r="L32" s="163">
        <f t="shared" si="18"/>
        <v>150</v>
      </c>
      <c r="M32" s="164">
        <f t="shared" si="15"/>
        <v>4.5677445409178759E-3</v>
      </c>
    </row>
    <row r="33" spans="2:13" x14ac:dyDescent="0.25">
      <c r="B33" s="162" t="s">
        <v>128</v>
      </c>
      <c r="C33" s="163">
        <v>2330</v>
      </c>
      <c r="D33" s="163">
        <v>2773</v>
      </c>
      <c r="E33" s="163">
        <v>1994</v>
      </c>
      <c r="F33" s="163">
        <v>1563</v>
      </c>
      <c r="G33" s="163">
        <v>2431</v>
      </c>
      <c r="H33" s="163">
        <v>1870</v>
      </c>
      <c r="I33" s="165">
        <f t="shared" si="19"/>
        <v>-0.23076923076923073</v>
      </c>
      <c r="J33" s="164">
        <f t="shared" si="16"/>
        <v>-0.32564010097367468</v>
      </c>
      <c r="K33" s="162">
        <f t="shared" si="17"/>
        <v>-561</v>
      </c>
      <c r="L33" s="163">
        <f t="shared" si="18"/>
        <v>-903</v>
      </c>
      <c r="M33" s="164">
        <f t="shared" si="15"/>
        <v>2.6970894510629706E-3</v>
      </c>
    </row>
    <row r="34" spans="2:13" x14ac:dyDescent="0.25">
      <c r="B34" s="162" t="s">
        <v>131</v>
      </c>
      <c r="C34" s="163">
        <v>3809</v>
      </c>
      <c r="D34" s="163">
        <v>3644</v>
      </c>
      <c r="E34" s="163">
        <v>1701</v>
      </c>
      <c r="F34" s="163">
        <v>871</v>
      </c>
      <c r="G34" s="163">
        <v>1965</v>
      </c>
      <c r="H34" s="163">
        <v>2200</v>
      </c>
      <c r="I34" s="165">
        <f t="shared" si="19"/>
        <v>0.11959287531806617</v>
      </c>
      <c r="J34" s="164">
        <f t="shared" si="16"/>
        <v>-0.39626783754116357</v>
      </c>
      <c r="K34" s="162">
        <f t="shared" si="17"/>
        <v>235</v>
      </c>
      <c r="L34" s="163">
        <f t="shared" si="18"/>
        <v>-1444</v>
      </c>
      <c r="M34" s="164">
        <f t="shared" si="15"/>
        <v>3.1730464130152593E-3</v>
      </c>
    </row>
    <row r="35" spans="2:13" x14ac:dyDescent="0.25">
      <c r="B35" s="168" t="s">
        <v>145</v>
      </c>
      <c r="C35" s="169">
        <f t="shared" ref="C35:H35" si="20">C27-SUM(C28:C34)</f>
        <v>42445</v>
      </c>
      <c r="D35" s="169">
        <f t="shared" si="20"/>
        <v>41671</v>
      </c>
      <c r="E35" s="169">
        <f t="shared" si="20"/>
        <v>13639</v>
      </c>
      <c r="F35" s="169">
        <f t="shared" si="20"/>
        <v>34760</v>
      </c>
      <c r="G35" s="169">
        <f t="shared" si="20"/>
        <v>43641</v>
      </c>
      <c r="H35" s="169">
        <f t="shared" si="20"/>
        <v>45261</v>
      </c>
      <c r="I35" s="171">
        <f t="shared" si="19"/>
        <v>3.7121055887811893E-2</v>
      </c>
      <c r="J35" s="170">
        <f t="shared" si="16"/>
        <v>8.6151040291809755E-2</v>
      </c>
      <c r="K35" s="168">
        <f>H35-G35</f>
        <v>1620</v>
      </c>
      <c r="L35" s="169">
        <f t="shared" si="18"/>
        <v>3590</v>
      </c>
      <c r="M35" s="170">
        <f t="shared" si="15"/>
        <v>6.5279660772492573E-2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f>C38+C41</f>
        <v>348575</v>
      </c>
      <c r="D37" s="176">
        <f t="shared" ref="D37:H37" si="21">D38+D41</f>
        <v>337731</v>
      </c>
      <c r="E37" s="176">
        <f t="shared" si="21"/>
        <v>102171</v>
      </c>
      <c r="F37" s="176">
        <f t="shared" si="21"/>
        <v>281837</v>
      </c>
      <c r="G37" s="176">
        <f t="shared" si="21"/>
        <v>289323</v>
      </c>
      <c r="H37" s="176">
        <f t="shared" si="21"/>
        <v>306892</v>
      </c>
      <c r="I37" s="177">
        <f>IFERROR(H37/G37-1,"-")</f>
        <v>6.072451896323483E-2</v>
      </c>
      <c r="J37" s="177">
        <f>IFERROR(H37/D37-1,"-")</f>
        <v>-9.1312316607003785E-2</v>
      </c>
      <c r="K37" s="176">
        <f>H37-G37</f>
        <v>17569</v>
      </c>
      <c r="L37" s="176">
        <f>H37-D37</f>
        <v>-30839</v>
      </c>
      <c r="M37" s="177">
        <f t="shared" ref="M37:M49" si="22">H37/H$9</f>
        <v>0.4426284362650359</v>
      </c>
    </row>
    <row r="38" spans="2:13" x14ac:dyDescent="0.25">
      <c r="B38" s="157" t="s">
        <v>97</v>
      </c>
      <c r="C38" s="158">
        <v>30800</v>
      </c>
      <c r="D38" s="158">
        <v>27294</v>
      </c>
      <c r="E38" s="158">
        <v>4287</v>
      </c>
      <c r="F38" s="158">
        <v>24222</v>
      </c>
      <c r="G38" s="158">
        <v>19294</v>
      </c>
      <c r="H38" s="158">
        <v>18141</v>
      </c>
      <c r="I38" s="160">
        <f>IFERROR(H38/G38-1,"-")</f>
        <v>-5.9759510728723986E-2</v>
      </c>
      <c r="J38" s="159">
        <f t="shared" ref="J38:J49" si="23">IFERROR(H38/D38-1,"-")</f>
        <v>-0.33534842822598376</v>
      </c>
      <c r="K38" s="157">
        <f t="shared" ref="K38:K48" si="24">H38-G38</f>
        <v>-1153</v>
      </c>
      <c r="L38" s="158">
        <f t="shared" ref="L38:L49" si="25">H38-D38</f>
        <v>-9153</v>
      </c>
      <c r="M38" s="159">
        <f t="shared" si="22"/>
        <v>2.6164652262959009E-2</v>
      </c>
    </row>
    <row r="39" spans="2:13" x14ac:dyDescent="0.25">
      <c r="B39" s="162" t="s">
        <v>103</v>
      </c>
      <c r="C39" s="163">
        <v>16409</v>
      </c>
      <c r="D39" s="163">
        <v>19363</v>
      </c>
      <c r="E39" s="163">
        <v>3014</v>
      </c>
      <c r="F39" s="163">
        <v>17998</v>
      </c>
      <c r="G39" s="163">
        <v>12087</v>
      </c>
      <c r="H39" s="163">
        <v>9826</v>
      </c>
      <c r="I39" s="165">
        <f>IFERROR(H39/G39-1,"-")</f>
        <v>-0.18706047819971872</v>
      </c>
      <c r="J39" s="164">
        <f t="shared" si="23"/>
        <v>-0.4925373134328358</v>
      </c>
      <c r="K39" s="162">
        <f t="shared" si="24"/>
        <v>-2261</v>
      </c>
      <c r="L39" s="163">
        <f t="shared" si="25"/>
        <v>-9537</v>
      </c>
      <c r="M39" s="164">
        <f t="shared" si="22"/>
        <v>1.4171979115585428E-2</v>
      </c>
    </row>
    <row r="40" spans="2:13" x14ac:dyDescent="0.25">
      <c r="B40" s="162" t="s">
        <v>100</v>
      </c>
      <c r="C40" s="163">
        <v>14391</v>
      </c>
      <c r="D40" s="163">
        <v>7931</v>
      </c>
      <c r="E40" s="163">
        <v>1273</v>
      </c>
      <c r="F40" s="163">
        <v>6224</v>
      </c>
      <c r="G40" s="163">
        <v>7207</v>
      </c>
      <c r="H40" s="163">
        <v>8315</v>
      </c>
      <c r="I40" s="165">
        <f>IFERROR(H40/G40-1,"-")</f>
        <v>0.1537394200083253</v>
      </c>
      <c r="J40" s="164">
        <f t="shared" si="23"/>
        <v>4.8417601815660127E-2</v>
      </c>
      <c r="K40" s="162">
        <f t="shared" si="24"/>
        <v>1108</v>
      </c>
      <c r="L40" s="163">
        <f t="shared" si="25"/>
        <v>384</v>
      </c>
      <c r="M40" s="164">
        <f t="shared" si="22"/>
        <v>1.1992673147373583E-2</v>
      </c>
    </row>
    <row r="41" spans="2:13" x14ac:dyDescent="0.25">
      <c r="B41" s="157" t="s">
        <v>107</v>
      </c>
      <c r="C41" s="158">
        <v>317775</v>
      </c>
      <c r="D41" s="158">
        <v>310437</v>
      </c>
      <c r="E41" s="158">
        <v>97884</v>
      </c>
      <c r="F41" s="158">
        <v>257615</v>
      </c>
      <c r="G41" s="158">
        <v>270029</v>
      </c>
      <c r="H41" s="158">
        <v>288751</v>
      </c>
      <c r="I41" s="160">
        <f>IFERROR(H41/G41-1,"-")</f>
        <v>6.9333293831403298E-2</v>
      </c>
      <c r="J41" s="159">
        <f t="shared" si="23"/>
        <v>-6.9856363771071073E-2</v>
      </c>
      <c r="K41" s="157">
        <f t="shared" si="24"/>
        <v>18722</v>
      </c>
      <c r="L41" s="158">
        <f t="shared" si="25"/>
        <v>-21686</v>
      </c>
      <c r="M41" s="159">
        <f t="shared" si="22"/>
        <v>0.4164637840020769</v>
      </c>
    </row>
    <row r="42" spans="2:13" x14ac:dyDescent="0.25">
      <c r="B42" s="162" t="s">
        <v>110</v>
      </c>
      <c r="C42" s="163">
        <v>167362</v>
      </c>
      <c r="D42" s="163">
        <v>171193</v>
      </c>
      <c r="E42" s="163">
        <v>40531</v>
      </c>
      <c r="F42" s="163">
        <v>130042</v>
      </c>
      <c r="G42" s="163">
        <v>146540</v>
      </c>
      <c r="H42" s="163">
        <v>159176</v>
      </c>
      <c r="I42" s="165">
        <f t="shared" ref="I42:I49" si="26">IFERROR(H42/G42-1,"-")</f>
        <v>8.622901596833632E-2</v>
      </c>
      <c r="J42" s="164">
        <f t="shared" si="23"/>
        <v>-7.0195627157652485E-2</v>
      </c>
      <c r="K42" s="162">
        <f t="shared" si="24"/>
        <v>12636</v>
      </c>
      <c r="L42" s="163">
        <f t="shared" si="25"/>
        <v>-12017</v>
      </c>
      <c r="M42" s="164">
        <f t="shared" si="22"/>
        <v>0.22957856174459862</v>
      </c>
    </row>
    <row r="43" spans="2:13" x14ac:dyDescent="0.25">
      <c r="B43" s="162" t="s">
        <v>113</v>
      </c>
      <c r="C43" s="163">
        <v>12799</v>
      </c>
      <c r="D43" s="163">
        <v>8902</v>
      </c>
      <c r="E43" s="163">
        <v>3224</v>
      </c>
      <c r="F43" s="163">
        <v>6637</v>
      </c>
      <c r="G43" s="163">
        <v>6184</v>
      </c>
      <c r="H43" s="163">
        <v>7088</v>
      </c>
      <c r="I43" s="165">
        <f t="shared" si="26"/>
        <v>0.14618369987063384</v>
      </c>
      <c r="J43" s="164">
        <f t="shared" si="23"/>
        <v>-0.20377443271175022</v>
      </c>
      <c r="K43" s="162">
        <f t="shared" si="24"/>
        <v>904</v>
      </c>
      <c r="L43" s="163">
        <f t="shared" si="25"/>
        <v>-1814</v>
      </c>
      <c r="M43" s="164">
        <f t="shared" si="22"/>
        <v>1.0222978625205527E-2</v>
      </c>
    </row>
    <row r="44" spans="2:13" x14ac:dyDescent="0.25">
      <c r="B44" s="162" t="s">
        <v>116</v>
      </c>
      <c r="C44" s="163">
        <v>5333</v>
      </c>
      <c r="D44" s="163">
        <v>4894</v>
      </c>
      <c r="E44" s="163">
        <v>1607</v>
      </c>
      <c r="F44" s="163">
        <v>5542</v>
      </c>
      <c r="G44" s="163">
        <v>5329</v>
      </c>
      <c r="H44" s="163">
        <v>5706</v>
      </c>
      <c r="I44" s="165">
        <f t="shared" si="26"/>
        <v>7.0744980296490789E-2</v>
      </c>
      <c r="J44" s="164">
        <f t="shared" si="23"/>
        <v>0.16591744993870039</v>
      </c>
      <c r="K44" s="162">
        <f t="shared" si="24"/>
        <v>377</v>
      </c>
      <c r="L44" s="163">
        <f t="shared" si="25"/>
        <v>812</v>
      </c>
      <c r="M44" s="164">
        <f t="shared" si="22"/>
        <v>8.2297285603023049E-3</v>
      </c>
    </row>
    <row r="45" spans="2:13" x14ac:dyDescent="0.25">
      <c r="B45" s="162" t="s">
        <v>123</v>
      </c>
      <c r="C45" s="163">
        <v>16488</v>
      </c>
      <c r="D45" s="163">
        <v>15557</v>
      </c>
      <c r="E45" s="163">
        <v>5044</v>
      </c>
      <c r="F45" s="163">
        <v>16942</v>
      </c>
      <c r="G45" s="163">
        <v>13856</v>
      </c>
      <c r="H45" s="163">
        <v>14990</v>
      </c>
      <c r="I45" s="165">
        <f t="shared" si="26"/>
        <v>8.1841801385681201E-2</v>
      </c>
      <c r="J45" s="164">
        <f t="shared" si="23"/>
        <v>-3.644661567140195E-2</v>
      </c>
      <c r="K45" s="162">
        <f t="shared" si="24"/>
        <v>1134</v>
      </c>
      <c r="L45" s="163">
        <f t="shared" si="25"/>
        <v>-567</v>
      </c>
      <c r="M45" s="164">
        <f t="shared" si="22"/>
        <v>2.1619984423226699E-2</v>
      </c>
    </row>
    <row r="46" spans="2:13" x14ac:dyDescent="0.25">
      <c r="B46" s="162" t="s">
        <v>119</v>
      </c>
      <c r="C46" s="163">
        <v>5479</v>
      </c>
      <c r="D46" s="163">
        <v>4513</v>
      </c>
      <c r="E46" s="163">
        <v>1457</v>
      </c>
      <c r="F46" s="163">
        <v>4362</v>
      </c>
      <c r="G46" s="163">
        <v>4336</v>
      </c>
      <c r="H46" s="163">
        <v>5322</v>
      </c>
      <c r="I46" s="165">
        <f t="shared" si="26"/>
        <v>0.22739852398523985</v>
      </c>
      <c r="J46" s="164">
        <f t="shared" si="23"/>
        <v>0.17925991579880352</v>
      </c>
      <c r="K46" s="162">
        <f t="shared" si="24"/>
        <v>986</v>
      </c>
      <c r="L46" s="163">
        <f t="shared" si="25"/>
        <v>809</v>
      </c>
      <c r="M46" s="164">
        <f t="shared" si="22"/>
        <v>7.675887731848732E-3</v>
      </c>
    </row>
    <row r="47" spans="2:13" x14ac:dyDescent="0.25">
      <c r="B47" s="162" t="s">
        <v>128</v>
      </c>
      <c r="C47" s="163">
        <v>11153</v>
      </c>
      <c r="D47" s="163">
        <v>12190</v>
      </c>
      <c r="E47" s="163">
        <v>6272</v>
      </c>
      <c r="F47" s="163">
        <v>8244</v>
      </c>
      <c r="G47" s="163">
        <v>8819</v>
      </c>
      <c r="H47" s="163">
        <v>8511</v>
      </c>
      <c r="I47" s="165">
        <f t="shared" si="26"/>
        <v>-3.4924594625241001E-2</v>
      </c>
      <c r="J47" s="164">
        <f t="shared" si="23"/>
        <v>-0.30180475799835926</v>
      </c>
      <c r="K47" s="162">
        <f t="shared" si="24"/>
        <v>-308</v>
      </c>
      <c r="L47" s="163">
        <f t="shared" si="25"/>
        <v>-3679</v>
      </c>
      <c r="M47" s="164">
        <f t="shared" si="22"/>
        <v>1.227536273689676E-2</v>
      </c>
    </row>
    <row r="48" spans="2:13" x14ac:dyDescent="0.25">
      <c r="B48" s="162" t="s">
        <v>131</v>
      </c>
      <c r="C48" s="163">
        <v>20311</v>
      </c>
      <c r="D48" s="163">
        <v>17959</v>
      </c>
      <c r="E48" s="163">
        <v>10629</v>
      </c>
      <c r="F48" s="163">
        <v>7661</v>
      </c>
      <c r="G48" s="163">
        <v>8640</v>
      </c>
      <c r="H48" s="163">
        <v>9534</v>
      </c>
      <c r="I48" s="165">
        <f t="shared" si="26"/>
        <v>0.10347222222222219</v>
      </c>
      <c r="J48" s="164">
        <f t="shared" si="23"/>
        <v>-0.46912411604209592</v>
      </c>
      <c r="K48" s="162">
        <f t="shared" si="24"/>
        <v>894</v>
      </c>
      <c r="L48" s="163">
        <f t="shared" si="25"/>
        <v>-8425</v>
      </c>
      <c r="M48" s="164">
        <f t="shared" si="22"/>
        <v>1.3750829318948856E-2</v>
      </c>
    </row>
    <row r="49" spans="2:13" x14ac:dyDescent="0.25">
      <c r="B49" s="168" t="s">
        <v>145</v>
      </c>
      <c r="C49" s="169">
        <f t="shared" ref="C49:H49" si="27">C41-SUM(C42:C48)</f>
        <v>78850</v>
      </c>
      <c r="D49" s="169">
        <f t="shared" si="27"/>
        <v>75229</v>
      </c>
      <c r="E49" s="169">
        <f t="shared" si="27"/>
        <v>29120</v>
      </c>
      <c r="F49" s="169">
        <f t="shared" si="27"/>
        <v>78185</v>
      </c>
      <c r="G49" s="169">
        <f t="shared" si="27"/>
        <v>76325</v>
      </c>
      <c r="H49" s="169">
        <f t="shared" si="27"/>
        <v>78424</v>
      </c>
      <c r="I49" s="171">
        <f t="shared" si="26"/>
        <v>2.7500818866688537E-2</v>
      </c>
      <c r="J49" s="170">
        <f t="shared" si="23"/>
        <v>4.2470323944223676E-2</v>
      </c>
      <c r="K49" s="168">
        <f>H49-G49</f>
        <v>2099</v>
      </c>
      <c r="L49" s="169">
        <f t="shared" si="25"/>
        <v>3195</v>
      </c>
      <c r="M49" s="170">
        <f t="shared" si="22"/>
        <v>0.11311045086104941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f>IFERROR(C52+C55,"nd")</f>
        <v>3289</v>
      </c>
      <c r="D51" s="176">
        <f t="shared" ref="D51:H51" si="28">IFERROR(D52+D55,"nd")</f>
        <v>3485</v>
      </c>
      <c r="E51" s="176">
        <f t="shared" si="28"/>
        <v>1878</v>
      </c>
      <c r="F51" s="176">
        <f t="shared" si="28"/>
        <v>0</v>
      </c>
      <c r="G51" s="176">
        <f t="shared" si="28"/>
        <v>0</v>
      </c>
      <c r="H51" s="176">
        <f t="shared" si="28"/>
        <v>0</v>
      </c>
      <c r="I51" s="177" t="str">
        <f>IFERROR(H51/G51-1,"-")</f>
        <v>-</v>
      </c>
      <c r="J51" s="177">
        <f>IFERROR(H51/D51-1,"-")</f>
        <v>-1</v>
      </c>
      <c r="K51" s="176">
        <f>H51-G51</f>
        <v>0</v>
      </c>
      <c r="L51" s="176">
        <f>H51-D51</f>
        <v>-3485</v>
      </c>
      <c r="M51" s="177">
        <f t="shared" ref="M51:M63" si="29">H51/H$9</f>
        <v>0</v>
      </c>
    </row>
    <row r="52" spans="2:13" x14ac:dyDescent="0.25">
      <c r="B52" s="157" t="s">
        <v>97</v>
      </c>
      <c r="C52" s="158">
        <v>784</v>
      </c>
      <c r="D52" s="158">
        <v>1052</v>
      </c>
      <c r="E52" s="158">
        <v>350</v>
      </c>
      <c r="F52" s="158">
        <v>0</v>
      </c>
      <c r="G52" s="158">
        <v>0</v>
      </c>
      <c r="H52" s="158">
        <v>0</v>
      </c>
      <c r="I52" s="160" t="str">
        <f>IFERROR(H52/G52-1,"-")</f>
        <v>-</v>
      </c>
      <c r="J52" s="159">
        <f t="shared" ref="J52:J63" si="30">IFERROR(H52/D52-1,"-")</f>
        <v>-1</v>
      </c>
      <c r="K52" s="157">
        <f t="shared" ref="K52:K62" si="31">H52-G52</f>
        <v>0</v>
      </c>
      <c r="L52" s="158">
        <f t="shared" ref="L52:L63" si="32">H52-D52</f>
        <v>-1052</v>
      </c>
      <c r="M52" s="159">
        <f t="shared" si="29"/>
        <v>0</v>
      </c>
    </row>
    <row r="53" spans="2:13" x14ac:dyDescent="0.25">
      <c r="B53" s="162" t="s">
        <v>103</v>
      </c>
      <c r="C53" s="163">
        <v>536</v>
      </c>
      <c r="D53" s="163">
        <v>609</v>
      </c>
      <c r="E53" s="163">
        <v>171</v>
      </c>
      <c r="F53" s="163">
        <v>0</v>
      </c>
      <c r="G53" s="163">
        <v>0</v>
      </c>
      <c r="H53" s="163">
        <v>0</v>
      </c>
      <c r="I53" s="165" t="str">
        <f>IFERROR(H53/G53-1,"-")</f>
        <v>-</v>
      </c>
      <c r="J53" s="164">
        <f t="shared" si="30"/>
        <v>-1</v>
      </c>
      <c r="K53" s="162">
        <f t="shared" si="31"/>
        <v>0</v>
      </c>
      <c r="L53" s="163">
        <f t="shared" si="32"/>
        <v>-609</v>
      </c>
      <c r="M53" s="164">
        <f t="shared" si="29"/>
        <v>0</v>
      </c>
    </row>
    <row r="54" spans="2:13" x14ac:dyDescent="0.25">
      <c r="B54" s="162" t="s">
        <v>100</v>
      </c>
      <c r="C54" s="163">
        <v>248</v>
      </c>
      <c r="D54" s="163">
        <v>443</v>
      </c>
      <c r="E54" s="163">
        <v>179</v>
      </c>
      <c r="F54" s="163">
        <v>0</v>
      </c>
      <c r="G54" s="163">
        <v>0</v>
      </c>
      <c r="H54" s="163">
        <v>0</v>
      </c>
      <c r="I54" s="165" t="str">
        <f>IFERROR(H54/G54-1,"-")</f>
        <v>-</v>
      </c>
      <c r="J54" s="164">
        <f t="shared" si="30"/>
        <v>-1</v>
      </c>
      <c r="K54" s="162">
        <f t="shared" si="31"/>
        <v>0</v>
      </c>
      <c r="L54" s="163">
        <f t="shared" si="32"/>
        <v>-443</v>
      </c>
      <c r="M54" s="164">
        <f t="shared" si="29"/>
        <v>0</v>
      </c>
    </row>
    <row r="55" spans="2:13" x14ac:dyDescent="0.25">
      <c r="B55" s="157" t="s">
        <v>107</v>
      </c>
      <c r="C55" s="158">
        <v>2505</v>
      </c>
      <c r="D55" s="158">
        <v>2433</v>
      </c>
      <c r="E55" s="158">
        <v>1528</v>
      </c>
      <c r="F55" s="158">
        <v>0</v>
      </c>
      <c r="G55" s="158">
        <v>0</v>
      </c>
      <c r="H55" s="158">
        <v>0</v>
      </c>
      <c r="I55" s="160" t="str">
        <f>IFERROR(H55/G55-1,"-")</f>
        <v>-</v>
      </c>
      <c r="J55" s="159">
        <f t="shared" si="30"/>
        <v>-1</v>
      </c>
      <c r="K55" s="157">
        <f t="shared" si="31"/>
        <v>0</v>
      </c>
      <c r="L55" s="158">
        <f t="shared" si="32"/>
        <v>-2433</v>
      </c>
      <c r="M55" s="159">
        <f t="shared" si="29"/>
        <v>0</v>
      </c>
    </row>
    <row r="56" spans="2:13" x14ac:dyDescent="0.25">
      <c r="B56" s="162" t="s">
        <v>110</v>
      </c>
      <c r="C56" s="163">
        <v>660</v>
      </c>
      <c r="D56" s="163">
        <v>927</v>
      </c>
      <c r="E56" s="163">
        <v>596</v>
      </c>
      <c r="F56" s="163">
        <v>0</v>
      </c>
      <c r="G56" s="163">
        <v>0</v>
      </c>
      <c r="H56" s="163">
        <v>0</v>
      </c>
      <c r="I56" s="165" t="str">
        <f t="shared" ref="I56:I63" si="33">IFERROR(H56/G56-1,"-")</f>
        <v>-</v>
      </c>
      <c r="J56" s="164">
        <f t="shared" si="30"/>
        <v>-1</v>
      </c>
      <c r="K56" s="162">
        <f t="shared" si="31"/>
        <v>0</v>
      </c>
      <c r="L56" s="163">
        <f t="shared" si="32"/>
        <v>-927</v>
      </c>
      <c r="M56" s="164">
        <f t="shared" si="29"/>
        <v>0</v>
      </c>
    </row>
    <row r="57" spans="2:13" x14ac:dyDescent="0.25">
      <c r="B57" s="162" t="s">
        <v>113</v>
      </c>
      <c r="C57" s="163">
        <v>701</v>
      </c>
      <c r="D57" s="163">
        <v>394</v>
      </c>
      <c r="E57" s="163">
        <v>89</v>
      </c>
      <c r="F57" s="163">
        <v>0</v>
      </c>
      <c r="G57" s="163">
        <v>0</v>
      </c>
      <c r="H57" s="163">
        <v>0</v>
      </c>
      <c r="I57" s="165" t="str">
        <f t="shared" si="33"/>
        <v>-</v>
      </c>
      <c r="J57" s="164">
        <f t="shared" si="30"/>
        <v>-1</v>
      </c>
      <c r="K57" s="162">
        <f t="shared" si="31"/>
        <v>0</v>
      </c>
      <c r="L57" s="163">
        <f t="shared" si="32"/>
        <v>-394</v>
      </c>
      <c r="M57" s="164">
        <f t="shared" si="29"/>
        <v>0</v>
      </c>
    </row>
    <row r="58" spans="2:13" x14ac:dyDescent="0.25">
      <c r="B58" s="162" t="s">
        <v>116</v>
      </c>
      <c r="C58" s="163">
        <v>47</v>
      </c>
      <c r="D58" s="163">
        <v>165</v>
      </c>
      <c r="E58" s="163">
        <v>56</v>
      </c>
      <c r="F58" s="163">
        <v>0</v>
      </c>
      <c r="G58" s="163">
        <v>0</v>
      </c>
      <c r="H58" s="163">
        <v>0</v>
      </c>
      <c r="I58" s="165" t="str">
        <f t="shared" si="33"/>
        <v>-</v>
      </c>
      <c r="J58" s="164">
        <f t="shared" si="30"/>
        <v>-1</v>
      </c>
      <c r="K58" s="162">
        <f t="shared" si="31"/>
        <v>0</v>
      </c>
      <c r="L58" s="163">
        <f t="shared" si="32"/>
        <v>-165</v>
      </c>
      <c r="M58" s="164">
        <f t="shared" si="29"/>
        <v>0</v>
      </c>
    </row>
    <row r="59" spans="2:13" x14ac:dyDescent="0.25">
      <c r="B59" s="162" t="s">
        <v>123</v>
      </c>
      <c r="C59" s="163">
        <v>49</v>
      </c>
      <c r="D59" s="163">
        <v>133</v>
      </c>
      <c r="E59" s="163">
        <v>13</v>
      </c>
      <c r="F59" s="163">
        <v>0</v>
      </c>
      <c r="G59" s="163">
        <v>0</v>
      </c>
      <c r="H59" s="163">
        <v>0</v>
      </c>
      <c r="I59" s="165" t="str">
        <f t="shared" si="33"/>
        <v>-</v>
      </c>
      <c r="J59" s="164">
        <f t="shared" si="30"/>
        <v>-1</v>
      </c>
      <c r="K59" s="162">
        <f t="shared" si="31"/>
        <v>0</v>
      </c>
      <c r="L59" s="163">
        <f t="shared" si="32"/>
        <v>-133</v>
      </c>
      <c r="M59" s="164">
        <f t="shared" si="29"/>
        <v>0</v>
      </c>
    </row>
    <row r="60" spans="2:13" x14ac:dyDescent="0.25">
      <c r="B60" s="162" t="s">
        <v>119</v>
      </c>
      <c r="C60" s="163">
        <v>20</v>
      </c>
      <c r="D60" s="163">
        <v>30</v>
      </c>
      <c r="E60" s="163">
        <v>52</v>
      </c>
      <c r="F60" s="163">
        <v>0</v>
      </c>
      <c r="G60" s="163">
        <v>0</v>
      </c>
      <c r="H60" s="163">
        <v>0</v>
      </c>
      <c r="I60" s="165" t="str">
        <f t="shared" si="33"/>
        <v>-</v>
      </c>
      <c r="J60" s="164">
        <f t="shared" si="30"/>
        <v>-1</v>
      </c>
      <c r="K60" s="162">
        <f t="shared" si="31"/>
        <v>0</v>
      </c>
      <c r="L60" s="163">
        <f t="shared" si="32"/>
        <v>-30</v>
      </c>
      <c r="M60" s="164">
        <f t="shared" si="29"/>
        <v>0</v>
      </c>
    </row>
    <row r="61" spans="2:13" x14ac:dyDescent="0.25">
      <c r="B61" s="162" t="s">
        <v>128</v>
      </c>
      <c r="C61" s="163">
        <v>23</v>
      </c>
      <c r="D61" s="163">
        <v>41</v>
      </c>
      <c r="E61" s="163">
        <v>60</v>
      </c>
      <c r="F61" s="163">
        <v>0</v>
      </c>
      <c r="G61" s="163">
        <v>0</v>
      </c>
      <c r="H61" s="163">
        <v>0</v>
      </c>
      <c r="I61" s="165" t="str">
        <f t="shared" si="33"/>
        <v>-</v>
      </c>
      <c r="J61" s="164">
        <f t="shared" si="30"/>
        <v>-1</v>
      </c>
      <c r="K61" s="162">
        <f t="shared" si="31"/>
        <v>0</v>
      </c>
      <c r="L61" s="163">
        <f t="shared" si="32"/>
        <v>-41</v>
      </c>
      <c r="M61" s="164">
        <f t="shared" si="29"/>
        <v>0</v>
      </c>
    </row>
    <row r="62" spans="2:13" x14ac:dyDescent="0.25">
      <c r="B62" s="162" t="s">
        <v>131</v>
      </c>
      <c r="C62" s="163">
        <v>52</v>
      </c>
      <c r="D62" s="163">
        <v>73</v>
      </c>
      <c r="E62" s="163">
        <v>96</v>
      </c>
      <c r="F62" s="163">
        <v>0</v>
      </c>
      <c r="G62" s="163">
        <v>0</v>
      </c>
      <c r="H62" s="163">
        <v>0</v>
      </c>
      <c r="I62" s="165" t="str">
        <f t="shared" si="33"/>
        <v>-</v>
      </c>
      <c r="J62" s="164">
        <f t="shared" si="30"/>
        <v>-1</v>
      </c>
      <c r="K62" s="162">
        <f t="shared" si="31"/>
        <v>0</v>
      </c>
      <c r="L62" s="163">
        <f t="shared" si="32"/>
        <v>-73</v>
      </c>
      <c r="M62" s="164">
        <f t="shared" si="29"/>
        <v>0</v>
      </c>
    </row>
    <row r="63" spans="2:13" x14ac:dyDescent="0.25">
      <c r="B63" s="168" t="s">
        <v>145</v>
      </c>
      <c r="C63" s="169">
        <f>IFERROR(C55-SUM(C56:C62),"nd")</f>
        <v>953</v>
      </c>
      <c r="D63" s="169">
        <f t="shared" ref="D63:H63" si="34">IFERROR(D55-SUM(D56:D62),"nd")</f>
        <v>670</v>
      </c>
      <c r="E63" s="169">
        <f t="shared" si="34"/>
        <v>566</v>
      </c>
      <c r="F63" s="169">
        <f t="shared" si="34"/>
        <v>0</v>
      </c>
      <c r="G63" s="169">
        <f t="shared" si="34"/>
        <v>0</v>
      </c>
      <c r="H63" s="169">
        <f t="shared" si="34"/>
        <v>0</v>
      </c>
      <c r="I63" s="171" t="str">
        <f t="shared" si="33"/>
        <v>-</v>
      </c>
      <c r="J63" s="170">
        <f t="shared" si="30"/>
        <v>-1</v>
      </c>
      <c r="K63" s="168">
        <f>H63-G63</f>
        <v>0</v>
      </c>
      <c r="L63" s="169">
        <f t="shared" si="32"/>
        <v>-670</v>
      </c>
      <c r="M63" s="170">
        <f t="shared" si="29"/>
        <v>0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 t="str">
        <f>IFERROR(C66+C69,"nd")</f>
        <v>nd</v>
      </c>
      <c r="D65" s="176" t="str">
        <f t="shared" ref="D65:H65" si="35">IFERROR(D66+D69,"nd")</f>
        <v>nd</v>
      </c>
      <c r="E65" s="176" t="str">
        <f t="shared" si="35"/>
        <v>nd</v>
      </c>
      <c r="F65" s="176" t="str">
        <f t="shared" si="35"/>
        <v>nd</v>
      </c>
      <c r="G65" s="176" t="str">
        <f t="shared" si="35"/>
        <v>nd</v>
      </c>
      <c r="H65" s="176" t="str">
        <f t="shared" si="35"/>
        <v>nd</v>
      </c>
      <c r="I65" s="177" t="str">
        <f>IFERROR(H65/G65-1,"-")</f>
        <v>-</v>
      </c>
      <c r="J65" s="177" t="str">
        <f>IFERROR(H65/D65-1,"-")</f>
        <v>-</v>
      </c>
      <c r="K65" s="176" t="str">
        <f>IFERROR(H65-G65,"-")</f>
        <v>-</v>
      </c>
      <c r="L65" s="176" t="str">
        <f>IFERROR(H65-D65,"-")</f>
        <v>-</v>
      </c>
      <c r="M65" s="177" t="str">
        <f>IFERROR(H65/H$9,"-")</f>
        <v>-</v>
      </c>
    </row>
    <row r="66" spans="2:13" x14ac:dyDescent="0.25">
      <c r="B66" s="157" t="s">
        <v>97</v>
      </c>
      <c r="C66" s="158" t="s">
        <v>322</v>
      </c>
      <c r="D66" s="158" t="s">
        <v>322</v>
      </c>
      <c r="E66" s="158" t="s">
        <v>322</v>
      </c>
      <c r="F66" s="158" t="s">
        <v>322</v>
      </c>
      <c r="G66" s="158" t="s">
        <v>322</v>
      </c>
      <c r="H66" s="158" t="s">
        <v>322</v>
      </c>
      <c r="I66" s="160" t="str">
        <f>IFERROR(H66/G66-1,"-")</f>
        <v>-</v>
      </c>
      <c r="J66" s="159" t="str">
        <f t="shared" ref="J66:J77" si="36">IFERROR(H66/D66-1,"-")</f>
        <v>-</v>
      </c>
      <c r="K66" s="178" t="str">
        <f t="shared" ref="K66:K77" si="37">IFERROR(H66-G66,"-")</f>
        <v>-</v>
      </c>
      <c r="L66" s="158" t="str">
        <f t="shared" ref="L66:L77" si="38">IFERROR(H66-D66,"-")</f>
        <v>-</v>
      </c>
      <c r="M66" s="159" t="str">
        <f t="shared" ref="M66:M77" si="39">IFERROR(H66/H$9,"-")</f>
        <v>-</v>
      </c>
    </row>
    <row r="67" spans="2:13" x14ac:dyDescent="0.25">
      <c r="B67" s="162" t="s">
        <v>103</v>
      </c>
      <c r="C67" s="163" t="s">
        <v>322</v>
      </c>
      <c r="D67" s="163" t="s">
        <v>322</v>
      </c>
      <c r="E67" s="163" t="s">
        <v>322</v>
      </c>
      <c r="F67" s="163" t="s">
        <v>322</v>
      </c>
      <c r="G67" s="163" t="s">
        <v>322</v>
      </c>
      <c r="H67" s="163" t="s">
        <v>322</v>
      </c>
      <c r="I67" s="165" t="str">
        <f>IFERROR(H67/G67-1,"-")</f>
        <v>-</v>
      </c>
      <c r="J67" s="164" t="str">
        <f t="shared" si="36"/>
        <v>-</v>
      </c>
      <c r="K67" s="179" t="str">
        <f t="shared" si="37"/>
        <v>-</v>
      </c>
      <c r="L67" s="163" t="str">
        <f t="shared" si="38"/>
        <v>-</v>
      </c>
      <c r="M67" s="164" t="str">
        <f t="shared" si="39"/>
        <v>-</v>
      </c>
    </row>
    <row r="68" spans="2:13" x14ac:dyDescent="0.25">
      <c r="B68" s="162" t="s">
        <v>100</v>
      </c>
      <c r="C68" s="163" t="s">
        <v>322</v>
      </c>
      <c r="D68" s="163" t="s">
        <v>322</v>
      </c>
      <c r="E68" s="163" t="s">
        <v>322</v>
      </c>
      <c r="F68" s="163" t="s">
        <v>322</v>
      </c>
      <c r="G68" s="163" t="s">
        <v>322</v>
      </c>
      <c r="H68" s="163" t="s">
        <v>322</v>
      </c>
      <c r="I68" s="165" t="str">
        <f>IFERROR(H68/G68-1,"-")</f>
        <v>-</v>
      </c>
      <c r="J68" s="164" t="str">
        <f t="shared" si="36"/>
        <v>-</v>
      </c>
      <c r="K68" s="179" t="str">
        <f t="shared" si="37"/>
        <v>-</v>
      </c>
      <c r="L68" s="163" t="str">
        <f t="shared" si="38"/>
        <v>-</v>
      </c>
      <c r="M68" s="164" t="str">
        <f t="shared" si="39"/>
        <v>-</v>
      </c>
    </row>
    <row r="69" spans="2:13" x14ac:dyDescent="0.25">
      <c r="B69" s="157" t="s">
        <v>107</v>
      </c>
      <c r="C69" s="158" t="s">
        <v>322</v>
      </c>
      <c r="D69" s="158" t="s">
        <v>322</v>
      </c>
      <c r="E69" s="158" t="s">
        <v>322</v>
      </c>
      <c r="F69" s="158" t="s">
        <v>322</v>
      </c>
      <c r="G69" s="158" t="s">
        <v>322</v>
      </c>
      <c r="H69" s="158" t="s">
        <v>322</v>
      </c>
      <c r="I69" s="160" t="str">
        <f>IFERROR(H69/G69-1,"-")</f>
        <v>-</v>
      </c>
      <c r="J69" s="159" t="str">
        <f t="shared" si="36"/>
        <v>-</v>
      </c>
      <c r="K69" s="178" t="str">
        <f t="shared" si="37"/>
        <v>-</v>
      </c>
      <c r="L69" s="158" t="str">
        <f t="shared" si="38"/>
        <v>-</v>
      </c>
      <c r="M69" s="159" t="str">
        <f t="shared" si="39"/>
        <v>-</v>
      </c>
    </row>
    <row r="70" spans="2:13" x14ac:dyDescent="0.25">
      <c r="B70" s="162" t="s">
        <v>110</v>
      </c>
      <c r="C70" s="163" t="s">
        <v>322</v>
      </c>
      <c r="D70" s="163" t="s">
        <v>322</v>
      </c>
      <c r="E70" s="163" t="s">
        <v>322</v>
      </c>
      <c r="F70" s="163" t="s">
        <v>322</v>
      </c>
      <c r="G70" s="163" t="s">
        <v>322</v>
      </c>
      <c r="H70" s="163" t="s">
        <v>322</v>
      </c>
      <c r="I70" s="165" t="str">
        <f t="shared" ref="I70:I77" si="40">IFERROR(H70/G70-1,"-")</f>
        <v>-</v>
      </c>
      <c r="J70" s="164" t="str">
        <f t="shared" si="36"/>
        <v>-</v>
      </c>
      <c r="K70" s="179" t="str">
        <f t="shared" si="37"/>
        <v>-</v>
      </c>
      <c r="L70" s="163" t="str">
        <f t="shared" si="38"/>
        <v>-</v>
      </c>
      <c r="M70" s="164" t="str">
        <f t="shared" si="39"/>
        <v>-</v>
      </c>
    </row>
    <row r="71" spans="2:13" x14ac:dyDescent="0.25">
      <c r="B71" s="162" t="s">
        <v>113</v>
      </c>
      <c r="C71" s="163" t="s">
        <v>322</v>
      </c>
      <c r="D71" s="163" t="s">
        <v>322</v>
      </c>
      <c r="E71" s="163" t="s">
        <v>322</v>
      </c>
      <c r="F71" s="163" t="s">
        <v>322</v>
      </c>
      <c r="G71" s="163" t="s">
        <v>322</v>
      </c>
      <c r="H71" s="163" t="s">
        <v>322</v>
      </c>
      <c r="I71" s="165" t="str">
        <f t="shared" si="40"/>
        <v>-</v>
      </c>
      <c r="J71" s="164" t="str">
        <f t="shared" si="36"/>
        <v>-</v>
      </c>
      <c r="K71" s="179" t="str">
        <f t="shared" si="37"/>
        <v>-</v>
      </c>
      <c r="L71" s="163" t="str">
        <f t="shared" si="38"/>
        <v>-</v>
      </c>
      <c r="M71" s="164" t="str">
        <f t="shared" si="39"/>
        <v>-</v>
      </c>
    </row>
    <row r="72" spans="2:13" x14ac:dyDescent="0.25">
      <c r="B72" s="162" t="s">
        <v>116</v>
      </c>
      <c r="C72" s="163" t="s">
        <v>322</v>
      </c>
      <c r="D72" s="163" t="s">
        <v>322</v>
      </c>
      <c r="E72" s="163" t="s">
        <v>322</v>
      </c>
      <c r="F72" s="163" t="s">
        <v>322</v>
      </c>
      <c r="G72" s="163" t="s">
        <v>322</v>
      </c>
      <c r="H72" s="163" t="s">
        <v>322</v>
      </c>
      <c r="I72" s="165" t="str">
        <f t="shared" si="40"/>
        <v>-</v>
      </c>
      <c r="J72" s="164" t="str">
        <f t="shared" si="36"/>
        <v>-</v>
      </c>
      <c r="K72" s="179" t="str">
        <f t="shared" si="37"/>
        <v>-</v>
      </c>
      <c r="L72" s="163" t="str">
        <f t="shared" si="38"/>
        <v>-</v>
      </c>
      <c r="M72" s="164" t="str">
        <f t="shared" si="39"/>
        <v>-</v>
      </c>
    </row>
    <row r="73" spans="2:13" x14ac:dyDescent="0.25">
      <c r="B73" s="162" t="s">
        <v>123</v>
      </c>
      <c r="C73" s="163" t="s">
        <v>322</v>
      </c>
      <c r="D73" s="163" t="s">
        <v>322</v>
      </c>
      <c r="E73" s="163" t="s">
        <v>322</v>
      </c>
      <c r="F73" s="163" t="s">
        <v>322</v>
      </c>
      <c r="G73" s="163" t="s">
        <v>322</v>
      </c>
      <c r="H73" s="163" t="s">
        <v>322</v>
      </c>
      <c r="I73" s="165" t="str">
        <f t="shared" si="40"/>
        <v>-</v>
      </c>
      <c r="J73" s="164" t="str">
        <f t="shared" si="36"/>
        <v>-</v>
      </c>
      <c r="K73" s="179" t="str">
        <f t="shared" si="37"/>
        <v>-</v>
      </c>
      <c r="L73" s="163" t="str">
        <f t="shared" si="38"/>
        <v>-</v>
      </c>
      <c r="M73" s="164" t="str">
        <f t="shared" si="39"/>
        <v>-</v>
      </c>
    </row>
    <row r="74" spans="2:13" x14ac:dyDescent="0.25">
      <c r="B74" s="162" t="s">
        <v>119</v>
      </c>
      <c r="C74" s="163" t="s">
        <v>322</v>
      </c>
      <c r="D74" s="163" t="s">
        <v>322</v>
      </c>
      <c r="E74" s="163" t="s">
        <v>322</v>
      </c>
      <c r="F74" s="163" t="s">
        <v>322</v>
      </c>
      <c r="G74" s="163" t="s">
        <v>322</v>
      </c>
      <c r="H74" s="163" t="s">
        <v>322</v>
      </c>
      <c r="I74" s="165" t="str">
        <f t="shared" si="40"/>
        <v>-</v>
      </c>
      <c r="J74" s="164" t="str">
        <f t="shared" si="36"/>
        <v>-</v>
      </c>
      <c r="K74" s="179" t="str">
        <f t="shared" si="37"/>
        <v>-</v>
      </c>
      <c r="L74" s="163" t="str">
        <f t="shared" si="38"/>
        <v>-</v>
      </c>
      <c r="M74" s="164" t="str">
        <f t="shared" si="39"/>
        <v>-</v>
      </c>
    </row>
    <row r="75" spans="2:13" x14ac:dyDescent="0.25">
      <c r="B75" s="162" t="s">
        <v>128</v>
      </c>
      <c r="C75" s="163" t="s">
        <v>322</v>
      </c>
      <c r="D75" s="163" t="s">
        <v>322</v>
      </c>
      <c r="E75" s="163" t="s">
        <v>322</v>
      </c>
      <c r="F75" s="163" t="s">
        <v>322</v>
      </c>
      <c r="G75" s="163" t="s">
        <v>322</v>
      </c>
      <c r="H75" s="163" t="s">
        <v>322</v>
      </c>
      <c r="I75" s="165" t="str">
        <f t="shared" si="40"/>
        <v>-</v>
      </c>
      <c r="J75" s="164" t="str">
        <f t="shared" si="36"/>
        <v>-</v>
      </c>
      <c r="K75" s="179" t="str">
        <f t="shared" si="37"/>
        <v>-</v>
      </c>
      <c r="L75" s="163" t="str">
        <f t="shared" si="38"/>
        <v>-</v>
      </c>
      <c r="M75" s="164" t="str">
        <f t="shared" si="39"/>
        <v>-</v>
      </c>
    </row>
    <row r="76" spans="2:13" x14ac:dyDescent="0.25">
      <c r="B76" s="162" t="s">
        <v>131</v>
      </c>
      <c r="C76" s="163" t="s">
        <v>322</v>
      </c>
      <c r="D76" s="163" t="s">
        <v>322</v>
      </c>
      <c r="E76" s="163" t="s">
        <v>322</v>
      </c>
      <c r="F76" s="163" t="s">
        <v>322</v>
      </c>
      <c r="G76" s="163" t="s">
        <v>322</v>
      </c>
      <c r="H76" s="163" t="s">
        <v>322</v>
      </c>
      <c r="I76" s="165" t="str">
        <f t="shared" si="40"/>
        <v>-</v>
      </c>
      <c r="J76" s="164" t="str">
        <f t="shared" si="36"/>
        <v>-</v>
      </c>
      <c r="K76" s="179" t="str">
        <f t="shared" si="37"/>
        <v>-</v>
      </c>
      <c r="L76" s="163" t="str">
        <f t="shared" si="38"/>
        <v>-</v>
      </c>
      <c r="M76" s="164" t="str">
        <f t="shared" si="39"/>
        <v>-</v>
      </c>
    </row>
    <row r="77" spans="2:13" x14ac:dyDescent="0.25">
      <c r="B77" s="168" t="s">
        <v>145</v>
      </c>
      <c r="C77" s="169" t="str">
        <f>IFERROR(C69-SUM(C70:C76),"nd")</f>
        <v>nd</v>
      </c>
      <c r="D77" s="169" t="str">
        <f t="shared" ref="D77:H77" si="41">IFERROR(D69-SUM(D70:D76),"nd")</f>
        <v>nd</v>
      </c>
      <c r="E77" s="169" t="str">
        <f t="shared" si="41"/>
        <v>nd</v>
      </c>
      <c r="F77" s="169" t="str">
        <f t="shared" si="41"/>
        <v>nd</v>
      </c>
      <c r="G77" s="169" t="str">
        <f t="shared" si="41"/>
        <v>nd</v>
      </c>
      <c r="H77" s="169" t="str">
        <f t="shared" si="41"/>
        <v>nd</v>
      </c>
      <c r="I77" s="171" t="str">
        <f t="shared" si="40"/>
        <v>-</v>
      </c>
      <c r="J77" s="170" t="str">
        <f t="shared" si="36"/>
        <v>-</v>
      </c>
      <c r="K77" s="180" t="str">
        <f t="shared" si="37"/>
        <v>-</v>
      </c>
      <c r="L77" s="169" t="str">
        <f t="shared" si="38"/>
        <v>-</v>
      </c>
      <c r="M77" s="170" t="str">
        <f t="shared" si="39"/>
        <v>-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f>IFERROR(C80+C83,"nd")</f>
        <v>97532</v>
      </c>
      <c r="D79" s="176">
        <f t="shared" ref="D79:H79" si="42">IFERROR(D80+D83,"nd")</f>
        <v>94897</v>
      </c>
      <c r="E79" s="176">
        <f t="shared" si="42"/>
        <v>26023</v>
      </c>
      <c r="F79" s="176">
        <f t="shared" si="42"/>
        <v>75897</v>
      </c>
      <c r="G79" s="176">
        <f t="shared" si="42"/>
        <v>85480</v>
      </c>
      <c r="H79" s="176">
        <f t="shared" si="42"/>
        <v>99662</v>
      </c>
      <c r="I79" s="177">
        <f>IFERROR(H79/G79-1,"-")</f>
        <v>0.16591015442208712</v>
      </c>
      <c r="J79" s="177">
        <f>IFERROR(H79/D79-1,"-")</f>
        <v>5.0212335479519865E-2</v>
      </c>
      <c r="K79" s="176">
        <f>IFERROR(H79-G79,"-")</f>
        <v>14182</v>
      </c>
      <c r="L79" s="176">
        <f>IFERROR(H79-D79,"-")</f>
        <v>4765</v>
      </c>
      <c r="M79" s="177">
        <f>IFERROR(H79/H$9,"-")</f>
        <v>0.14374188709723945</v>
      </c>
    </row>
    <row r="80" spans="2:13" x14ac:dyDescent="0.25">
      <c r="B80" s="157" t="s">
        <v>97</v>
      </c>
      <c r="C80" s="158">
        <v>45012</v>
      </c>
      <c r="D80" s="158">
        <v>45456</v>
      </c>
      <c r="E80" s="158">
        <v>6348</v>
      </c>
      <c r="F80" s="158">
        <v>37020</v>
      </c>
      <c r="G80" s="158">
        <v>38724</v>
      </c>
      <c r="H80" s="158">
        <v>48784</v>
      </c>
      <c r="I80" s="160">
        <f>IFERROR(H80/G80-1,"-")</f>
        <v>0.25978721206486943</v>
      </c>
      <c r="J80" s="159">
        <f t="shared" ref="J80:J91" si="43">IFERROR(H80/D80-1,"-")</f>
        <v>7.321365716297068E-2</v>
      </c>
      <c r="K80" s="178">
        <f t="shared" ref="K80:K91" si="44">IFERROR(H80-G80,"-")</f>
        <v>10060</v>
      </c>
      <c r="L80" s="158">
        <f t="shared" ref="L80:L91" si="45">IFERROR(H80-D80,"-")</f>
        <v>3328</v>
      </c>
      <c r="M80" s="159">
        <f t="shared" ref="M80:M91" si="46">IFERROR(H80/H$9,"-")</f>
        <v>7.0360861914789283E-2</v>
      </c>
    </row>
    <row r="81" spans="2:13" x14ac:dyDescent="0.25">
      <c r="B81" s="162" t="s">
        <v>103</v>
      </c>
      <c r="C81" s="163">
        <v>14217</v>
      </c>
      <c r="D81" s="163">
        <v>13423</v>
      </c>
      <c r="E81" s="163">
        <v>1948</v>
      </c>
      <c r="F81" s="163">
        <v>18325</v>
      </c>
      <c r="G81" s="163">
        <v>20720</v>
      </c>
      <c r="H81" s="163">
        <v>21206</v>
      </c>
      <c r="I81" s="165">
        <f>IFERROR(H81/G81-1,"-")</f>
        <v>2.3455598455598414E-2</v>
      </c>
      <c r="J81" s="164">
        <f t="shared" si="43"/>
        <v>0.57982567235342319</v>
      </c>
      <c r="K81" s="179">
        <f t="shared" si="44"/>
        <v>486</v>
      </c>
      <c r="L81" s="163">
        <f t="shared" si="45"/>
        <v>7783</v>
      </c>
      <c r="M81" s="164">
        <f t="shared" si="46"/>
        <v>3.0585282833818905E-2</v>
      </c>
    </row>
    <row r="82" spans="2:13" x14ac:dyDescent="0.25">
      <c r="B82" s="162" t="s">
        <v>100</v>
      </c>
      <c r="C82" s="163">
        <v>30795</v>
      </c>
      <c r="D82" s="163">
        <v>32033</v>
      </c>
      <c r="E82" s="163">
        <v>4400</v>
      </c>
      <c r="F82" s="163">
        <v>18695</v>
      </c>
      <c r="G82" s="163">
        <v>18004</v>
      </c>
      <c r="H82" s="163">
        <v>27578</v>
      </c>
      <c r="I82" s="165">
        <f>IFERROR(H82/G82-1,"-")</f>
        <v>0.53177071761830708</v>
      </c>
      <c r="J82" s="164">
        <f t="shared" si="43"/>
        <v>-0.13907532856741489</v>
      </c>
      <c r="K82" s="179">
        <f t="shared" si="44"/>
        <v>9574</v>
      </c>
      <c r="L82" s="163">
        <f t="shared" si="45"/>
        <v>-4455</v>
      </c>
      <c r="M82" s="164">
        <f t="shared" si="46"/>
        <v>3.9775579080970375E-2</v>
      </c>
    </row>
    <row r="83" spans="2:13" x14ac:dyDescent="0.25">
      <c r="B83" s="157" t="s">
        <v>107</v>
      </c>
      <c r="C83" s="158">
        <v>52520</v>
      </c>
      <c r="D83" s="158">
        <v>49441</v>
      </c>
      <c r="E83" s="158">
        <v>19675</v>
      </c>
      <c r="F83" s="158">
        <v>38877</v>
      </c>
      <c r="G83" s="158">
        <v>46756</v>
      </c>
      <c r="H83" s="158">
        <v>50878</v>
      </c>
      <c r="I83" s="160">
        <f>IFERROR(H83/G83-1,"-")</f>
        <v>8.8159808366840675E-2</v>
      </c>
      <c r="J83" s="159">
        <f t="shared" si="43"/>
        <v>2.9064946097368649E-2</v>
      </c>
      <c r="K83" s="178">
        <f t="shared" si="44"/>
        <v>4122</v>
      </c>
      <c r="L83" s="158">
        <f t="shared" si="45"/>
        <v>1437</v>
      </c>
      <c r="M83" s="159">
        <f t="shared" si="46"/>
        <v>7.3381025182450169E-2</v>
      </c>
    </row>
    <row r="84" spans="2:13" x14ac:dyDescent="0.25">
      <c r="B84" s="162" t="s">
        <v>110</v>
      </c>
      <c r="C84" s="163">
        <v>7245</v>
      </c>
      <c r="D84" s="163">
        <v>6593</v>
      </c>
      <c r="E84" s="163">
        <v>1812</v>
      </c>
      <c r="F84" s="163">
        <v>5286</v>
      </c>
      <c r="G84" s="163">
        <v>6342</v>
      </c>
      <c r="H84" s="163">
        <v>7933</v>
      </c>
      <c r="I84" s="165">
        <f t="shared" ref="I84:I91" si="47">IFERROR(H84/G84-1,"-")</f>
        <v>0.25086723431094282</v>
      </c>
      <c r="J84" s="164">
        <f t="shared" si="43"/>
        <v>0.20324586682845447</v>
      </c>
      <c r="K84" s="179">
        <f t="shared" si="44"/>
        <v>1591</v>
      </c>
      <c r="L84" s="163">
        <f t="shared" si="45"/>
        <v>1340</v>
      </c>
      <c r="M84" s="164">
        <f t="shared" si="46"/>
        <v>1.1441716906568205E-2</v>
      </c>
    </row>
    <row r="85" spans="2:13" x14ac:dyDescent="0.25">
      <c r="B85" s="162" t="s">
        <v>113</v>
      </c>
      <c r="C85" s="163">
        <v>14621</v>
      </c>
      <c r="D85" s="163">
        <v>12392</v>
      </c>
      <c r="E85" s="163">
        <v>4471</v>
      </c>
      <c r="F85" s="163">
        <v>8622</v>
      </c>
      <c r="G85" s="163">
        <v>9175</v>
      </c>
      <c r="H85" s="163">
        <v>10395</v>
      </c>
      <c r="I85" s="165">
        <f t="shared" si="47"/>
        <v>0.13297002724795637</v>
      </c>
      <c r="J85" s="164">
        <f t="shared" si="43"/>
        <v>-0.16115235635894121</v>
      </c>
      <c r="K85" s="179">
        <f t="shared" si="44"/>
        <v>1220</v>
      </c>
      <c r="L85" s="163">
        <f t="shared" si="45"/>
        <v>-1997</v>
      </c>
      <c r="M85" s="164">
        <f t="shared" si="46"/>
        <v>1.4992644301497101E-2</v>
      </c>
    </row>
    <row r="86" spans="2:13" x14ac:dyDescent="0.25">
      <c r="B86" s="162" t="s">
        <v>116</v>
      </c>
      <c r="C86" s="163">
        <v>3486</v>
      </c>
      <c r="D86" s="163">
        <v>2580</v>
      </c>
      <c r="E86" s="163">
        <v>798</v>
      </c>
      <c r="F86" s="163">
        <v>2912</v>
      </c>
      <c r="G86" s="163">
        <v>2859</v>
      </c>
      <c r="H86" s="163">
        <v>3249</v>
      </c>
      <c r="I86" s="165">
        <f t="shared" si="47"/>
        <v>0.13641133263378813</v>
      </c>
      <c r="J86" s="164">
        <f t="shared" si="43"/>
        <v>0.25930232558139532</v>
      </c>
      <c r="K86" s="179">
        <f t="shared" si="44"/>
        <v>390</v>
      </c>
      <c r="L86" s="163">
        <f t="shared" si="45"/>
        <v>669</v>
      </c>
      <c r="M86" s="164">
        <f t="shared" si="46"/>
        <v>4.6860126344938991E-3</v>
      </c>
    </row>
    <row r="87" spans="2:13" x14ac:dyDescent="0.25">
      <c r="B87" s="162" t="s">
        <v>123</v>
      </c>
      <c r="C87" s="163">
        <v>2383</v>
      </c>
      <c r="D87" s="163">
        <v>1723</v>
      </c>
      <c r="E87" s="163">
        <v>290</v>
      </c>
      <c r="F87" s="163">
        <v>2579</v>
      </c>
      <c r="G87" s="163">
        <v>2372</v>
      </c>
      <c r="H87" s="163">
        <v>2998</v>
      </c>
      <c r="I87" s="165">
        <f t="shared" si="47"/>
        <v>0.26391231028667783</v>
      </c>
      <c r="J87" s="164">
        <f t="shared" si="43"/>
        <v>0.73998839233894365</v>
      </c>
      <c r="K87" s="179">
        <f t="shared" si="44"/>
        <v>626</v>
      </c>
      <c r="L87" s="163">
        <f t="shared" si="45"/>
        <v>1275</v>
      </c>
      <c r="M87" s="164">
        <f t="shared" si="46"/>
        <v>4.3239968846453397E-3</v>
      </c>
    </row>
    <row r="88" spans="2:13" x14ac:dyDescent="0.25">
      <c r="B88" s="162" t="s">
        <v>119</v>
      </c>
      <c r="C88" s="163">
        <v>363</v>
      </c>
      <c r="D88" s="163">
        <v>397</v>
      </c>
      <c r="E88" s="163">
        <v>94</v>
      </c>
      <c r="F88" s="163">
        <v>476</v>
      </c>
      <c r="G88" s="163">
        <v>362</v>
      </c>
      <c r="H88" s="163">
        <v>514</v>
      </c>
      <c r="I88" s="165">
        <f t="shared" si="47"/>
        <v>0.41988950276243098</v>
      </c>
      <c r="J88" s="164">
        <f t="shared" si="43"/>
        <v>0.2947103274559193</v>
      </c>
      <c r="K88" s="179">
        <f t="shared" si="44"/>
        <v>152</v>
      </c>
      <c r="L88" s="163">
        <f t="shared" si="45"/>
        <v>117</v>
      </c>
      <c r="M88" s="164">
        <f t="shared" si="46"/>
        <v>7.4133902558629246E-4</v>
      </c>
    </row>
    <row r="89" spans="2:13" x14ac:dyDescent="0.25">
      <c r="B89" s="162" t="s">
        <v>128</v>
      </c>
      <c r="C89" s="163">
        <v>2054</v>
      </c>
      <c r="D89" s="163">
        <v>2569</v>
      </c>
      <c r="E89" s="163">
        <v>1314</v>
      </c>
      <c r="F89" s="163">
        <v>1917</v>
      </c>
      <c r="G89" s="163">
        <v>2893</v>
      </c>
      <c r="H89" s="163">
        <v>2073</v>
      </c>
      <c r="I89" s="165">
        <f t="shared" si="47"/>
        <v>-0.28344279294849639</v>
      </c>
      <c r="J89" s="164">
        <f t="shared" si="43"/>
        <v>-0.1930712339431685</v>
      </c>
      <c r="K89" s="179">
        <f t="shared" si="44"/>
        <v>-820</v>
      </c>
      <c r="L89" s="163">
        <f t="shared" si="45"/>
        <v>-496</v>
      </c>
      <c r="M89" s="164">
        <f t="shared" si="46"/>
        <v>2.9898750973548333E-3</v>
      </c>
    </row>
    <row r="90" spans="2:13" x14ac:dyDescent="0.25">
      <c r="B90" s="162" t="s">
        <v>131</v>
      </c>
      <c r="C90" s="163">
        <v>3349</v>
      </c>
      <c r="D90" s="163">
        <v>3072</v>
      </c>
      <c r="E90" s="163">
        <v>2383</v>
      </c>
      <c r="F90" s="163">
        <v>1764</v>
      </c>
      <c r="G90" s="163">
        <v>3260</v>
      </c>
      <c r="H90" s="163">
        <v>3058</v>
      </c>
      <c r="I90" s="165">
        <f t="shared" si="47"/>
        <v>-6.1963190184049055E-2</v>
      </c>
      <c r="J90" s="164">
        <f t="shared" si="43"/>
        <v>-4.5572916666666297E-3</v>
      </c>
      <c r="K90" s="179">
        <f t="shared" si="44"/>
        <v>-202</v>
      </c>
      <c r="L90" s="163">
        <f t="shared" si="45"/>
        <v>-14</v>
      </c>
      <c r="M90" s="164">
        <f t="shared" si="46"/>
        <v>4.4105345140912104E-3</v>
      </c>
    </row>
    <row r="91" spans="2:13" x14ac:dyDescent="0.25">
      <c r="B91" s="168" t="s">
        <v>145</v>
      </c>
      <c r="C91" s="169">
        <f>IFERROR(C83-SUM(C84:C90),"nd")</f>
        <v>19019</v>
      </c>
      <c r="D91" s="169">
        <f t="shared" ref="D91:H91" si="48">IFERROR(D83-SUM(D84:D90),"nd")</f>
        <v>20115</v>
      </c>
      <c r="E91" s="169">
        <f t="shared" si="48"/>
        <v>8513</v>
      </c>
      <c r="F91" s="169">
        <f t="shared" si="48"/>
        <v>15321</v>
      </c>
      <c r="G91" s="169">
        <f t="shared" si="48"/>
        <v>19493</v>
      </c>
      <c r="H91" s="169">
        <f t="shared" si="48"/>
        <v>20658</v>
      </c>
      <c r="I91" s="171">
        <f t="shared" si="47"/>
        <v>5.976504386189907E-2</v>
      </c>
      <c r="J91" s="170">
        <f t="shared" si="43"/>
        <v>2.6994780014914177E-2</v>
      </c>
      <c r="K91" s="180">
        <f t="shared" si="44"/>
        <v>1165</v>
      </c>
      <c r="L91" s="169">
        <f t="shared" si="45"/>
        <v>543</v>
      </c>
      <c r="M91" s="170">
        <f t="shared" si="46"/>
        <v>2.9794905818213285E-2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 t="str">
        <f>IFERROR(C94+C97,"nd")</f>
        <v>nd</v>
      </c>
      <c r="D93" s="176" t="str">
        <f t="shared" ref="D93:H93" si="49">IFERROR(D94+D97,"nd")</f>
        <v>nd</v>
      </c>
      <c r="E93" s="176" t="str">
        <f t="shared" si="49"/>
        <v>nd</v>
      </c>
      <c r="F93" s="176" t="str">
        <f t="shared" si="49"/>
        <v>nd</v>
      </c>
      <c r="G93" s="176" t="str">
        <f t="shared" si="49"/>
        <v>nd</v>
      </c>
      <c r="H93" s="176" t="str">
        <f t="shared" si="49"/>
        <v>nd</v>
      </c>
      <c r="I93" s="177" t="str">
        <f>IFERROR(H93/G93-1,"-")</f>
        <v>-</v>
      </c>
      <c r="J93" s="177" t="str">
        <f>IFERROR(H93/D93-1,"-")</f>
        <v>-</v>
      </c>
      <c r="K93" s="176" t="str">
        <f>IFERROR(H93-G93,"-")</f>
        <v>-</v>
      </c>
      <c r="L93" s="176" t="str">
        <f>IFERROR(H93-D93,"-")</f>
        <v>-</v>
      </c>
      <c r="M93" s="177" t="str">
        <f>IFERROR(H93/H$9,"-")</f>
        <v>-</v>
      </c>
    </row>
    <row r="94" spans="2:13" x14ac:dyDescent="0.25">
      <c r="B94" s="157" t="s">
        <v>97</v>
      </c>
      <c r="C94" s="158" t="s">
        <v>322</v>
      </c>
      <c r="D94" s="158" t="s">
        <v>322</v>
      </c>
      <c r="E94" s="158" t="s">
        <v>322</v>
      </c>
      <c r="F94" s="158" t="s">
        <v>322</v>
      </c>
      <c r="G94" s="158" t="s">
        <v>322</v>
      </c>
      <c r="H94" s="158" t="s">
        <v>322</v>
      </c>
      <c r="I94" s="160" t="str">
        <f>IFERROR(H94/G94-1,"-")</f>
        <v>-</v>
      </c>
      <c r="J94" s="159" t="str">
        <f t="shared" ref="J94:J105" si="50">IFERROR(H94/D94-1,"-")</f>
        <v>-</v>
      </c>
      <c r="K94" s="178" t="str">
        <f t="shared" ref="K94:K105" si="51">IFERROR(H94-G94,"-")</f>
        <v>-</v>
      </c>
      <c r="L94" s="158" t="str">
        <f t="shared" ref="L94:L105" si="52">IFERROR(H94-D94,"-")</f>
        <v>-</v>
      </c>
      <c r="M94" s="159" t="str">
        <f t="shared" ref="M94:M105" si="53">IFERROR(H94/H$9,"-")</f>
        <v>-</v>
      </c>
    </row>
    <row r="95" spans="2:13" x14ac:dyDescent="0.25">
      <c r="B95" s="162" t="s">
        <v>103</v>
      </c>
      <c r="C95" s="163" t="s">
        <v>322</v>
      </c>
      <c r="D95" s="163" t="s">
        <v>322</v>
      </c>
      <c r="E95" s="163" t="s">
        <v>322</v>
      </c>
      <c r="F95" s="163" t="s">
        <v>322</v>
      </c>
      <c r="G95" s="163" t="s">
        <v>322</v>
      </c>
      <c r="H95" s="163" t="s">
        <v>322</v>
      </c>
      <c r="I95" s="165" t="str">
        <f>IFERROR(H95/G95-1,"-")</f>
        <v>-</v>
      </c>
      <c r="J95" s="164" t="str">
        <f t="shared" si="50"/>
        <v>-</v>
      </c>
      <c r="K95" s="179" t="str">
        <f t="shared" si="51"/>
        <v>-</v>
      </c>
      <c r="L95" s="163" t="str">
        <f t="shared" si="52"/>
        <v>-</v>
      </c>
      <c r="M95" s="164" t="str">
        <f t="shared" si="53"/>
        <v>-</v>
      </c>
    </row>
    <row r="96" spans="2:13" x14ac:dyDescent="0.25">
      <c r="B96" s="162" t="s">
        <v>100</v>
      </c>
      <c r="C96" s="163" t="s">
        <v>322</v>
      </c>
      <c r="D96" s="163" t="s">
        <v>322</v>
      </c>
      <c r="E96" s="163" t="s">
        <v>322</v>
      </c>
      <c r="F96" s="163" t="s">
        <v>322</v>
      </c>
      <c r="G96" s="163" t="s">
        <v>322</v>
      </c>
      <c r="H96" s="163" t="s">
        <v>322</v>
      </c>
      <c r="I96" s="165" t="str">
        <f>IFERROR(H96/G96-1,"-")</f>
        <v>-</v>
      </c>
      <c r="J96" s="164" t="str">
        <f t="shared" si="50"/>
        <v>-</v>
      </c>
      <c r="K96" s="179" t="str">
        <f t="shared" si="51"/>
        <v>-</v>
      </c>
      <c r="L96" s="163" t="str">
        <f t="shared" si="52"/>
        <v>-</v>
      </c>
      <c r="M96" s="164" t="str">
        <f t="shared" si="53"/>
        <v>-</v>
      </c>
    </row>
    <row r="97" spans="2:13" x14ac:dyDescent="0.25">
      <c r="B97" s="157" t="s">
        <v>107</v>
      </c>
      <c r="C97" s="158" t="s">
        <v>322</v>
      </c>
      <c r="D97" s="158" t="s">
        <v>322</v>
      </c>
      <c r="E97" s="158" t="s">
        <v>322</v>
      </c>
      <c r="F97" s="158" t="s">
        <v>322</v>
      </c>
      <c r="G97" s="158" t="s">
        <v>322</v>
      </c>
      <c r="H97" s="158" t="s">
        <v>322</v>
      </c>
      <c r="I97" s="160" t="str">
        <f>IFERROR(H97/G97-1,"-")</f>
        <v>-</v>
      </c>
      <c r="J97" s="159" t="str">
        <f t="shared" si="50"/>
        <v>-</v>
      </c>
      <c r="K97" s="178" t="str">
        <f t="shared" si="51"/>
        <v>-</v>
      </c>
      <c r="L97" s="158" t="str">
        <f t="shared" si="52"/>
        <v>-</v>
      </c>
      <c r="M97" s="159" t="str">
        <f t="shared" si="53"/>
        <v>-</v>
      </c>
    </row>
    <row r="98" spans="2:13" x14ac:dyDescent="0.25">
      <c r="B98" s="162" t="s">
        <v>110</v>
      </c>
      <c r="C98" s="163" t="s">
        <v>322</v>
      </c>
      <c r="D98" s="163" t="s">
        <v>322</v>
      </c>
      <c r="E98" s="163" t="s">
        <v>322</v>
      </c>
      <c r="F98" s="163" t="s">
        <v>322</v>
      </c>
      <c r="G98" s="163" t="s">
        <v>322</v>
      </c>
      <c r="H98" s="163" t="s">
        <v>322</v>
      </c>
      <c r="I98" s="165" t="str">
        <f t="shared" ref="I98:I105" si="54">IFERROR(H98/G98-1,"-")</f>
        <v>-</v>
      </c>
      <c r="J98" s="164" t="str">
        <f t="shared" si="50"/>
        <v>-</v>
      </c>
      <c r="K98" s="179" t="str">
        <f t="shared" si="51"/>
        <v>-</v>
      </c>
      <c r="L98" s="163" t="str">
        <f t="shared" si="52"/>
        <v>-</v>
      </c>
      <c r="M98" s="164" t="str">
        <f t="shared" si="53"/>
        <v>-</v>
      </c>
    </row>
    <row r="99" spans="2:13" x14ac:dyDescent="0.25">
      <c r="B99" s="162" t="s">
        <v>113</v>
      </c>
      <c r="C99" s="163" t="s">
        <v>322</v>
      </c>
      <c r="D99" s="163" t="s">
        <v>322</v>
      </c>
      <c r="E99" s="163" t="s">
        <v>322</v>
      </c>
      <c r="F99" s="163" t="s">
        <v>322</v>
      </c>
      <c r="G99" s="163" t="s">
        <v>322</v>
      </c>
      <c r="H99" s="163" t="s">
        <v>322</v>
      </c>
      <c r="I99" s="165" t="str">
        <f t="shared" si="54"/>
        <v>-</v>
      </c>
      <c r="J99" s="164" t="str">
        <f t="shared" si="50"/>
        <v>-</v>
      </c>
      <c r="K99" s="179" t="str">
        <f t="shared" si="51"/>
        <v>-</v>
      </c>
      <c r="L99" s="163" t="str">
        <f t="shared" si="52"/>
        <v>-</v>
      </c>
      <c r="M99" s="164" t="str">
        <f t="shared" si="53"/>
        <v>-</v>
      </c>
    </row>
    <row r="100" spans="2:13" x14ac:dyDescent="0.25">
      <c r="B100" s="162" t="s">
        <v>116</v>
      </c>
      <c r="C100" s="163" t="s">
        <v>322</v>
      </c>
      <c r="D100" s="163" t="s">
        <v>322</v>
      </c>
      <c r="E100" s="163" t="s">
        <v>322</v>
      </c>
      <c r="F100" s="163" t="s">
        <v>322</v>
      </c>
      <c r="G100" s="163" t="s">
        <v>322</v>
      </c>
      <c r="H100" s="163" t="s">
        <v>322</v>
      </c>
      <c r="I100" s="165" t="str">
        <f t="shared" si="54"/>
        <v>-</v>
      </c>
      <c r="J100" s="164" t="str">
        <f t="shared" si="50"/>
        <v>-</v>
      </c>
      <c r="K100" s="179" t="str">
        <f t="shared" si="51"/>
        <v>-</v>
      </c>
      <c r="L100" s="163" t="str">
        <f t="shared" si="52"/>
        <v>-</v>
      </c>
      <c r="M100" s="164" t="str">
        <f t="shared" si="53"/>
        <v>-</v>
      </c>
    </row>
    <row r="101" spans="2:13" x14ac:dyDescent="0.25">
      <c r="B101" s="162" t="s">
        <v>123</v>
      </c>
      <c r="C101" s="163" t="s">
        <v>322</v>
      </c>
      <c r="D101" s="163" t="s">
        <v>322</v>
      </c>
      <c r="E101" s="163" t="s">
        <v>322</v>
      </c>
      <c r="F101" s="163" t="s">
        <v>322</v>
      </c>
      <c r="G101" s="163" t="s">
        <v>322</v>
      </c>
      <c r="H101" s="163" t="s">
        <v>322</v>
      </c>
      <c r="I101" s="165" t="str">
        <f t="shared" si="54"/>
        <v>-</v>
      </c>
      <c r="J101" s="164" t="str">
        <f t="shared" si="50"/>
        <v>-</v>
      </c>
      <c r="K101" s="179" t="str">
        <f t="shared" si="51"/>
        <v>-</v>
      </c>
      <c r="L101" s="163" t="str">
        <f t="shared" si="52"/>
        <v>-</v>
      </c>
      <c r="M101" s="164" t="str">
        <f t="shared" si="53"/>
        <v>-</v>
      </c>
    </row>
    <row r="102" spans="2:13" x14ac:dyDescent="0.25">
      <c r="B102" s="162" t="s">
        <v>119</v>
      </c>
      <c r="C102" s="163" t="s">
        <v>322</v>
      </c>
      <c r="D102" s="163" t="s">
        <v>322</v>
      </c>
      <c r="E102" s="163" t="s">
        <v>322</v>
      </c>
      <c r="F102" s="163" t="s">
        <v>322</v>
      </c>
      <c r="G102" s="163" t="s">
        <v>322</v>
      </c>
      <c r="H102" s="163" t="s">
        <v>322</v>
      </c>
      <c r="I102" s="165" t="str">
        <f t="shared" si="54"/>
        <v>-</v>
      </c>
      <c r="J102" s="164" t="str">
        <f t="shared" si="50"/>
        <v>-</v>
      </c>
      <c r="K102" s="179" t="str">
        <f t="shared" si="51"/>
        <v>-</v>
      </c>
      <c r="L102" s="163" t="str">
        <f t="shared" si="52"/>
        <v>-</v>
      </c>
      <c r="M102" s="164" t="str">
        <f t="shared" si="53"/>
        <v>-</v>
      </c>
    </row>
    <row r="103" spans="2:13" x14ac:dyDescent="0.25">
      <c r="B103" s="162" t="s">
        <v>128</v>
      </c>
      <c r="C103" s="163" t="s">
        <v>322</v>
      </c>
      <c r="D103" s="163" t="s">
        <v>322</v>
      </c>
      <c r="E103" s="163" t="s">
        <v>322</v>
      </c>
      <c r="F103" s="163" t="s">
        <v>322</v>
      </c>
      <c r="G103" s="163" t="s">
        <v>322</v>
      </c>
      <c r="H103" s="163" t="s">
        <v>322</v>
      </c>
      <c r="I103" s="165" t="str">
        <f t="shared" si="54"/>
        <v>-</v>
      </c>
      <c r="J103" s="164" t="str">
        <f t="shared" si="50"/>
        <v>-</v>
      </c>
      <c r="K103" s="179" t="str">
        <f t="shared" si="51"/>
        <v>-</v>
      </c>
      <c r="L103" s="163" t="str">
        <f t="shared" si="52"/>
        <v>-</v>
      </c>
      <c r="M103" s="164" t="str">
        <f t="shared" si="53"/>
        <v>-</v>
      </c>
    </row>
    <row r="104" spans="2:13" x14ac:dyDescent="0.25">
      <c r="B104" s="162" t="s">
        <v>131</v>
      </c>
      <c r="C104" s="163" t="s">
        <v>322</v>
      </c>
      <c r="D104" s="163" t="s">
        <v>322</v>
      </c>
      <c r="E104" s="163" t="s">
        <v>322</v>
      </c>
      <c r="F104" s="163" t="s">
        <v>322</v>
      </c>
      <c r="G104" s="163" t="s">
        <v>322</v>
      </c>
      <c r="H104" s="163" t="s">
        <v>322</v>
      </c>
      <c r="I104" s="165" t="str">
        <f t="shared" si="54"/>
        <v>-</v>
      </c>
      <c r="J104" s="164" t="str">
        <f t="shared" si="50"/>
        <v>-</v>
      </c>
      <c r="K104" s="179" t="str">
        <f t="shared" si="51"/>
        <v>-</v>
      </c>
      <c r="L104" s="163" t="str">
        <f t="shared" si="52"/>
        <v>-</v>
      </c>
      <c r="M104" s="164" t="str">
        <f t="shared" si="53"/>
        <v>-</v>
      </c>
    </row>
    <row r="105" spans="2:13" x14ac:dyDescent="0.25">
      <c r="B105" s="168" t="s">
        <v>145</v>
      </c>
      <c r="C105" s="169" t="str">
        <f>IFERROR(C97-SUM(C98:C104),"nd")</f>
        <v>nd</v>
      </c>
      <c r="D105" s="169" t="str">
        <f t="shared" ref="D105:H105" si="55">IFERROR(D97-SUM(D98:D104),"nd")</f>
        <v>nd</v>
      </c>
      <c r="E105" s="169" t="str">
        <f t="shared" si="55"/>
        <v>nd</v>
      </c>
      <c r="F105" s="169" t="str">
        <f t="shared" si="55"/>
        <v>nd</v>
      </c>
      <c r="G105" s="169" t="str">
        <f t="shared" si="55"/>
        <v>nd</v>
      </c>
      <c r="H105" s="169" t="str">
        <f t="shared" si="55"/>
        <v>nd</v>
      </c>
      <c r="I105" s="171" t="str">
        <f t="shared" si="54"/>
        <v>-</v>
      </c>
      <c r="J105" s="170" t="str">
        <f t="shared" si="50"/>
        <v>-</v>
      </c>
      <c r="K105" s="180" t="str">
        <f t="shared" si="51"/>
        <v>-</v>
      </c>
      <c r="L105" s="169" t="str">
        <f t="shared" si="52"/>
        <v>-</v>
      </c>
      <c r="M105" s="170" t="str">
        <f t="shared" si="53"/>
        <v>-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f>IFERROR(C108+C111,"nd")</f>
        <v>33275</v>
      </c>
      <c r="D107" s="176">
        <f t="shared" ref="D107:H107" si="56">IFERROR(D108+D111,"nd")</f>
        <v>32489</v>
      </c>
      <c r="E107" s="176">
        <f t="shared" si="56"/>
        <v>13382</v>
      </c>
      <c r="F107" s="176">
        <f t="shared" si="56"/>
        <v>15703</v>
      </c>
      <c r="G107" s="176">
        <f t="shared" si="56"/>
        <v>18325</v>
      </c>
      <c r="H107" s="176">
        <f t="shared" si="56"/>
        <v>17901</v>
      </c>
      <c r="I107" s="177">
        <f>IFERROR(H107/G107-1,"-")</f>
        <v>-2.3137789904501993E-2</v>
      </c>
      <c r="J107" s="177">
        <f>IFERROR(H107/D107-1,"-")</f>
        <v>-0.44901351226568997</v>
      </c>
      <c r="K107" s="176">
        <f>IFERROR(H107-G107,"-")</f>
        <v>-424</v>
      </c>
      <c r="L107" s="176">
        <f>IFERROR(H107-D107,"-")</f>
        <v>-14588</v>
      </c>
      <c r="M107" s="177">
        <f>IFERROR(H107/H$9,"-")</f>
        <v>2.5818501745175526E-2</v>
      </c>
    </row>
    <row r="108" spans="2:13" x14ac:dyDescent="0.25">
      <c r="B108" s="157" t="s">
        <v>97</v>
      </c>
      <c r="C108" s="158">
        <v>6635</v>
      </c>
      <c r="D108" s="158">
        <v>7158</v>
      </c>
      <c r="E108" s="158">
        <v>1767</v>
      </c>
      <c r="F108" s="158">
        <v>4339</v>
      </c>
      <c r="G108" s="158">
        <v>4018</v>
      </c>
      <c r="H108" s="158">
        <v>3129</v>
      </c>
      <c r="I108" s="160">
        <f>IFERROR(H108/G108-1,"-")</f>
        <v>-0.22125435540069682</v>
      </c>
      <c r="J108" s="159">
        <f t="shared" ref="J108:J119" si="57">IFERROR(H108/D108-1,"-")</f>
        <v>-0.56286672254819781</v>
      </c>
      <c r="K108" s="178">
        <f t="shared" ref="K108:K119" si="58">IFERROR(H108-G108,"-")</f>
        <v>-889</v>
      </c>
      <c r="L108" s="158">
        <f t="shared" ref="L108:L119" si="59">IFERROR(H108-D108,"-")</f>
        <v>-4029</v>
      </c>
      <c r="M108" s="159">
        <f t="shared" ref="M108:M119" si="60">IFERROR(H108/H$9,"-")</f>
        <v>4.5129373756021577E-3</v>
      </c>
    </row>
    <row r="109" spans="2:13" x14ac:dyDescent="0.25">
      <c r="B109" s="162" t="s">
        <v>103</v>
      </c>
      <c r="C109" s="163">
        <v>4920</v>
      </c>
      <c r="D109" s="163">
        <v>4893</v>
      </c>
      <c r="E109" s="163">
        <v>1178</v>
      </c>
      <c r="F109" s="163">
        <v>3252</v>
      </c>
      <c r="G109" s="163">
        <v>2845</v>
      </c>
      <c r="H109" s="163">
        <v>1788</v>
      </c>
      <c r="I109" s="165">
        <f>IFERROR(H109/G109-1,"-")</f>
        <v>-0.37152899824253072</v>
      </c>
      <c r="J109" s="164">
        <f t="shared" si="57"/>
        <v>-0.63458001226241567</v>
      </c>
      <c r="K109" s="179">
        <f t="shared" si="58"/>
        <v>-1057</v>
      </c>
      <c r="L109" s="163">
        <f t="shared" si="59"/>
        <v>-3105</v>
      </c>
      <c r="M109" s="164">
        <f t="shared" si="60"/>
        <v>2.5788213574869474E-3</v>
      </c>
    </row>
    <row r="110" spans="2:13" x14ac:dyDescent="0.25">
      <c r="B110" s="162" t="s">
        <v>100</v>
      </c>
      <c r="C110" s="163">
        <v>1715</v>
      </c>
      <c r="D110" s="163">
        <v>2265</v>
      </c>
      <c r="E110" s="163">
        <v>589</v>
      </c>
      <c r="F110" s="163">
        <v>1087</v>
      </c>
      <c r="G110" s="163">
        <v>1173</v>
      </c>
      <c r="H110" s="163">
        <v>1341</v>
      </c>
      <c r="I110" s="165">
        <f>IFERROR(H110/G110-1,"-")</f>
        <v>0.14322250639386191</v>
      </c>
      <c r="J110" s="164">
        <f t="shared" si="57"/>
        <v>-0.40794701986754967</v>
      </c>
      <c r="K110" s="179">
        <f t="shared" si="58"/>
        <v>168</v>
      </c>
      <c r="L110" s="163">
        <f t="shared" si="59"/>
        <v>-924</v>
      </c>
      <c r="M110" s="164">
        <f t="shared" si="60"/>
        <v>1.9341160181152103E-3</v>
      </c>
    </row>
    <row r="111" spans="2:13" x14ac:dyDescent="0.25">
      <c r="B111" s="157" t="s">
        <v>107</v>
      </c>
      <c r="C111" s="158">
        <v>26640</v>
      </c>
      <c r="D111" s="158">
        <v>25331</v>
      </c>
      <c r="E111" s="158">
        <v>11615</v>
      </c>
      <c r="F111" s="158">
        <v>11364</v>
      </c>
      <c r="G111" s="158">
        <v>14307</v>
      </c>
      <c r="H111" s="158">
        <v>14772</v>
      </c>
      <c r="I111" s="160">
        <f>IFERROR(H111/G111-1,"-")</f>
        <v>3.2501572656741473E-2</v>
      </c>
      <c r="J111" s="159">
        <f t="shared" si="57"/>
        <v>-0.41684102483123442</v>
      </c>
      <c r="K111" s="178">
        <f t="shared" si="58"/>
        <v>465</v>
      </c>
      <c r="L111" s="158">
        <f t="shared" si="59"/>
        <v>-10559</v>
      </c>
      <c r="M111" s="159">
        <f t="shared" si="60"/>
        <v>2.1305564369573371E-2</v>
      </c>
    </row>
    <row r="112" spans="2:13" x14ac:dyDescent="0.25">
      <c r="B112" s="162" t="s">
        <v>110</v>
      </c>
      <c r="C112" s="163">
        <v>15751</v>
      </c>
      <c r="D112" s="163">
        <v>13472</v>
      </c>
      <c r="E112" s="163">
        <v>6038</v>
      </c>
      <c r="F112" s="163">
        <v>6928</v>
      </c>
      <c r="G112" s="163">
        <v>8513</v>
      </c>
      <c r="H112" s="163">
        <v>8358</v>
      </c>
      <c r="I112" s="165">
        <f t="shared" ref="I112:I119" si="61">IFERROR(H112/G112-1,"-")</f>
        <v>-1.8207447433337243E-2</v>
      </c>
      <c r="J112" s="164">
        <f t="shared" si="57"/>
        <v>-0.37960213776722085</v>
      </c>
      <c r="K112" s="179">
        <f t="shared" si="58"/>
        <v>-155</v>
      </c>
      <c r="L112" s="163">
        <f t="shared" si="59"/>
        <v>-5114</v>
      </c>
      <c r="M112" s="164">
        <f t="shared" si="60"/>
        <v>1.205469178180979E-2</v>
      </c>
    </row>
    <row r="113" spans="2:13" x14ac:dyDescent="0.25">
      <c r="B113" s="162" t="s">
        <v>113</v>
      </c>
      <c r="C113" s="163">
        <v>4311</v>
      </c>
      <c r="D113" s="163">
        <v>2965</v>
      </c>
      <c r="E113" s="163">
        <v>474</v>
      </c>
      <c r="F113" s="163">
        <v>425</v>
      </c>
      <c r="G113" s="163">
        <v>737</v>
      </c>
      <c r="H113" s="163">
        <v>718</v>
      </c>
      <c r="I113" s="165">
        <f t="shared" si="61"/>
        <v>-2.5780189959294431E-2</v>
      </c>
      <c r="J113" s="164">
        <f t="shared" si="57"/>
        <v>-0.75784148397976392</v>
      </c>
      <c r="K113" s="179">
        <f t="shared" si="58"/>
        <v>-19</v>
      </c>
      <c r="L113" s="163">
        <f t="shared" si="59"/>
        <v>-2247</v>
      </c>
      <c r="M113" s="164">
        <f t="shared" si="60"/>
        <v>1.0355669657022529E-3</v>
      </c>
    </row>
    <row r="114" spans="2:13" x14ac:dyDescent="0.25">
      <c r="B114" s="162" t="s">
        <v>116</v>
      </c>
      <c r="C114" s="163">
        <v>788</v>
      </c>
      <c r="D114" s="163">
        <v>1374</v>
      </c>
      <c r="E114" s="163">
        <v>623</v>
      </c>
      <c r="F114" s="163">
        <v>577</v>
      </c>
      <c r="G114" s="163">
        <v>819</v>
      </c>
      <c r="H114" s="163">
        <v>834</v>
      </c>
      <c r="I114" s="165">
        <f t="shared" si="61"/>
        <v>1.831501831501825E-2</v>
      </c>
      <c r="J114" s="164">
        <f t="shared" si="57"/>
        <v>-0.39301310043668125</v>
      </c>
      <c r="K114" s="179">
        <f t="shared" si="58"/>
        <v>15</v>
      </c>
      <c r="L114" s="163">
        <f t="shared" si="59"/>
        <v>-540</v>
      </c>
      <c r="M114" s="164">
        <f t="shared" si="60"/>
        <v>1.2028730492976028E-3</v>
      </c>
    </row>
    <row r="115" spans="2:13" x14ac:dyDescent="0.25">
      <c r="B115" s="162" t="s">
        <v>123</v>
      </c>
      <c r="C115" s="163">
        <v>386</v>
      </c>
      <c r="D115" s="163">
        <v>878</v>
      </c>
      <c r="E115" s="163">
        <v>157</v>
      </c>
      <c r="F115" s="163">
        <v>226</v>
      </c>
      <c r="G115" s="163">
        <v>295</v>
      </c>
      <c r="H115" s="163">
        <v>316</v>
      </c>
      <c r="I115" s="165">
        <f t="shared" si="61"/>
        <v>7.118644067796609E-2</v>
      </c>
      <c r="J115" s="164">
        <f t="shared" si="57"/>
        <v>-0.64009111617312076</v>
      </c>
      <c r="K115" s="179">
        <f t="shared" si="58"/>
        <v>21</v>
      </c>
      <c r="L115" s="163">
        <f t="shared" si="59"/>
        <v>-562</v>
      </c>
      <c r="M115" s="164">
        <f t="shared" si="60"/>
        <v>4.557648484149191E-4</v>
      </c>
    </row>
    <row r="116" spans="2:13" x14ac:dyDescent="0.25">
      <c r="B116" s="162" t="s">
        <v>119</v>
      </c>
      <c r="C116" s="163">
        <v>437</v>
      </c>
      <c r="D116" s="163">
        <v>345</v>
      </c>
      <c r="E116" s="163">
        <v>252</v>
      </c>
      <c r="F116" s="163">
        <v>234</v>
      </c>
      <c r="G116" s="163">
        <v>293</v>
      </c>
      <c r="H116" s="163">
        <v>249</v>
      </c>
      <c r="I116" s="165">
        <f t="shared" si="61"/>
        <v>-0.15017064846416384</v>
      </c>
      <c r="J116" s="164">
        <f t="shared" si="57"/>
        <v>-0.27826086956521734</v>
      </c>
      <c r="K116" s="179">
        <f t="shared" si="58"/>
        <v>-44</v>
      </c>
      <c r="L116" s="163">
        <f t="shared" si="59"/>
        <v>-96</v>
      </c>
      <c r="M116" s="164">
        <f t="shared" si="60"/>
        <v>3.5913116220036344E-4</v>
      </c>
    </row>
    <row r="117" spans="2:13" x14ac:dyDescent="0.25">
      <c r="B117" s="162" t="s">
        <v>128</v>
      </c>
      <c r="C117" s="163">
        <v>166</v>
      </c>
      <c r="D117" s="163">
        <v>244</v>
      </c>
      <c r="E117" s="163">
        <v>180</v>
      </c>
      <c r="F117" s="163">
        <v>62</v>
      </c>
      <c r="G117" s="163">
        <v>114</v>
      </c>
      <c r="H117" s="163">
        <v>72</v>
      </c>
      <c r="I117" s="165">
        <f t="shared" si="61"/>
        <v>-0.36842105263157898</v>
      </c>
      <c r="J117" s="164">
        <f t="shared" si="57"/>
        <v>-0.70491803278688525</v>
      </c>
      <c r="K117" s="179">
        <f t="shared" si="58"/>
        <v>-42</v>
      </c>
      <c r="L117" s="163">
        <f t="shared" si="59"/>
        <v>-172</v>
      </c>
      <c r="M117" s="164">
        <f t="shared" si="60"/>
        <v>1.0384515533504485E-4</v>
      </c>
    </row>
    <row r="118" spans="2:13" x14ac:dyDescent="0.25">
      <c r="B118" s="162" t="s">
        <v>131</v>
      </c>
      <c r="C118" s="163">
        <v>274</v>
      </c>
      <c r="D118" s="163">
        <v>221</v>
      </c>
      <c r="E118" s="163">
        <v>383</v>
      </c>
      <c r="F118" s="163">
        <v>80</v>
      </c>
      <c r="G118" s="163">
        <v>72</v>
      </c>
      <c r="H118" s="163">
        <v>90</v>
      </c>
      <c r="I118" s="165">
        <f t="shared" si="61"/>
        <v>0.25</v>
      </c>
      <c r="J118" s="164">
        <f t="shared" si="57"/>
        <v>-0.59276018099547512</v>
      </c>
      <c r="K118" s="179">
        <f t="shared" si="58"/>
        <v>18</v>
      </c>
      <c r="L118" s="163">
        <f t="shared" si="59"/>
        <v>-131</v>
      </c>
      <c r="M118" s="164">
        <f t="shared" si="60"/>
        <v>1.2980644416880606E-4</v>
      </c>
    </row>
    <row r="119" spans="2:13" x14ac:dyDescent="0.25">
      <c r="B119" s="168" t="s">
        <v>145</v>
      </c>
      <c r="C119" s="169">
        <f>IFERROR(C111-SUM(C112:C118),"nd")</f>
        <v>4527</v>
      </c>
      <c r="D119" s="169">
        <f t="shared" ref="D119:H119" si="62">IFERROR(D111-SUM(D112:D118),"nd")</f>
        <v>5832</v>
      </c>
      <c r="E119" s="169">
        <f t="shared" si="62"/>
        <v>3508</v>
      </c>
      <c r="F119" s="169">
        <f t="shared" si="62"/>
        <v>2832</v>
      </c>
      <c r="G119" s="169">
        <f t="shared" si="62"/>
        <v>3464</v>
      </c>
      <c r="H119" s="169">
        <f t="shared" si="62"/>
        <v>4135</v>
      </c>
      <c r="I119" s="171">
        <f t="shared" si="61"/>
        <v>0.19370669745958424</v>
      </c>
      <c r="J119" s="170">
        <f t="shared" si="57"/>
        <v>-0.29098079561042522</v>
      </c>
      <c r="K119" s="180">
        <f t="shared" si="58"/>
        <v>671</v>
      </c>
      <c r="L119" s="169">
        <f t="shared" si="59"/>
        <v>-1697</v>
      </c>
      <c r="M119" s="170">
        <f t="shared" si="60"/>
        <v>5.9638849626445899E-3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 t="str">
        <f>IFERROR(C122+C125,"nd")</f>
        <v>nd</v>
      </c>
      <c r="D121" s="176" t="str">
        <f t="shared" ref="D121:H121" si="63">IFERROR(D122+D125,"nd")</f>
        <v>nd</v>
      </c>
      <c r="E121" s="176" t="str">
        <f t="shared" si="63"/>
        <v>nd</v>
      </c>
      <c r="F121" s="176" t="str">
        <f t="shared" si="63"/>
        <v>nd</v>
      </c>
      <c r="G121" s="176" t="str">
        <f t="shared" si="63"/>
        <v>nd</v>
      </c>
      <c r="H121" s="176" t="str">
        <f t="shared" si="63"/>
        <v>nd</v>
      </c>
      <c r="I121" s="177" t="str">
        <f>IFERROR(H121/G121-1,"-")</f>
        <v>-</v>
      </c>
      <c r="J121" s="177" t="str">
        <f>IFERROR(H121/D121-1,"-")</f>
        <v>-</v>
      </c>
      <c r="K121" s="176" t="str">
        <f>IFERROR(H121-G121,"-")</f>
        <v>-</v>
      </c>
      <c r="L121" s="176" t="str">
        <f>IFERROR(H121-D121,"-")</f>
        <v>-</v>
      </c>
      <c r="M121" s="177" t="str">
        <f>IFERROR(H121/H$9,"-")</f>
        <v>-</v>
      </c>
    </row>
    <row r="122" spans="2:13" x14ac:dyDescent="0.25">
      <c r="B122" s="157" t="s">
        <v>97</v>
      </c>
      <c r="C122" s="158" t="s">
        <v>322</v>
      </c>
      <c r="D122" s="158" t="s">
        <v>322</v>
      </c>
      <c r="E122" s="158" t="s">
        <v>322</v>
      </c>
      <c r="F122" s="158" t="s">
        <v>322</v>
      </c>
      <c r="G122" s="158" t="s">
        <v>322</v>
      </c>
      <c r="H122" s="158" t="s">
        <v>322</v>
      </c>
      <c r="I122" s="160" t="str">
        <f>IFERROR(H122/G122-1,"-")</f>
        <v>-</v>
      </c>
      <c r="J122" s="159" t="str">
        <f t="shared" ref="J122:J133" si="64">IFERROR(H122/D122-1,"-")</f>
        <v>-</v>
      </c>
      <c r="K122" s="178" t="str">
        <f t="shared" ref="K122:K133" si="65">IFERROR(H122-G122,"-")</f>
        <v>-</v>
      </c>
      <c r="L122" s="158" t="str">
        <f t="shared" ref="L122:L133" si="66">IFERROR(H122-D122,"-")</f>
        <v>-</v>
      </c>
      <c r="M122" s="159" t="str">
        <f t="shared" ref="M122:M133" si="67">IFERROR(H122/H$9,"-")</f>
        <v>-</v>
      </c>
    </row>
    <row r="123" spans="2:13" x14ac:dyDescent="0.25">
      <c r="B123" s="162" t="s">
        <v>103</v>
      </c>
      <c r="C123" s="163" t="s">
        <v>322</v>
      </c>
      <c r="D123" s="163" t="s">
        <v>322</v>
      </c>
      <c r="E123" s="163" t="s">
        <v>322</v>
      </c>
      <c r="F123" s="163" t="s">
        <v>322</v>
      </c>
      <c r="G123" s="163" t="s">
        <v>322</v>
      </c>
      <c r="H123" s="163" t="s">
        <v>322</v>
      </c>
      <c r="I123" s="165" t="str">
        <f>IFERROR(H123/G123-1,"-")</f>
        <v>-</v>
      </c>
      <c r="J123" s="164" t="str">
        <f t="shared" si="64"/>
        <v>-</v>
      </c>
      <c r="K123" s="179" t="str">
        <f t="shared" si="65"/>
        <v>-</v>
      </c>
      <c r="L123" s="163" t="str">
        <f t="shared" si="66"/>
        <v>-</v>
      </c>
      <c r="M123" s="164" t="str">
        <f t="shared" si="67"/>
        <v>-</v>
      </c>
    </row>
    <row r="124" spans="2:13" x14ac:dyDescent="0.25">
      <c r="B124" s="162" t="s">
        <v>100</v>
      </c>
      <c r="C124" s="163" t="s">
        <v>322</v>
      </c>
      <c r="D124" s="163" t="s">
        <v>322</v>
      </c>
      <c r="E124" s="163" t="s">
        <v>322</v>
      </c>
      <c r="F124" s="163" t="s">
        <v>322</v>
      </c>
      <c r="G124" s="163" t="s">
        <v>322</v>
      </c>
      <c r="H124" s="163" t="s">
        <v>322</v>
      </c>
      <c r="I124" s="165" t="str">
        <f>IFERROR(H124/G124-1,"-")</f>
        <v>-</v>
      </c>
      <c r="J124" s="164" t="str">
        <f t="shared" si="64"/>
        <v>-</v>
      </c>
      <c r="K124" s="179" t="str">
        <f t="shared" si="65"/>
        <v>-</v>
      </c>
      <c r="L124" s="163" t="str">
        <f t="shared" si="66"/>
        <v>-</v>
      </c>
      <c r="M124" s="164" t="str">
        <f t="shared" si="67"/>
        <v>-</v>
      </c>
    </row>
    <row r="125" spans="2:13" x14ac:dyDescent="0.25">
      <c r="B125" s="157" t="s">
        <v>107</v>
      </c>
      <c r="C125" s="158" t="s">
        <v>322</v>
      </c>
      <c r="D125" s="158" t="s">
        <v>322</v>
      </c>
      <c r="E125" s="158" t="s">
        <v>322</v>
      </c>
      <c r="F125" s="158" t="s">
        <v>322</v>
      </c>
      <c r="G125" s="158" t="s">
        <v>322</v>
      </c>
      <c r="H125" s="158" t="s">
        <v>322</v>
      </c>
      <c r="I125" s="160" t="str">
        <f>IFERROR(H125/G125-1,"-")</f>
        <v>-</v>
      </c>
      <c r="J125" s="159" t="str">
        <f t="shared" si="64"/>
        <v>-</v>
      </c>
      <c r="K125" s="178" t="str">
        <f t="shared" si="65"/>
        <v>-</v>
      </c>
      <c r="L125" s="158" t="str">
        <f t="shared" si="66"/>
        <v>-</v>
      </c>
      <c r="M125" s="159" t="str">
        <f t="shared" si="67"/>
        <v>-</v>
      </c>
    </row>
    <row r="126" spans="2:13" x14ac:dyDescent="0.25">
      <c r="B126" s="162" t="s">
        <v>110</v>
      </c>
      <c r="C126" s="163" t="s">
        <v>322</v>
      </c>
      <c r="D126" s="163" t="s">
        <v>322</v>
      </c>
      <c r="E126" s="163" t="s">
        <v>322</v>
      </c>
      <c r="F126" s="163" t="s">
        <v>322</v>
      </c>
      <c r="G126" s="163" t="s">
        <v>322</v>
      </c>
      <c r="H126" s="163" t="s">
        <v>322</v>
      </c>
      <c r="I126" s="165" t="str">
        <f t="shared" ref="I126:I133" si="68">IFERROR(H126/G126-1,"-")</f>
        <v>-</v>
      </c>
      <c r="J126" s="164" t="str">
        <f t="shared" si="64"/>
        <v>-</v>
      </c>
      <c r="K126" s="179" t="str">
        <f t="shared" si="65"/>
        <v>-</v>
      </c>
      <c r="L126" s="163" t="str">
        <f t="shared" si="66"/>
        <v>-</v>
      </c>
      <c r="M126" s="164" t="str">
        <f t="shared" si="67"/>
        <v>-</v>
      </c>
    </row>
    <row r="127" spans="2:13" x14ac:dyDescent="0.25">
      <c r="B127" s="162" t="s">
        <v>113</v>
      </c>
      <c r="C127" s="163" t="s">
        <v>322</v>
      </c>
      <c r="D127" s="163" t="s">
        <v>322</v>
      </c>
      <c r="E127" s="163" t="s">
        <v>322</v>
      </c>
      <c r="F127" s="163" t="s">
        <v>322</v>
      </c>
      <c r="G127" s="163" t="s">
        <v>322</v>
      </c>
      <c r="H127" s="163" t="s">
        <v>322</v>
      </c>
      <c r="I127" s="165" t="str">
        <f t="shared" si="68"/>
        <v>-</v>
      </c>
      <c r="J127" s="164" t="str">
        <f t="shared" si="64"/>
        <v>-</v>
      </c>
      <c r="K127" s="179" t="str">
        <f t="shared" si="65"/>
        <v>-</v>
      </c>
      <c r="L127" s="163" t="str">
        <f t="shared" si="66"/>
        <v>-</v>
      </c>
      <c r="M127" s="164" t="str">
        <f t="shared" si="67"/>
        <v>-</v>
      </c>
    </row>
    <row r="128" spans="2:13" x14ac:dyDescent="0.25">
      <c r="B128" s="162" t="s">
        <v>116</v>
      </c>
      <c r="C128" s="163" t="s">
        <v>322</v>
      </c>
      <c r="D128" s="163" t="s">
        <v>322</v>
      </c>
      <c r="E128" s="163" t="s">
        <v>322</v>
      </c>
      <c r="F128" s="163" t="s">
        <v>322</v>
      </c>
      <c r="G128" s="163" t="s">
        <v>322</v>
      </c>
      <c r="H128" s="163" t="s">
        <v>322</v>
      </c>
      <c r="I128" s="165" t="str">
        <f t="shared" si="68"/>
        <v>-</v>
      </c>
      <c r="J128" s="164" t="str">
        <f t="shared" si="64"/>
        <v>-</v>
      </c>
      <c r="K128" s="179" t="str">
        <f t="shared" si="65"/>
        <v>-</v>
      </c>
      <c r="L128" s="163" t="str">
        <f t="shared" si="66"/>
        <v>-</v>
      </c>
      <c r="M128" s="164" t="str">
        <f t="shared" si="67"/>
        <v>-</v>
      </c>
    </row>
    <row r="129" spans="2:13" x14ac:dyDescent="0.25">
      <c r="B129" s="162" t="s">
        <v>123</v>
      </c>
      <c r="C129" s="163" t="s">
        <v>322</v>
      </c>
      <c r="D129" s="163" t="s">
        <v>322</v>
      </c>
      <c r="E129" s="163" t="s">
        <v>322</v>
      </c>
      <c r="F129" s="163" t="s">
        <v>322</v>
      </c>
      <c r="G129" s="163" t="s">
        <v>322</v>
      </c>
      <c r="H129" s="163" t="s">
        <v>322</v>
      </c>
      <c r="I129" s="165" t="str">
        <f t="shared" si="68"/>
        <v>-</v>
      </c>
      <c r="J129" s="164" t="str">
        <f t="shared" si="64"/>
        <v>-</v>
      </c>
      <c r="K129" s="179" t="str">
        <f t="shared" si="65"/>
        <v>-</v>
      </c>
      <c r="L129" s="163" t="str">
        <f t="shared" si="66"/>
        <v>-</v>
      </c>
      <c r="M129" s="164" t="str">
        <f t="shared" si="67"/>
        <v>-</v>
      </c>
    </row>
    <row r="130" spans="2:13" x14ac:dyDescent="0.25">
      <c r="B130" s="162" t="s">
        <v>119</v>
      </c>
      <c r="C130" s="163" t="s">
        <v>322</v>
      </c>
      <c r="D130" s="163" t="s">
        <v>322</v>
      </c>
      <c r="E130" s="163" t="s">
        <v>322</v>
      </c>
      <c r="F130" s="163" t="s">
        <v>322</v>
      </c>
      <c r="G130" s="163" t="s">
        <v>322</v>
      </c>
      <c r="H130" s="163" t="s">
        <v>322</v>
      </c>
      <c r="I130" s="165" t="str">
        <f t="shared" si="68"/>
        <v>-</v>
      </c>
      <c r="J130" s="164" t="str">
        <f t="shared" si="64"/>
        <v>-</v>
      </c>
      <c r="K130" s="179" t="str">
        <f t="shared" si="65"/>
        <v>-</v>
      </c>
      <c r="L130" s="163" t="str">
        <f t="shared" si="66"/>
        <v>-</v>
      </c>
      <c r="M130" s="164" t="str">
        <f t="shared" si="67"/>
        <v>-</v>
      </c>
    </row>
    <row r="131" spans="2:13" x14ac:dyDescent="0.25">
      <c r="B131" s="162" t="s">
        <v>128</v>
      </c>
      <c r="C131" s="163" t="s">
        <v>322</v>
      </c>
      <c r="D131" s="163" t="s">
        <v>322</v>
      </c>
      <c r="E131" s="163" t="s">
        <v>322</v>
      </c>
      <c r="F131" s="163" t="s">
        <v>322</v>
      </c>
      <c r="G131" s="163" t="s">
        <v>322</v>
      </c>
      <c r="H131" s="163" t="s">
        <v>322</v>
      </c>
      <c r="I131" s="165" t="str">
        <f t="shared" si="68"/>
        <v>-</v>
      </c>
      <c r="J131" s="164" t="str">
        <f t="shared" si="64"/>
        <v>-</v>
      </c>
      <c r="K131" s="179" t="str">
        <f t="shared" si="65"/>
        <v>-</v>
      </c>
      <c r="L131" s="163" t="str">
        <f t="shared" si="66"/>
        <v>-</v>
      </c>
      <c r="M131" s="164" t="str">
        <f t="shared" si="67"/>
        <v>-</v>
      </c>
    </row>
    <row r="132" spans="2:13" x14ac:dyDescent="0.25">
      <c r="B132" s="162" t="s">
        <v>131</v>
      </c>
      <c r="C132" s="163" t="s">
        <v>322</v>
      </c>
      <c r="D132" s="163" t="s">
        <v>322</v>
      </c>
      <c r="E132" s="163" t="s">
        <v>322</v>
      </c>
      <c r="F132" s="163" t="s">
        <v>322</v>
      </c>
      <c r="G132" s="163" t="s">
        <v>322</v>
      </c>
      <c r="H132" s="163" t="s">
        <v>322</v>
      </c>
      <c r="I132" s="165" t="str">
        <f t="shared" si="68"/>
        <v>-</v>
      </c>
      <c r="J132" s="164" t="str">
        <f t="shared" si="64"/>
        <v>-</v>
      </c>
      <c r="K132" s="179" t="str">
        <f t="shared" si="65"/>
        <v>-</v>
      </c>
      <c r="L132" s="163" t="str">
        <f t="shared" si="66"/>
        <v>-</v>
      </c>
      <c r="M132" s="164" t="str">
        <f t="shared" si="67"/>
        <v>-</v>
      </c>
    </row>
    <row r="133" spans="2:13" x14ac:dyDescent="0.25">
      <c r="B133" s="168" t="s">
        <v>145</v>
      </c>
      <c r="C133" s="169" t="str">
        <f>IFERROR(C125-SUM(C126:C132),"nd")</f>
        <v>nd</v>
      </c>
      <c r="D133" s="169" t="str">
        <f t="shared" ref="D133:H133" si="69">IFERROR(D125-SUM(D126:D132),"nd")</f>
        <v>nd</v>
      </c>
      <c r="E133" s="169" t="str">
        <f t="shared" si="69"/>
        <v>nd</v>
      </c>
      <c r="F133" s="169" t="str">
        <f t="shared" si="69"/>
        <v>nd</v>
      </c>
      <c r="G133" s="169" t="str">
        <f t="shared" si="69"/>
        <v>nd</v>
      </c>
      <c r="H133" s="169" t="str">
        <f t="shared" si="69"/>
        <v>nd</v>
      </c>
      <c r="I133" s="171" t="str">
        <f t="shared" si="68"/>
        <v>-</v>
      </c>
      <c r="J133" s="170" t="str">
        <f t="shared" si="64"/>
        <v>-</v>
      </c>
      <c r="K133" s="180" t="str">
        <f t="shared" si="65"/>
        <v>-</v>
      </c>
      <c r="L133" s="169" t="str">
        <f t="shared" si="66"/>
        <v>-</v>
      </c>
      <c r="M133" s="170" t="str">
        <f t="shared" si="67"/>
        <v>-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f>IFERROR(C136+C139,"nd")</f>
        <v>59858</v>
      </c>
      <c r="D135" s="176">
        <f t="shared" ref="D135:H135" si="70">IFERROR(D136+D139,"nd")</f>
        <v>41759</v>
      </c>
      <c r="E135" s="176">
        <f t="shared" si="70"/>
        <v>13012</v>
      </c>
      <c r="F135" s="176">
        <f t="shared" si="70"/>
        <v>25747</v>
      </c>
      <c r="G135" s="176">
        <f t="shared" si="70"/>
        <v>27187</v>
      </c>
      <c r="H135" s="176">
        <f t="shared" si="70"/>
        <v>28802</v>
      </c>
      <c r="I135" s="177">
        <f>IFERROR(H135/G135-1,"-")</f>
        <v>5.9403391326737109E-2</v>
      </c>
      <c r="J135" s="177">
        <f>IFERROR(H135/D135-1,"-")</f>
        <v>-0.3102804185923993</v>
      </c>
      <c r="K135" s="176">
        <f>IFERROR(H135-G135,"-")</f>
        <v>1615</v>
      </c>
      <c r="L135" s="176">
        <f>IFERROR(H135-D135,"-")</f>
        <v>-12957</v>
      </c>
      <c r="M135" s="177">
        <f>IFERROR(H135/H$9,"-")</f>
        <v>4.1540946721666139E-2</v>
      </c>
    </row>
    <row r="136" spans="2:13" x14ac:dyDescent="0.25">
      <c r="B136" s="157" t="s">
        <v>97</v>
      </c>
      <c r="C136" s="158">
        <v>12082</v>
      </c>
      <c r="D136" s="158">
        <v>5903</v>
      </c>
      <c r="E136" s="158">
        <v>742</v>
      </c>
      <c r="F136" s="158">
        <v>4344</v>
      </c>
      <c r="G136" s="158">
        <v>5028</v>
      </c>
      <c r="H136" s="158">
        <v>4139</v>
      </c>
      <c r="I136" s="160">
        <f>IFERROR(H136/G136-1,"-")</f>
        <v>-0.17680986475735883</v>
      </c>
      <c r="J136" s="159">
        <f t="shared" ref="J136:J147" si="71">IFERROR(H136/D136-1,"-")</f>
        <v>-0.29883110282906999</v>
      </c>
      <c r="K136" s="178">
        <f t="shared" ref="K136:K147" si="72">IFERROR(H136-G136,"-")</f>
        <v>-889</v>
      </c>
      <c r="L136" s="158">
        <f t="shared" ref="L136:L147" si="73">IFERROR(H136-D136,"-")</f>
        <v>-1764</v>
      </c>
      <c r="M136" s="159">
        <f t="shared" ref="M136:M147" si="74">IFERROR(H136/H$9,"-")</f>
        <v>5.9696541379409811E-3</v>
      </c>
    </row>
    <row r="137" spans="2:13" x14ac:dyDescent="0.25">
      <c r="B137" s="162" t="s">
        <v>103</v>
      </c>
      <c r="C137" s="163">
        <v>10367</v>
      </c>
      <c r="D137" s="163">
        <v>4455</v>
      </c>
      <c r="E137" s="163">
        <v>617</v>
      </c>
      <c r="F137" s="163">
        <v>3031</v>
      </c>
      <c r="G137" s="163">
        <v>3466</v>
      </c>
      <c r="H137" s="163">
        <v>2932</v>
      </c>
      <c r="I137" s="165">
        <f>IFERROR(H137/G137-1,"-")</f>
        <v>-0.15406809001731103</v>
      </c>
      <c r="J137" s="164">
        <f t="shared" si="71"/>
        <v>-0.34186307519640857</v>
      </c>
      <c r="K137" s="179">
        <f t="shared" si="72"/>
        <v>-534</v>
      </c>
      <c r="L137" s="163">
        <f t="shared" si="73"/>
        <v>-1523</v>
      </c>
      <c r="M137" s="164">
        <f t="shared" si="74"/>
        <v>4.2288054922548822E-3</v>
      </c>
    </row>
    <row r="138" spans="2:13" x14ac:dyDescent="0.25">
      <c r="B138" s="162" t="s">
        <v>100</v>
      </c>
      <c r="C138" s="163">
        <v>1715</v>
      </c>
      <c r="D138" s="163">
        <v>1448</v>
      </c>
      <c r="E138" s="163">
        <v>125</v>
      </c>
      <c r="F138" s="163">
        <v>1313</v>
      </c>
      <c r="G138" s="163">
        <v>1562</v>
      </c>
      <c r="H138" s="163">
        <v>1207</v>
      </c>
      <c r="I138" s="165">
        <f>IFERROR(H138/G138-1,"-")</f>
        <v>-0.22727272727272729</v>
      </c>
      <c r="J138" s="164">
        <f t="shared" si="71"/>
        <v>-0.16643646408839774</v>
      </c>
      <c r="K138" s="179">
        <f t="shared" si="72"/>
        <v>-355</v>
      </c>
      <c r="L138" s="163">
        <f t="shared" si="73"/>
        <v>-241</v>
      </c>
      <c r="M138" s="164">
        <f t="shared" si="74"/>
        <v>1.7408486456860991E-3</v>
      </c>
    </row>
    <row r="139" spans="2:13" x14ac:dyDescent="0.25">
      <c r="B139" s="157" t="s">
        <v>107</v>
      </c>
      <c r="C139" s="158">
        <v>47776</v>
      </c>
      <c r="D139" s="158">
        <v>35856</v>
      </c>
      <c r="E139" s="158">
        <v>12270</v>
      </c>
      <c r="F139" s="158">
        <v>21403</v>
      </c>
      <c r="G139" s="158">
        <v>22159</v>
      </c>
      <c r="H139" s="158">
        <v>24663</v>
      </c>
      <c r="I139" s="160">
        <f>IFERROR(H139/G139-1,"-")</f>
        <v>0.11300148923687892</v>
      </c>
      <c r="J139" s="159">
        <f t="shared" si="71"/>
        <v>-0.31216532797858099</v>
      </c>
      <c r="K139" s="178">
        <f t="shared" si="72"/>
        <v>2504</v>
      </c>
      <c r="L139" s="158">
        <f t="shared" si="73"/>
        <v>-11193</v>
      </c>
      <c r="M139" s="159">
        <f t="shared" si="74"/>
        <v>3.5571292583725156E-2</v>
      </c>
    </row>
    <row r="140" spans="2:13" x14ac:dyDescent="0.25">
      <c r="B140" s="162" t="s">
        <v>110</v>
      </c>
      <c r="C140" s="163">
        <v>26338</v>
      </c>
      <c r="D140" s="163">
        <v>17946</v>
      </c>
      <c r="E140" s="163">
        <v>6096</v>
      </c>
      <c r="F140" s="163">
        <v>7784</v>
      </c>
      <c r="G140" s="163">
        <v>8638</v>
      </c>
      <c r="H140" s="163">
        <v>10525</v>
      </c>
      <c r="I140" s="165">
        <f t="shared" ref="I140:I147" si="75">IFERROR(H140/G140-1,"-")</f>
        <v>0.21845334568187091</v>
      </c>
      <c r="J140" s="164">
        <f t="shared" si="71"/>
        <v>-0.41351833277610606</v>
      </c>
      <c r="K140" s="179">
        <f t="shared" si="72"/>
        <v>1887</v>
      </c>
      <c r="L140" s="163">
        <f t="shared" si="73"/>
        <v>-7421</v>
      </c>
      <c r="M140" s="164">
        <f t="shared" si="74"/>
        <v>1.518014249862982E-2</v>
      </c>
    </row>
    <row r="141" spans="2:13" x14ac:dyDescent="0.25">
      <c r="B141" s="162" t="s">
        <v>113</v>
      </c>
      <c r="C141" s="163">
        <v>1691</v>
      </c>
      <c r="D141" s="163">
        <v>1532</v>
      </c>
      <c r="E141" s="163">
        <v>664</v>
      </c>
      <c r="F141" s="163">
        <v>1817</v>
      </c>
      <c r="G141" s="163">
        <v>1432</v>
      </c>
      <c r="H141" s="163">
        <v>1629</v>
      </c>
      <c r="I141" s="165">
        <f t="shared" si="75"/>
        <v>0.13756983240223453</v>
      </c>
      <c r="J141" s="164">
        <f t="shared" si="71"/>
        <v>6.3315926892950403E-2</v>
      </c>
      <c r="K141" s="179">
        <f t="shared" si="72"/>
        <v>197</v>
      </c>
      <c r="L141" s="163">
        <f t="shared" si="73"/>
        <v>97</v>
      </c>
      <c r="M141" s="164">
        <f t="shared" si="74"/>
        <v>2.3494966394553896E-3</v>
      </c>
    </row>
    <row r="142" spans="2:13" x14ac:dyDescent="0.25">
      <c r="B142" s="162" t="s">
        <v>116</v>
      </c>
      <c r="C142" s="163">
        <v>5747</v>
      </c>
      <c r="D142" s="163">
        <v>2155</v>
      </c>
      <c r="E142" s="163">
        <v>466</v>
      </c>
      <c r="F142" s="163">
        <v>2321</v>
      </c>
      <c r="G142" s="163">
        <v>2327</v>
      </c>
      <c r="H142" s="163">
        <v>2257</v>
      </c>
      <c r="I142" s="165">
        <f t="shared" si="75"/>
        <v>-3.0081650193382048E-2</v>
      </c>
      <c r="J142" s="164">
        <f t="shared" si="71"/>
        <v>4.7331786542923471E-2</v>
      </c>
      <c r="K142" s="179">
        <f t="shared" si="72"/>
        <v>-70</v>
      </c>
      <c r="L142" s="163">
        <f t="shared" si="73"/>
        <v>102</v>
      </c>
      <c r="M142" s="164">
        <f t="shared" si="74"/>
        <v>3.2552571609888365E-3</v>
      </c>
    </row>
    <row r="143" spans="2:13" x14ac:dyDescent="0.25">
      <c r="B143" s="162" t="s">
        <v>123</v>
      </c>
      <c r="C143" s="163">
        <v>963</v>
      </c>
      <c r="D143" s="163">
        <v>791</v>
      </c>
      <c r="E143" s="163">
        <v>359</v>
      </c>
      <c r="F143" s="163">
        <v>1111</v>
      </c>
      <c r="G143" s="163">
        <v>847</v>
      </c>
      <c r="H143" s="163">
        <v>722</v>
      </c>
      <c r="I143" s="165">
        <f t="shared" si="75"/>
        <v>-0.14757969303423846</v>
      </c>
      <c r="J143" s="164">
        <f t="shared" si="71"/>
        <v>-8.7231352718078359E-2</v>
      </c>
      <c r="K143" s="179">
        <f t="shared" si="72"/>
        <v>-125</v>
      </c>
      <c r="L143" s="163">
        <f t="shared" si="73"/>
        <v>-69</v>
      </c>
      <c r="M143" s="164">
        <f t="shared" si="74"/>
        <v>1.0413361409986443E-3</v>
      </c>
    </row>
    <row r="144" spans="2:13" x14ac:dyDescent="0.25">
      <c r="B144" s="162" t="s">
        <v>119</v>
      </c>
      <c r="C144" s="163">
        <v>468</v>
      </c>
      <c r="D144" s="163">
        <v>414</v>
      </c>
      <c r="E144" s="163">
        <v>190</v>
      </c>
      <c r="F144" s="163">
        <v>557</v>
      </c>
      <c r="G144" s="163">
        <v>406</v>
      </c>
      <c r="H144" s="163">
        <v>471</v>
      </c>
      <c r="I144" s="165">
        <f t="shared" si="75"/>
        <v>0.16009852216748777</v>
      </c>
      <c r="J144" s="164">
        <f t="shared" si="71"/>
        <v>0.1376811594202898</v>
      </c>
      <c r="K144" s="179">
        <f t="shared" si="72"/>
        <v>65</v>
      </c>
      <c r="L144" s="163">
        <f t="shared" si="73"/>
        <v>57</v>
      </c>
      <c r="M144" s="164">
        <f t="shared" si="74"/>
        <v>6.7932039115008505E-4</v>
      </c>
    </row>
    <row r="145" spans="2:13" x14ac:dyDescent="0.25">
      <c r="B145" s="162" t="s">
        <v>128</v>
      </c>
      <c r="C145" s="163">
        <v>616</v>
      </c>
      <c r="D145" s="163">
        <v>558</v>
      </c>
      <c r="E145" s="163">
        <v>380</v>
      </c>
      <c r="F145" s="163">
        <v>230</v>
      </c>
      <c r="G145" s="163">
        <v>294</v>
      </c>
      <c r="H145" s="163">
        <v>188</v>
      </c>
      <c r="I145" s="165">
        <f t="shared" si="75"/>
        <v>-0.36054421768707479</v>
      </c>
      <c r="J145" s="164">
        <f t="shared" si="71"/>
        <v>-0.66308243727598559</v>
      </c>
      <c r="K145" s="179">
        <f t="shared" si="72"/>
        <v>-106</v>
      </c>
      <c r="L145" s="163">
        <f t="shared" si="73"/>
        <v>-370</v>
      </c>
      <c r="M145" s="164">
        <f t="shared" si="74"/>
        <v>2.7115123893039491E-4</v>
      </c>
    </row>
    <row r="146" spans="2:13" x14ac:dyDescent="0.25">
      <c r="B146" s="162" t="s">
        <v>131</v>
      </c>
      <c r="C146" s="163">
        <v>2881</v>
      </c>
      <c r="D146" s="163">
        <v>1051</v>
      </c>
      <c r="E146" s="163">
        <v>656</v>
      </c>
      <c r="F146" s="163">
        <v>182</v>
      </c>
      <c r="G146" s="163">
        <v>293</v>
      </c>
      <c r="H146" s="163">
        <v>322</v>
      </c>
      <c r="I146" s="165">
        <f t="shared" si="75"/>
        <v>9.8976109215016983E-2</v>
      </c>
      <c r="J146" s="164">
        <f t="shared" si="71"/>
        <v>-0.69362511893434831</v>
      </c>
      <c r="K146" s="179">
        <f t="shared" si="72"/>
        <v>29</v>
      </c>
      <c r="L146" s="163">
        <f t="shared" si="73"/>
        <v>-729</v>
      </c>
      <c r="M146" s="164">
        <f t="shared" si="74"/>
        <v>4.6441861135950618E-4</v>
      </c>
    </row>
    <row r="147" spans="2:13" x14ac:dyDescent="0.25">
      <c r="B147" s="168" t="s">
        <v>145</v>
      </c>
      <c r="C147" s="169">
        <f>IFERROR(C139-SUM(C140:C146),"nd")</f>
        <v>9072</v>
      </c>
      <c r="D147" s="169">
        <f t="shared" ref="D147:H147" si="76">IFERROR(D139-SUM(D140:D146),"nd")</f>
        <v>11409</v>
      </c>
      <c r="E147" s="169">
        <f t="shared" si="76"/>
        <v>3459</v>
      </c>
      <c r="F147" s="169">
        <f t="shared" si="76"/>
        <v>7401</v>
      </c>
      <c r="G147" s="169">
        <f t="shared" si="76"/>
        <v>7922</v>
      </c>
      <c r="H147" s="169">
        <f t="shared" si="76"/>
        <v>8549</v>
      </c>
      <c r="I147" s="171">
        <f t="shared" si="75"/>
        <v>7.9146680131279901E-2</v>
      </c>
      <c r="J147" s="170">
        <f t="shared" si="71"/>
        <v>-0.25067928828118158</v>
      </c>
      <c r="K147" s="180">
        <f t="shared" si="72"/>
        <v>627</v>
      </c>
      <c r="L147" s="169">
        <f t="shared" si="73"/>
        <v>-2860</v>
      </c>
      <c r="M147" s="170">
        <f t="shared" si="74"/>
        <v>1.2330169902212479E-2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f>IFERROR(C150+C153,"nd")</f>
        <v>4111</v>
      </c>
      <c r="D149" s="176">
        <f t="shared" ref="D149:H149" si="77">IFERROR(D150+D153,"nd")</f>
        <v>3403</v>
      </c>
      <c r="E149" s="176">
        <f t="shared" si="77"/>
        <v>1913</v>
      </c>
      <c r="F149" s="176">
        <f t="shared" si="77"/>
        <v>7811</v>
      </c>
      <c r="G149" s="176">
        <f t="shared" si="77"/>
        <v>10193</v>
      </c>
      <c r="H149" s="176">
        <f t="shared" si="77"/>
        <v>29712</v>
      </c>
      <c r="I149" s="177">
        <f>IFERROR(H149/G149-1,"-")</f>
        <v>1.9149416266064945</v>
      </c>
      <c r="J149" s="177">
        <f>IFERROR(H149/D149-1,"-")</f>
        <v>7.7311196003526295</v>
      </c>
      <c r="K149" s="176">
        <f>IFERROR(H149-G149,"-")</f>
        <v>19519</v>
      </c>
      <c r="L149" s="176">
        <f>IFERROR(H149-D149,"-")</f>
        <v>26309</v>
      </c>
      <c r="M149" s="177">
        <f>IFERROR(H149/H$9,"-")</f>
        <v>4.2853434101595179E-2</v>
      </c>
    </row>
    <row r="150" spans="2:13" x14ac:dyDescent="0.25">
      <c r="B150" s="157" t="s">
        <v>97</v>
      </c>
      <c r="C150" s="158">
        <v>818</v>
      </c>
      <c r="D150" s="158">
        <v>807</v>
      </c>
      <c r="E150" s="158">
        <v>287</v>
      </c>
      <c r="F150" s="158">
        <v>1405</v>
      </c>
      <c r="G150" s="158">
        <v>2448</v>
      </c>
      <c r="H150" s="158">
        <v>3381</v>
      </c>
      <c r="I150" s="160">
        <f>IFERROR(H150/G150-1,"-")</f>
        <v>0.38112745098039214</v>
      </c>
      <c r="J150" s="159">
        <f t="shared" ref="J150:J161" si="78">IFERROR(H150/D150-1,"-")</f>
        <v>3.1895910780669148</v>
      </c>
      <c r="K150" s="178">
        <f t="shared" ref="K150:K161" si="79">IFERROR(H150-G150,"-")</f>
        <v>933</v>
      </c>
      <c r="L150" s="158">
        <f t="shared" ref="L150:L161" si="80">IFERROR(H150-D150,"-")</f>
        <v>2574</v>
      </c>
      <c r="M150" s="159">
        <f t="shared" ref="M150:M161" si="81">IFERROR(H150/H$9,"-")</f>
        <v>4.8763954192748149E-3</v>
      </c>
    </row>
    <row r="151" spans="2:13" x14ac:dyDescent="0.25">
      <c r="B151" s="162" t="s">
        <v>103</v>
      </c>
      <c r="C151" s="163">
        <v>523</v>
      </c>
      <c r="D151" s="163">
        <v>549</v>
      </c>
      <c r="E151" s="163">
        <v>245</v>
      </c>
      <c r="F151" s="163">
        <v>477</v>
      </c>
      <c r="G151" s="163">
        <v>947</v>
      </c>
      <c r="H151" s="163">
        <v>2198</v>
      </c>
      <c r="I151" s="165">
        <f>IFERROR(H151/G151-1,"-")</f>
        <v>1.3210137275607181</v>
      </c>
      <c r="J151" s="164">
        <f t="shared" si="78"/>
        <v>3.0036429872495445</v>
      </c>
      <c r="K151" s="179">
        <f t="shared" si="79"/>
        <v>1251</v>
      </c>
      <c r="L151" s="163">
        <f t="shared" si="80"/>
        <v>1649</v>
      </c>
      <c r="M151" s="164">
        <f t="shared" si="81"/>
        <v>3.1701618253670637E-3</v>
      </c>
    </row>
    <row r="152" spans="2:13" x14ac:dyDescent="0.25">
      <c r="B152" s="162" t="s">
        <v>100</v>
      </c>
      <c r="C152" s="163">
        <v>295</v>
      </c>
      <c r="D152" s="163">
        <v>258</v>
      </c>
      <c r="E152" s="163">
        <v>42</v>
      </c>
      <c r="F152" s="163">
        <v>928</v>
      </c>
      <c r="G152" s="163">
        <v>1501</v>
      </c>
      <c r="H152" s="163">
        <v>1183</v>
      </c>
      <c r="I152" s="165">
        <f>IFERROR(H152/G152-1,"-")</f>
        <v>-0.21185876082611588</v>
      </c>
      <c r="J152" s="164">
        <f t="shared" si="78"/>
        <v>3.5852713178294575</v>
      </c>
      <c r="K152" s="179">
        <f t="shared" si="79"/>
        <v>-318</v>
      </c>
      <c r="L152" s="163">
        <f t="shared" si="80"/>
        <v>925</v>
      </c>
      <c r="M152" s="164">
        <f t="shared" si="81"/>
        <v>1.7062335939077508E-3</v>
      </c>
    </row>
    <row r="153" spans="2:13" x14ac:dyDescent="0.25">
      <c r="B153" s="157" t="s">
        <v>107</v>
      </c>
      <c r="C153" s="158">
        <v>3293</v>
      </c>
      <c r="D153" s="158">
        <v>2596</v>
      </c>
      <c r="E153" s="158">
        <v>1626</v>
      </c>
      <c r="F153" s="158">
        <v>6406</v>
      </c>
      <c r="G153" s="158">
        <v>7745</v>
      </c>
      <c r="H153" s="158">
        <v>26331</v>
      </c>
      <c r="I153" s="160">
        <f>IFERROR(H153/G153-1,"-")</f>
        <v>2.3997417688831506</v>
      </c>
      <c r="J153" s="159">
        <f t="shared" si="78"/>
        <v>9.1429121725731903</v>
      </c>
      <c r="K153" s="178">
        <f t="shared" si="79"/>
        <v>18586</v>
      </c>
      <c r="L153" s="158">
        <f t="shared" si="80"/>
        <v>23735</v>
      </c>
      <c r="M153" s="159">
        <f t="shared" si="81"/>
        <v>3.7977038682320365E-2</v>
      </c>
    </row>
    <row r="154" spans="2:13" x14ac:dyDescent="0.25">
      <c r="B154" s="162" t="s">
        <v>110</v>
      </c>
      <c r="C154" s="163">
        <v>337</v>
      </c>
      <c r="D154" s="163">
        <v>207</v>
      </c>
      <c r="E154" s="163">
        <v>279</v>
      </c>
      <c r="F154" s="163">
        <v>2260</v>
      </c>
      <c r="G154" s="163">
        <v>1551</v>
      </c>
      <c r="H154" s="163">
        <v>16315</v>
      </c>
      <c r="I154" s="165">
        <f t="shared" ref="I154:I161" si="82">IFERROR(H154/G154-1,"-")</f>
        <v>9.5190199871050929</v>
      </c>
      <c r="J154" s="164">
        <f t="shared" si="78"/>
        <v>77.816425120772948</v>
      </c>
      <c r="K154" s="179">
        <f t="shared" si="79"/>
        <v>14764</v>
      </c>
      <c r="L154" s="163">
        <f t="shared" si="80"/>
        <v>16108</v>
      </c>
      <c r="M154" s="164">
        <f t="shared" si="81"/>
        <v>2.3531023740156344E-2</v>
      </c>
    </row>
    <row r="155" spans="2:13" x14ac:dyDescent="0.25">
      <c r="B155" s="162" t="s">
        <v>113</v>
      </c>
      <c r="C155" s="163">
        <v>1797</v>
      </c>
      <c r="D155" s="163">
        <v>1378</v>
      </c>
      <c r="E155" s="163">
        <v>422</v>
      </c>
      <c r="F155" s="163">
        <v>1141</v>
      </c>
      <c r="G155" s="163">
        <v>1711</v>
      </c>
      <c r="H155" s="163">
        <v>2150</v>
      </c>
      <c r="I155" s="165">
        <f t="shared" si="82"/>
        <v>0.25657510227936875</v>
      </c>
      <c r="J155" s="164">
        <f t="shared" si="78"/>
        <v>0.56023222060957911</v>
      </c>
      <c r="K155" s="179">
        <f t="shared" si="79"/>
        <v>439</v>
      </c>
      <c r="L155" s="163">
        <f t="shared" si="80"/>
        <v>772</v>
      </c>
      <c r="M155" s="164">
        <f t="shared" si="81"/>
        <v>3.100931721810367E-3</v>
      </c>
    </row>
    <row r="156" spans="2:13" x14ac:dyDescent="0.25">
      <c r="B156" s="162" t="s">
        <v>116</v>
      </c>
      <c r="C156" s="163">
        <v>133</v>
      </c>
      <c r="D156" s="163">
        <v>142</v>
      </c>
      <c r="E156" s="163">
        <v>56</v>
      </c>
      <c r="F156" s="163">
        <v>272</v>
      </c>
      <c r="G156" s="163">
        <v>809</v>
      </c>
      <c r="H156" s="163">
        <v>700</v>
      </c>
      <c r="I156" s="165">
        <f t="shared" si="82"/>
        <v>-0.13473423980222499</v>
      </c>
      <c r="J156" s="164">
        <f t="shared" si="78"/>
        <v>3.929577464788732</v>
      </c>
      <c r="K156" s="179">
        <f t="shared" si="79"/>
        <v>-109</v>
      </c>
      <c r="L156" s="163">
        <f t="shared" si="80"/>
        <v>558</v>
      </c>
      <c r="M156" s="164">
        <f t="shared" si="81"/>
        <v>1.0096056768684916E-3</v>
      </c>
    </row>
    <row r="157" spans="2:13" x14ac:dyDescent="0.25">
      <c r="B157" s="162" t="s">
        <v>123</v>
      </c>
      <c r="C157" s="163">
        <v>114</v>
      </c>
      <c r="D157" s="163">
        <v>111</v>
      </c>
      <c r="E157" s="163">
        <v>28</v>
      </c>
      <c r="F157" s="163">
        <v>834</v>
      </c>
      <c r="G157" s="163">
        <v>528</v>
      </c>
      <c r="H157" s="163">
        <v>1553</v>
      </c>
      <c r="I157" s="165">
        <f t="shared" si="82"/>
        <v>1.9412878787878789</v>
      </c>
      <c r="J157" s="164">
        <f t="shared" si="78"/>
        <v>12.990990990990991</v>
      </c>
      <c r="K157" s="179">
        <f t="shared" si="79"/>
        <v>1025</v>
      </c>
      <c r="L157" s="163">
        <f t="shared" si="80"/>
        <v>1442</v>
      </c>
      <c r="M157" s="164">
        <f t="shared" si="81"/>
        <v>2.2398823088239537E-3</v>
      </c>
    </row>
    <row r="158" spans="2:13" x14ac:dyDescent="0.25">
      <c r="B158" s="162" t="s">
        <v>119</v>
      </c>
      <c r="C158" s="163">
        <v>34</v>
      </c>
      <c r="D158" s="163">
        <v>14</v>
      </c>
      <c r="E158" s="163">
        <v>37</v>
      </c>
      <c r="F158" s="163">
        <v>208</v>
      </c>
      <c r="G158" s="163">
        <v>400</v>
      </c>
      <c r="H158" s="163">
        <v>387</v>
      </c>
      <c r="I158" s="165">
        <f t="shared" si="82"/>
        <v>-3.2499999999999973E-2</v>
      </c>
      <c r="J158" s="164">
        <f t="shared" si="78"/>
        <v>26.642857142857142</v>
      </c>
      <c r="K158" s="179">
        <f t="shared" si="79"/>
        <v>-13</v>
      </c>
      <c r="L158" s="163">
        <f t="shared" si="80"/>
        <v>373</v>
      </c>
      <c r="M158" s="164">
        <f t="shared" si="81"/>
        <v>5.5816770992586607E-4</v>
      </c>
    </row>
    <row r="159" spans="2:13" x14ac:dyDescent="0.25">
      <c r="B159" s="162" t="s">
        <v>128</v>
      </c>
      <c r="C159" s="163">
        <v>41</v>
      </c>
      <c r="D159" s="163">
        <v>67</v>
      </c>
      <c r="E159" s="163">
        <v>152</v>
      </c>
      <c r="F159" s="163">
        <v>179</v>
      </c>
      <c r="G159" s="163">
        <v>184</v>
      </c>
      <c r="H159" s="163">
        <v>596</v>
      </c>
      <c r="I159" s="165">
        <f t="shared" si="82"/>
        <v>2.2391304347826089</v>
      </c>
      <c r="J159" s="164">
        <f t="shared" si="78"/>
        <v>7.8955223880597014</v>
      </c>
      <c r="K159" s="179">
        <f t="shared" si="79"/>
        <v>412</v>
      </c>
      <c r="L159" s="163">
        <f t="shared" si="80"/>
        <v>529</v>
      </c>
      <c r="M159" s="164">
        <f t="shared" si="81"/>
        <v>8.5960711916231573E-4</v>
      </c>
    </row>
    <row r="160" spans="2:13" x14ac:dyDescent="0.25">
      <c r="B160" s="162" t="s">
        <v>131</v>
      </c>
      <c r="C160" s="163">
        <v>17</v>
      </c>
      <c r="D160" s="163">
        <v>61</v>
      </c>
      <c r="E160" s="163">
        <v>158</v>
      </c>
      <c r="F160" s="163">
        <v>145</v>
      </c>
      <c r="G160" s="163">
        <v>59</v>
      </c>
      <c r="H160" s="163">
        <v>1546</v>
      </c>
      <c r="I160" s="165">
        <f t="shared" si="82"/>
        <v>25.203389830508474</v>
      </c>
      <c r="J160" s="164">
        <f t="shared" si="78"/>
        <v>24.344262295081968</v>
      </c>
      <c r="K160" s="179">
        <f t="shared" si="79"/>
        <v>1487</v>
      </c>
      <c r="L160" s="163">
        <f t="shared" si="80"/>
        <v>1485</v>
      </c>
      <c r="M160" s="164">
        <f t="shared" si="81"/>
        <v>2.2297862520552687E-3</v>
      </c>
    </row>
    <row r="161" spans="2:13" x14ac:dyDescent="0.25">
      <c r="B161" s="168" t="s">
        <v>145</v>
      </c>
      <c r="C161" s="169">
        <f>IFERROR(C153-SUM(C154:C160),"nd")</f>
        <v>820</v>
      </c>
      <c r="D161" s="169">
        <f t="shared" ref="D161:H161" si="83">IFERROR(D153-SUM(D154:D160),"nd")</f>
        <v>616</v>
      </c>
      <c r="E161" s="169">
        <f t="shared" si="83"/>
        <v>494</v>
      </c>
      <c r="F161" s="169">
        <f t="shared" si="83"/>
        <v>1367</v>
      </c>
      <c r="G161" s="169">
        <f t="shared" si="83"/>
        <v>2503</v>
      </c>
      <c r="H161" s="169">
        <f t="shared" si="83"/>
        <v>3084</v>
      </c>
      <c r="I161" s="171">
        <f t="shared" si="82"/>
        <v>0.23212145425489417</v>
      </c>
      <c r="J161" s="170">
        <f t="shared" si="78"/>
        <v>4.0064935064935066</v>
      </c>
      <c r="K161" s="180">
        <f t="shared" si="79"/>
        <v>581</v>
      </c>
      <c r="L161" s="169">
        <f t="shared" si="80"/>
        <v>2468</v>
      </c>
      <c r="M161" s="170">
        <f t="shared" si="81"/>
        <v>4.4480341535177549E-3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11561-57FD-467B-AF6B-A2692BAB16AB}">
  <sheetPr>
    <tabColor theme="7" tint="0.79998168889431442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1" width="10.5703125" customWidth="1"/>
    <col min="12" max="15" width="11.7109375" customWidth="1"/>
    <col min="16" max="17" width="11" customWidth="1"/>
    <col min="18" max="20" width="10.5703125" customWidth="1"/>
    <col min="21" max="23" width="11.7109375" customWidth="1"/>
    <col min="24" max="25" width="11" customWidth="1"/>
    <col min="26" max="26" width="10.5703125" customWidth="1"/>
    <col min="27" max="27" width="13.28515625" customWidth="1"/>
    <col min="28" max="28" width="10.5703125" customWidth="1"/>
  </cols>
  <sheetData>
    <row r="1" spans="1:28" ht="42.75" customHeight="1" x14ac:dyDescent="0.25"/>
    <row r="3" spans="1:28" ht="42" customHeight="1" thickBot="1" x14ac:dyDescent="0.3">
      <c r="B3" s="141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</row>
    <row r="4" spans="1:28" ht="6" customHeight="1" x14ac:dyDescent="0.25"/>
    <row r="5" spans="1:28" ht="15.75" x14ac:dyDescent="0.25">
      <c r="B5" s="181"/>
      <c r="C5" s="301" t="s">
        <v>62</v>
      </c>
      <c r="D5" s="302"/>
      <c r="E5" s="302"/>
      <c r="F5" s="302"/>
      <c r="G5" s="302"/>
      <c r="H5" s="302"/>
      <c r="I5" s="302"/>
      <c r="J5" s="302"/>
      <c r="K5" s="302"/>
      <c r="L5" s="301" t="s">
        <v>61</v>
      </c>
      <c r="M5" s="302"/>
      <c r="N5" s="302"/>
      <c r="O5" s="302"/>
      <c r="P5" s="302"/>
      <c r="Q5" s="302"/>
      <c r="R5" s="302"/>
      <c r="S5" s="302"/>
      <c r="T5" s="302"/>
      <c r="U5" s="301" t="s">
        <v>137</v>
      </c>
      <c r="V5" s="302"/>
      <c r="W5" s="302"/>
      <c r="X5" s="302"/>
      <c r="Y5" s="302"/>
      <c r="Z5" s="302"/>
      <c r="AA5" s="302"/>
      <c r="AB5" s="302"/>
    </row>
    <row r="6" spans="1:28" s="144" customFormat="1" ht="72" customHeight="1" x14ac:dyDescent="0.25">
      <c r="B6" s="145"/>
      <c r="C6" s="172" t="s">
        <v>262</v>
      </c>
      <c r="D6" s="172" t="s">
        <v>263</v>
      </c>
      <c r="E6" s="172" t="s">
        <v>269</v>
      </c>
      <c r="F6" s="172" t="s">
        <v>264</v>
      </c>
      <c r="G6" s="172" t="s">
        <v>265</v>
      </c>
      <c r="H6" s="172" t="s">
        <v>266</v>
      </c>
      <c r="I6" s="173" t="str">
        <f>CONCATENATE("var. ",RIGHT(H6,2),"/",RIGHT(G6,2))</f>
        <v>var. 24/23</v>
      </c>
      <c r="J6" s="173" t="str">
        <f>CONCATENATE("var. ",RIGHT(H6,2),"/",RIGHT(C6,2))</f>
        <v>var. 24/19</v>
      </c>
      <c r="K6" s="173" t="str">
        <f>CONCATENATE("Cuota s/ total lugares de residencia ",RIGHT(H6,4))</f>
        <v>Cuota s/ total lugares de residencia 2024</v>
      </c>
      <c r="L6" s="172" t="s">
        <v>262</v>
      </c>
      <c r="M6" s="172" t="s">
        <v>263</v>
      </c>
      <c r="N6" s="172" t="s">
        <v>269</v>
      </c>
      <c r="O6" s="172" t="s">
        <v>264</v>
      </c>
      <c r="P6" s="172" t="s">
        <v>265</v>
      </c>
      <c r="Q6" s="172" t="s">
        <v>266</v>
      </c>
      <c r="R6" s="173" t="str">
        <f>CONCATENATE("var. ",RIGHT(Q6,2),"/",RIGHT(P6,2))</f>
        <v>var. 24/23</v>
      </c>
      <c r="S6" s="173" t="str">
        <f>CONCATENATE("var. ",RIGHT(Q6,2),"/",RIGHT(L6,2))</f>
        <v>var. 24/19</v>
      </c>
      <c r="T6" s="173" t="str">
        <f>CONCATENATE("Cuota s/ total lugares de residencia ",RIGHT(Q6,4))</f>
        <v>Cuota s/ total lugares de residencia 2024</v>
      </c>
      <c r="U6" s="172" t="s">
        <v>262</v>
      </c>
      <c r="V6" s="172" t="s">
        <v>269</v>
      </c>
      <c r="W6" s="172" t="s">
        <v>264</v>
      </c>
      <c r="X6" s="172" t="s">
        <v>265</v>
      </c>
      <c r="Y6" s="172" t="s">
        <v>266</v>
      </c>
      <c r="Z6" s="173" t="str">
        <f>CONCATENATE("var. ",RIGHT(Y6,2),"/",RIGHT(X6,2))</f>
        <v>var. 24/23</v>
      </c>
      <c r="AA6" s="173" t="str">
        <f>CONCATENATE("var. ",RIGHT(Y6,2),"/",RIGHT(U6,2))</f>
        <v>var. 24/19</v>
      </c>
      <c r="AB6" s="173" t="str">
        <f>CONCATENATE("Cuota s/ total lugares de residencia ",RIGHT(Y6,4))</f>
        <v>Cuota s/ total lugares de residencia 2024</v>
      </c>
    </row>
    <row r="7" spans="1:28" x14ac:dyDescent="0.25">
      <c r="A7" s="1"/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</row>
    <row r="8" spans="1:28" x14ac:dyDescent="0.25">
      <c r="A8" s="1"/>
      <c r="B8" s="154" t="s">
        <v>68</v>
      </c>
      <c r="C8" s="176">
        <f t="shared" ref="C8:H8" si="0">C9+C12</f>
        <v>434053</v>
      </c>
      <c r="D8" s="176">
        <f t="shared" si="0"/>
        <v>161878</v>
      </c>
      <c r="E8" s="176">
        <f t="shared" si="0"/>
        <v>107769</v>
      </c>
      <c r="F8" s="176">
        <f t="shared" si="0"/>
        <v>373231</v>
      </c>
      <c r="G8" s="176">
        <f t="shared" si="0"/>
        <v>432875</v>
      </c>
      <c r="H8" s="176">
        <f t="shared" si="0"/>
        <v>440406</v>
      </c>
      <c r="I8" s="177">
        <f>IFERROR(H8/G8-1,"-")</f>
        <v>1.7397632110886407E-2</v>
      </c>
      <c r="J8" s="177">
        <f>IFERROR(H8/C8-1,"-")</f>
        <v>1.4636461445952431E-2</v>
      </c>
      <c r="K8" s="177">
        <f>H8/H$8</f>
        <v>1</v>
      </c>
      <c r="L8" s="176">
        <f t="shared" ref="L8:Q8" si="1">L9+L12</f>
        <v>1606568</v>
      </c>
      <c r="M8" s="176">
        <f t="shared" si="1"/>
        <v>632997</v>
      </c>
      <c r="N8" s="176">
        <f t="shared" si="1"/>
        <v>470647</v>
      </c>
      <c r="O8" s="176">
        <f t="shared" si="1"/>
        <v>1737868</v>
      </c>
      <c r="P8" s="176">
        <f t="shared" si="1"/>
        <v>1918328</v>
      </c>
      <c r="Q8" s="176">
        <f t="shared" si="1"/>
        <v>2032671</v>
      </c>
      <c r="R8" s="177">
        <f>IFERROR(Q8/P8-1,"-")</f>
        <v>5.9605552335158629E-2</v>
      </c>
      <c r="S8" s="177">
        <f>IFERROR(Q8/L8-1,"-")</f>
        <v>0.26522562381424253</v>
      </c>
      <c r="T8" s="177">
        <f>Q8/Q$8</f>
        <v>1</v>
      </c>
      <c r="U8" s="176">
        <f>U9+U12</f>
        <v>2040621</v>
      </c>
      <c r="V8" s="176">
        <f>V9+V12</f>
        <v>578416</v>
      </c>
      <c r="W8" s="176">
        <f>W9+W12</f>
        <v>2111099</v>
      </c>
      <c r="X8" s="176">
        <f>X9+X12</f>
        <v>2351203</v>
      </c>
      <c r="Y8" s="176">
        <f>Y9+Y12</f>
        <v>2473077</v>
      </c>
      <c r="Z8" s="177">
        <f>IFERROR(Y8/X8-1,"-")</f>
        <v>5.1834741619502855E-2</v>
      </c>
      <c r="AA8" s="177">
        <f t="shared" ref="AA8:AA20" si="2">IFERROR(Y8/U8-1,"-")</f>
        <v>0.21192372321954944</v>
      </c>
      <c r="AB8" s="177">
        <f>Y8/Y$8</f>
        <v>1</v>
      </c>
    </row>
    <row r="9" spans="1:28" x14ac:dyDescent="0.25">
      <c r="A9" s="1"/>
      <c r="B9" s="157" t="s">
        <v>97</v>
      </c>
      <c r="C9" s="158">
        <v>107723</v>
      </c>
      <c r="D9" s="158">
        <v>36105</v>
      </c>
      <c r="E9" s="158">
        <v>56472</v>
      </c>
      <c r="F9" s="158">
        <v>99146</v>
      </c>
      <c r="G9" s="158">
        <v>124833</v>
      </c>
      <c r="H9" s="158">
        <v>126741</v>
      </c>
      <c r="I9" s="159">
        <f>IFERROR(H9/G9-1,"-")</f>
        <v>1.5284419985100106E-2</v>
      </c>
      <c r="J9" s="160">
        <f>IFERROR(H9/C9-1,"-")</f>
        <v>0.1765453988470429</v>
      </c>
      <c r="K9" s="159">
        <f>H9/H$8</f>
        <v>0.28778218280404899</v>
      </c>
      <c r="L9" s="158">
        <v>371484</v>
      </c>
      <c r="M9" s="158">
        <v>122139</v>
      </c>
      <c r="N9" s="158">
        <v>253579</v>
      </c>
      <c r="O9" s="158">
        <v>394336</v>
      </c>
      <c r="P9" s="158">
        <v>393904</v>
      </c>
      <c r="Q9" s="158">
        <v>378813</v>
      </c>
      <c r="R9" s="159">
        <f>IFERROR(Q9/P9-1,"-")</f>
        <v>-3.8311365205735415E-2</v>
      </c>
      <c r="S9" s="160">
        <f>IFERROR(Q9/L9-1,"-")</f>
        <v>1.9728978906224715E-2</v>
      </c>
      <c r="T9" s="159">
        <f>Q9/Q$8</f>
        <v>0.18636218059882784</v>
      </c>
      <c r="U9" s="158">
        <v>479207</v>
      </c>
      <c r="V9" s="158">
        <v>310051</v>
      </c>
      <c r="W9" s="158">
        <v>493482</v>
      </c>
      <c r="X9" s="158">
        <v>518737</v>
      </c>
      <c r="Y9" s="158">
        <v>505554</v>
      </c>
      <c r="Z9" s="159">
        <f>IFERROR(Y9/X9-1,"-")</f>
        <v>-2.5413648920358467E-2</v>
      </c>
      <c r="AA9" s="160">
        <f t="shared" si="2"/>
        <v>5.4980415561542317E-2</v>
      </c>
      <c r="AB9" s="159">
        <f>Y9/Y$8</f>
        <v>0.20442307295729167</v>
      </c>
    </row>
    <row r="10" spans="1:28" x14ac:dyDescent="0.25">
      <c r="A10" s="161"/>
      <c r="B10" s="162" t="s">
        <v>103</v>
      </c>
      <c r="C10" s="163">
        <v>49947</v>
      </c>
      <c r="D10" s="163">
        <v>17623</v>
      </c>
      <c r="E10" s="163">
        <v>39525</v>
      </c>
      <c r="F10" s="163">
        <v>56654</v>
      </c>
      <c r="G10" s="163">
        <v>69687</v>
      </c>
      <c r="H10" s="163">
        <v>71177</v>
      </c>
      <c r="I10" s="164">
        <f>IFERROR(H10/G10-1,"-")</f>
        <v>2.1381319327851589E-2</v>
      </c>
      <c r="J10" s="165">
        <f>IFERROR(H10/C10-1,"-")</f>
        <v>0.4250505535868021</v>
      </c>
      <c r="K10" s="164">
        <f>H10/H$8</f>
        <v>0.16161678087946121</v>
      </c>
      <c r="L10" s="163">
        <v>121051</v>
      </c>
      <c r="M10" s="163">
        <v>38995</v>
      </c>
      <c r="N10" s="163">
        <v>133813</v>
      </c>
      <c r="O10" s="163">
        <v>143245</v>
      </c>
      <c r="P10" s="163">
        <v>133679</v>
      </c>
      <c r="Q10" s="163">
        <v>124008</v>
      </c>
      <c r="R10" s="164">
        <f>IFERROR(Q10/P10-1,"-")</f>
        <v>-7.2344945728199606E-2</v>
      </c>
      <c r="S10" s="165">
        <f>IFERROR(Q10/L10-1,"-")</f>
        <v>2.4427720547537835E-2</v>
      </c>
      <c r="T10" s="164">
        <f>Q10/Q$8</f>
        <v>6.1007413398429945E-2</v>
      </c>
      <c r="U10" s="163">
        <v>170998</v>
      </c>
      <c r="V10" s="163">
        <v>173338</v>
      </c>
      <c r="W10" s="163">
        <v>199899</v>
      </c>
      <c r="X10" s="163">
        <v>203366</v>
      </c>
      <c r="Y10" s="163">
        <v>195185</v>
      </c>
      <c r="Z10" s="164">
        <f>IFERROR(Y10/X10-1,"-")</f>
        <v>-4.0227963376375575E-2</v>
      </c>
      <c r="AA10" s="165">
        <f t="shared" si="2"/>
        <v>0.1414460987847812</v>
      </c>
      <c r="AB10" s="164">
        <f>Y10/Y$8</f>
        <v>7.8923947778415313E-2</v>
      </c>
    </row>
    <row r="11" spans="1:28" x14ac:dyDescent="0.25">
      <c r="A11" s="161"/>
      <c r="B11" s="162" t="s">
        <v>100</v>
      </c>
      <c r="C11" s="163">
        <v>57776</v>
      </c>
      <c r="D11" s="163">
        <v>18482</v>
      </c>
      <c r="E11" s="163">
        <v>16947</v>
      </c>
      <c r="F11" s="163">
        <v>42492</v>
      </c>
      <c r="G11" s="163">
        <v>55146</v>
      </c>
      <c r="H11" s="163">
        <v>55564</v>
      </c>
      <c r="I11" s="164">
        <f>IFERROR(H11/G11-1,"-")</f>
        <v>7.5798788670076167E-3</v>
      </c>
      <c r="J11" s="165">
        <f>IFERROR(H11/C11-1,"-")</f>
        <v>-3.8285793409027935E-2</v>
      </c>
      <c r="K11" s="164">
        <f>H11/H$8</f>
        <v>0.12616540192458778</v>
      </c>
      <c r="L11" s="163">
        <v>250433</v>
      </c>
      <c r="M11" s="163">
        <v>83144</v>
      </c>
      <c r="N11" s="163">
        <v>119766</v>
      </c>
      <c r="O11" s="163">
        <v>251091</v>
      </c>
      <c r="P11" s="163">
        <v>260225</v>
      </c>
      <c r="Q11" s="163">
        <v>254805</v>
      </c>
      <c r="R11" s="164">
        <f>IFERROR(Q11/P11-1,"-")</f>
        <v>-2.0828129503314474E-2</v>
      </c>
      <c r="S11" s="165">
        <f>IFERROR(Q11/L11-1,"-")</f>
        <v>1.7457763154216988E-2</v>
      </c>
      <c r="T11" s="164">
        <f>Q11/Q$8</f>
        <v>0.1253547672003979</v>
      </c>
      <c r="U11" s="163">
        <v>308209</v>
      </c>
      <c r="V11" s="163">
        <v>136713</v>
      </c>
      <c r="W11" s="163">
        <v>293583</v>
      </c>
      <c r="X11" s="163">
        <v>315371</v>
      </c>
      <c r="Y11" s="163">
        <v>310369</v>
      </c>
      <c r="Z11" s="164">
        <f>IFERROR(Y11/X11-1,"-")</f>
        <v>-1.5860684717364681E-2</v>
      </c>
      <c r="AA11" s="165">
        <f t="shared" si="2"/>
        <v>7.0082314273756108E-3</v>
      </c>
      <c r="AB11" s="164">
        <f>Y11/Y$8</f>
        <v>0.12549912517887635</v>
      </c>
    </row>
    <row r="12" spans="1:28" x14ac:dyDescent="0.25">
      <c r="A12" s="1"/>
      <c r="B12" s="157" t="s">
        <v>107</v>
      </c>
      <c r="C12" s="158">
        <v>326330</v>
      </c>
      <c r="D12" s="158">
        <v>125773</v>
      </c>
      <c r="E12" s="158">
        <v>51297</v>
      </c>
      <c r="F12" s="158">
        <v>274085</v>
      </c>
      <c r="G12" s="158">
        <v>308042</v>
      </c>
      <c r="H12" s="158">
        <v>313665</v>
      </c>
      <c r="I12" s="159">
        <f>IFERROR(H12/G12-1,"-")</f>
        <v>1.8254004324085749E-2</v>
      </c>
      <c r="J12" s="160">
        <f>IFERROR(H12/C12-1,"-")</f>
        <v>-3.8810406643581596E-2</v>
      </c>
      <c r="K12" s="159">
        <f>H12/H$8</f>
        <v>0.71221781719595101</v>
      </c>
      <c r="L12" s="158">
        <v>1235084</v>
      </c>
      <c r="M12" s="158">
        <v>510858</v>
      </c>
      <c r="N12" s="158">
        <v>217068</v>
      </c>
      <c r="O12" s="158">
        <v>1343532</v>
      </c>
      <c r="P12" s="158">
        <v>1524424</v>
      </c>
      <c r="Q12" s="158">
        <v>1653858</v>
      </c>
      <c r="R12" s="159">
        <f>IFERROR(Q12/P12-1,"-")</f>
        <v>8.4906823823293287E-2</v>
      </c>
      <c r="S12" s="160">
        <f>IFERROR(Q12/L12-1,"-")</f>
        <v>0.33906519718496875</v>
      </c>
      <c r="T12" s="159">
        <f>Q12/Q$8</f>
        <v>0.81363781940117219</v>
      </c>
      <c r="U12" s="158">
        <v>1561414</v>
      </c>
      <c r="V12" s="158">
        <v>268365</v>
      </c>
      <c r="W12" s="158">
        <v>1617617</v>
      </c>
      <c r="X12" s="158">
        <v>1832466</v>
      </c>
      <c r="Y12" s="158">
        <v>1967523</v>
      </c>
      <c r="Z12" s="159">
        <f>IFERROR(Y12/X12-1,"-")</f>
        <v>7.3702322444181734E-2</v>
      </c>
      <c r="AA12" s="160">
        <f t="shared" si="2"/>
        <v>0.26009053332428178</v>
      </c>
      <c r="AB12" s="159">
        <f>Y12/Y$8</f>
        <v>0.79557692704270833</v>
      </c>
    </row>
    <row r="13" spans="1:28" s="56" customFormat="1" x14ac:dyDescent="0.25">
      <c r="B13" s="162" t="s">
        <v>110</v>
      </c>
      <c r="C13" s="163">
        <v>113585</v>
      </c>
      <c r="D13" s="163">
        <v>42490</v>
      </c>
      <c r="E13" s="163">
        <v>3883</v>
      </c>
      <c r="F13" s="163">
        <v>100957</v>
      </c>
      <c r="G13" s="163">
        <v>121314</v>
      </c>
      <c r="H13" s="163">
        <v>118602</v>
      </c>
      <c r="I13" s="164">
        <f t="shared" ref="I13:I20" si="3">IFERROR(H13/G13-1,"-")</f>
        <v>-2.2355210445620499E-2</v>
      </c>
      <c r="J13" s="165">
        <f t="shared" ref="J13:J20" si="4">IFERROR(H13/C13-1,"-")</f>
        <v>4.4169564643218751E-2</v>
      </c>
      <c r="K13" s="164">
        <f t="shared" ref="K13:K20" si="5">H13/H$8</f>
        <v>0.26930150815383985</v>
      </c>
      <c r="L13" s="163">
        <v>553730</v>
      </c>
      <c r="M13" s="163">
        <v>209995</v>
      </c>
      <c r="N13" s="163">
        <v>17974</v>
      </c>
      <c r="O13" s="163">
        <v>627747</v>
      </c>
      <c r="P13" s="163">
        <v>705045</v>
      </c>
      <c r="Q13" s="163">
        <v>764213</v>
      </c>
      <c r="R13" s="164">
        <f t="shared" ref="R13:R20" si="6">IFERROR(Q13/P13-1,"-")</f>
        <v>8.3920884482550751E-2</v>
      </c>
      <c r="S13" s="165">
        <f t="shared" ref="S13:S20" si="7">IFERROR(Q13/L13-1,"-")</f>
        <v>0.38011846929008719</v>
      </c>
      <c r="T13" s="164">
        <f t="shared" ref="T13:T20" si="8">Q13/Q$8</f>
        <v>0.37596492496818223</v>
      </c>
      <c r="U13" s="163">
        <v>667315</v>
      </c>
      <c r="V13" s="163">
        <v>21857</v>
      </c>
      <c r="W13" s="163">
        <v>728704</v>
      </c>
      <c r="X13" s="163">
        <v>826359</v>
      </c>
      <c r="Y13" s="163">
        <v>882815</v>
      </c>
      <c r="Z13" s="164">
        <f t="shared" ref="Z13:Z20" si="9">IFERROR(Y13/X13-1,"-")</f>
        <v>6.8318975166967277E-2</v>
      </c>
      <c r="AA13" s="165">
        <f t="shared" si="2"/>
        <v>0.32293594479368815</v>
      </c>
      <c r="AB13" s="164">
        <f t="shared" ref="AB13:AB20" si="10">Y13/Y$8</f>
        <v>0.35697028438661632</v>
      </c>
    </row>
    <row r="14" spans="1:28" s="56" customFormat="1" x14ac:dyDescent="0.25">
      <c r="B14" s="162" t="s">
        <v>113</v>
      </c>
      <c r="C14" s="163">
        <v>47483</v>
      </c>
      <c r="D14" s="163">
        <v>19276</v>
      </c>
      <c r="E14" s="163">
        <v>10360</v>
      </c>
      <c r="F14" s="163">
        <v>34832</v>
      </c>
      <c r="G14" s="163">
        <v>41437</v>
      </c>
      <c r="H14" s="163">
        <v>42033</v>
      </c>
      <c r="I14" s="164">
        <f t="shared" si="3"/>
        <v>1.4383280642903618E-2</v>
      </c>
      <c r="J14" s="165">
        <f t="shared" si="4"/>
        <v>-0.11477792051892255</v>
      </c>
      <c r="K14" s="164">
        <f t="shared" si="5"/>
        <v>9.5441478998923718E-2</v>
      </c>
      <c r="L14" s="163">
        <v>195979</v>
      </c>
      <c r="M14" s="163">
        <v>73794</v>
      </c>
      <c r="N14" s="163">
        <v>36719</v>
      </c>
      <c r="O14" s="163">
        <v>149734</v>
      </c>
      <c r="P14" s="163">
        <v>174107</v>
      </c>
      <c r="Q14" s="163">
        <v>183296</v>
      </c>
      <c r="R14" s="164">
        <f t="shared" si="6"/>
        <v>5.2777889458781146E-2</v>
      </c>
      <c r="S14" s="165">
        <f t="shared" si="7"/>
        <v>-6.4716117543206164E-2</v>
      </c>
      <c r="T14" s="164">
        <f t="shared" si="8"/>
        <v>9.0174947150817822E-2</v>
      </c>
      <c r="U14" s="163">
        <v>243462</v>
      </c>
      <c r="V14" s="163">
        <v>47079</v>
      </c>
      <c r="W14" s="163">
        <v>184566</v>
      </c>
      <c r="X14" s="163">
        <v>215544</v>
      </c>
      <c r="Y14" s="163">
        <v>225329</v>
      </c>
      <c r="Z14" s="164">
        <f t="shared" si="9"/>
        <v>4.5396763537839169E-2</v>
      </c>
      <c r="AA14" s="165">
        <f t="shared" si="2"/>
        <v>-7.4479795614921462E-2</v>
      </c>
      <c r="AB14" s="164">
        <f t="shared" si="10"/>
        <v>9.1112812096024509E-2</v>
      </c>
    </row>
    <row r="15" spans="1:28" x14ac:dyDescent="0.25">
      <c r="A15" s="1"/>
      <c r="B15" s="162" t="s">
        <v>116</v>
      </c>
      <c r="C15" s="163">
        <v>18668</v>
      </c>
      <c r="D15" s="163">
        <v>7962</v>
      </c>
      <c r="E15" s="163">
        <v>9532</v>
      </c>
      <c r="F15" s="163">
        <v>18078</v>
      </c>
      <c r="G15" s="163">
        <v>21168</v>
      </c>
      <c r="H15" s="163">
        <v>19386</v>
      </c>
      <c r="I15" s="164">
        <f t="shared" si="3"/>
        <v>-8.418367346938771E-2</v>
      </c>
      <c r="J15" s="165">
        <f t="shared" si="4"/>
        <v>3.8461538461538547E-2</v>
      </c>
      <c r="K15" s="164">
        <f t="shared" si="5"/>
        <v>4.4018473862753912E-2</v>
      </c>
      <c r="L15" s="163">
        <v>63247</v>
      </c>
      <c r="M15" s="163">
        <v>25282</v>
      </c>
      <c r="N15" s="163">
        <v>34475</v>
      </c>
      <c r="O15" s="163">
        <v>74813</v>
      </c>
      <c r="P15" s="163">
        <v>83662</v>
      </c>
      <c r="Q15" s="163">
        <v>93338</v>
      </c>
      <c r="R15" s="164">
        <f t="shared" si="6"/>
        <v>0.11565585331452755</v>
      </c>
      <c r="S15" s="165">
        <f>IFERROR(Q15/L15-1,"-")</f>
        <v>0.47576960172023974</v>
      </c>
      <c r="T15" s="164">
        <f t="shared" si="8"/>
        <v>4.5918891940702651E-2</v>
      </c>
      <c r="U15" s="163">
        <v>81915</v>
      </c>
      <c r="V15" s="163">
        <v>44007</v>
      </c>
      <c r="W15" s="163">
        <v>92891</v>
      </c>
      <c r="X15" s="163">
        <v>104830</v>
      </c>
      <c r="Y15" s="163">
        <v>112724</v>
      </c>
      <c r="Z15" s="164">
        <f t="shared" si="9"/>
        <v>7.5302871315463094E-2</v>
      </c>
      <c r="AA15" s="165">
        <f t="shared" si="2"/>
        <v>0.37610938167612762</v>
      </c>
      <c r="AB15" s="164">
        <f t="shared" si="10"/>
        <v>4.5580465145242138E-2</v>
      </c>
    </row>
    <row r="16" spans="1:28" x14ac:dyDescent="0.25">
      <c r="A16" s="1"/>
      <c r="B16" s="162" t="s">
        <v>123</v>
      </c>
      <c r="C16" s="163">
        <v>9065</v>
      </c>
      <c r="D16" s="163">
        <v>3560</v>
      </c>
      <c r="E16" s="163">
        <v>899</v>
      </c>
      <c r="F16" s="163">
        <v>10763</v>
      </c>
      <c r="G16" s="163">
        <v>7800</v>
      </c>
      <c r="H16" s="163">
        <v>7923</v>
      </c>
      <c r="I16" s="164">
        <f t="shared" si="3"/>
        <v>1.5769230769230758E-2</v>
      </c>
      <c r="J16" s="165">
        <f t="shared" si="4"/>
        <v>-0.12597904026475459</v>
      </c>
      <c r="K16" s="164">
        <f t="shared" si="5"/>
        <v>1.799021811691939E-2</v>
      </c>
      <c r="L16" s="163">
        <v>44022</v>
      </c>
      <c r="M16" s="163">
        <v>17633</v>
      </c>
      <c r="N16" s="163">
        <v>11034</v>
      </c>
      <c r="O16" s="163">
        <v>62988</v>
      </c>
      <c r="P16" s="163">
        <v>57336</v>
      </c>
      <c r="Q16" s="163">
        <v>65617</v>
      </c>
      <c r="R16" s="164">
        <f t="shared" si="6"/>
        <v>0.14442932886842463</v>
      </c>
      <c r="S16" s="165">
        <f t="shared" si="7"/>
        <v>0.49055017945572676</v>
      </c>
      <c r="T16" s="164">
        <f t="shared" si="8"/>
        <v>3.2281170932236453E-2</v>
      </c>
      <c r="U16" s="163">
        <v>53087</v>
      </c>
      <c r="V16" s="163">
        <v>11933</v>
      </c>
      <c r="W16" s="163">
        <v>73751</v>
      </c>
      <c r="X16" s="163">
        <v>65136</v>
      </c>
      <c r="Y16" s="163">
        <v>73540</v>
      </c>
      <c r="Z16" s="164">
        <f t="shared" si="9"/>
        <v>0.12902235323016464</v>
      </c>
      <c r="AA16" s="165">
        <f t="shared" si="2"/>
        <v>0.38527323073445485</v>
      </c>
      <c r="AB16" s="164">
        <f t="shared" si="10"/>
        <v>2.9736235466991119E-2</v>
      </c>
    </row>
    <row r="17" spans="1:28" x14ac:dyDescent="0.25">
      <c r="A17" s="56"/>
      <c r="B17" s="162" t="s">
        <v>119</v>
      </c>
      <c r="C17" s="163">
        <v>7667</v>
      </c>
      <c r="D17" s="163">
        <v>2470</v>
      </c>
      <c r="E17" s="163">
        <v>1324</v>
      </c>
      <c r="F17" s="163">
        <v>5785</v>
      </c>
      <c r="G17" s="163">
        <v>5793</v>
      </c>
      <c r="H17" s="163">
        <v>5470</v>
      </c>
      <c r="I17" s="164">
        <f t="shared" si="3"/>
        <v>-5.575694804073883E-2</v>
      </c>
      <c r="J17" s="165">
        <f t="shared" si="4"/>
        <v>-0.28655275857571405</v>
      </c>
      <c r="K17" s="164">
        <f t="shared" si="5"/>
        <v>1.2420357579142881E-2</v>
      </c>
      <c r="L17" s="163">
        <v>61897</v>
      </c>
      <c r="M17" s="163">
        <v>26961</v>
      </c>
      <c r="N17" s="163">
        <v>17551</v>
      </c>
      <c r="O17" s="163">
        <v>70666</v>
      </c>
      <c r="P17" s="163">
        <v>71063</v>
      </c>
      <c r="Q17" s="163">
        <v>75929</v>
      </c>
      <c r="R17" s="164">
        <f t="shared" si="6"/>
        <v>6.8474452246598094E-2</v>
      </c>
      <c r="S17" s="165">
        <f t="shared" si="7"/>
        <v>0.22669919382199466</v>
      </c>
      <c r="T17" s="164">
        <f t="shared" si="8"/>
        <v>3.7354298851117566E-2</v>
      </c>
      <c r="U17" s="163">
        <v>69564</v>
      </c>
      <c r="V17" s="163">
        <v>18875</v>
      </c>
      <c r="W17" s="163">
        <v>76451</v>
      </c>
      <c r="X17" s="163">
        <v>76856</v>
      </c>
      <c r="Y17" s="163">
        <v>81399</v>
      </c>
      <c r="Z17" s="164">
        <f t="shared" si="9"/>
        <v>5.9110544394712194E-2</v>
      </c>
      <c r="AA17" s="165">
        <f t="shared" si="2"/>
        <v>0.17013110229429018</v>
      </c>
      <c r="AB17" s="164">
        <f t="shared" si="10"/>
        <v>3.2914058074212812E-2</v>
      </c>
    </row>
    <row r="18" spans="1:28" x14ac:dyDescent="0.25">
      <c r="A18" s="56"/>
      <c r="B18" s="162" t="s">
        <v>128</v>
      </c>
      <c r="C18" s="163">
        <v>10037</v>
      </c>
      <c r="D18" s="163">
        <v>3272</v>
      </c>
      <c r="E18" s="163">
        <v>181</v>
      </c>
      <c r="F18" s="163">
        <v>3612</v>
      </c>
      <c r="G18" s="163">
        <v>4286</v>
      </c>
      <c r="H18" s="163">
        <v>3386</v>
      </c>
      <c r="I18" s="164">
        <f t="shared" si="3"/>
        <v>-0.20998600093327113</v>
      </c>
      <c r="J18" s="165">
        <f t="shared" si="4"/>
        <v>-0.66264820165388061</v>
      </c>
      <c r="K18" s="164">
        <f t="shared" si="5"/>
        <v>7.6883602857363434E-3</v>
      </c>
      <c r="L18" s="163">
        <v>19804</v>
      </c>
      <c r="M18" s="163">
        <v>14757</v>
      </c>
      <c r="N18" s="163">
        <v>883</v>
      </c>
      <c r="O18" s="163">
        <v>19249</v>
      </c>
      <c r="P18" s="163">
        <v>24813</v>
      </c>
      <c r="Q18" s="163">
        <v>22921</v>
      </c>
      <c r="R18" s="164">
        <f t="shared" si="6"/>
        <v>-7.6250352637730168E-2</v>
      </c>
      <c r="S18" s="165">
        <f t="shared" si="7"/>
        <v>0.15739244597051094</v>
      </c>
      <c r="T18" s="164">
        <f t="shared" si="8"/>
        <v>1.1276296065620063E-2</v>
      </c>
      <c r="U18" s="163">
        <v>29841</v>
      </c>
      <c r="V18" s="163">
        <v>1064</v>
      </c>
      <c r="W18" s="163">
        <v>22861</v>
      </c>
      <c r="X18" s="163">
        <v>29099</v>
      </c>
      <c r="Y18" s="163">
        <v>26307</v>
      </c>
      <c r="Z18" s="164">
        <f t="shared" si="9"/>
        <v>-9.5948314375064458E-2</v>
      </c>
      <c r="AA18" s="165">
        <f t="shared" si="2"/>
        <v>-0.11842766663315574</v>
      </c>
      <c r="AB18" s="164">
        <f t="shared" si="10"/>
        <v>1.0637355812212883E-2</v>
      </c>
    </row>
    <row r="19" spans="1:28" x14ac:dyDescent="0.25">
      <c r="A19" s="56"/>
      <c r="B19" s="162" t="s">
        <v>131</v>
      </c>
      <c r="C19" s="163">
        <v>6958</v>
      </c>
      <c r="D19" s="163">
        <v>3284</v>
      </c>
      <c r="E19" s="163">
        <v>241</v>
      </c>
      <c r="F19" s="163">
        <v>2031</v>
      </c>
      <c r="G19" s="163">
        <v>2491</v>
      </c>
      <c r="H19" s="163">
        <v>2037</v>
      </c>
      <c r="I19" s="164">
        <f t="shared" si="3"/>
        <v>-0.18225612203934161</v>
      </c>
      <c r="J19" s="165">
        <f t="shared" si="4"/>
        <v>-0.70724346076458755</v>
      </c>
      <c r="K19" s="164">
        <f t="shared" si="5"/>
        <v>4.6252775847740492E-3</v>
      </c>
      <c r="L19" s="163">
        <v>26508</v>
      </c>
      <c r="M19" s="163">
        <v>20848</v>
      </c>
      <c r="N19" s="163">
        <v>1223</v>
      </c>
      <c r="O19" s="163">
        <v>13987</v>
      </c>
      <c r="P19" s="163">
        <v>22848</v>
      </c>
      <c r="Q19" s="163">
        <v>22162</v>
      </c>
      <c r="R19" s="164">
        <f t="shared" si="6"/>
        <v>-3.0024509803921573E-2</v>
      </c>
      <c r="S19" s="165">
        <f t="shared" si="7"/>
        <v>-0.16395050550777124</v>
      </c>
      <c r="T19" s="164">
        <f t="shared" si="8"/>
        <v>1.0902895746532517E-2</v>
      </c>
      <c r="U19" s="163">
        <v>33466</v>
      </c>
      <c r="V19" s="163">
        <v>1464</v>
      </c>
      <c r="W19" s="163">
        <v>16018</v>
      </c>
      <c r="X19" s="163">
        <v>25339</v>
      </c>
      <c r="Y19" s="163">
        <v>24199</v>
      </c>
      <c r="Z19" s="164">
        <f t="shared" si="9"/>
        <v>-4.4989936461581004E-2</v>
      </c>
      <c r="AA19" s="165">
        <f t="shared" si="2"/>
        <v>-0.27690790653200259</v>
      </c>
      <c r="AB19" s="164">
        <f t="shared" si="10"/>
        <v>9.7849763674968462E-3</v>
      </c>
    </row>
    <row r="20" spans="1:28" x14ac:dyDescent="0.25">
      <c r="A20" s="56"/>
      <c r="B20" s="168" t="s">
        <v>145</v>
      </c>
      <c r="C20" s="169">
        <f t="shared" ref="C20:H20" si="11">C12-SUM(C13:C19)</f>
        <v>112867</v>
      </c>
      <c r="D20" s="169">
        <f t="shared" si="11"/>
        <v>43459</v>
      </c>
      <c r="E20" s="169">
        <f t="shared" si="11"/>
        <v>24877</v>
      </c>
      <c r="F20" s="169">
        <f t="shared" si="11"/>
        <v>98027</v>
      </c>
      <c r="G20" s="169">
        <f t="shared" si="11"/>
        <v>103753</v>
      </c>
      <c r="H20" s="169">
        <f t="shared" si="11"/>
        <v>114828</v>
      </c>
      <c r="I20" s="170">
        <f t="shared" si="3"/>
        <v>0.10674390138116485</v>
      </c>
      <c r="J20" s="171">
        <f t="shared" si="4"/>
        <v>1.7374431853420358E-2</v>
      </c>
      <c r="K20" s="170">
        <f t="shared" si="5"/>
        <v>0.26073214261386085</v>
      </c>
      <c r="L20" s="169">
        <f t="shared" ref="L20:Q20" si="12">L12-SUM(L13:L19)</f>
        <v>269897</v>
      </c>
      <c r="M20" s="169">
        <f t="shared" si="12"/>
        <v>121588</v>
      </c>
      <c r="N20" s="169">
        <f t="shared" si="12"/>
        <v>97209</v>
      </c>
      <c r="O20" s="169">
        <f t="shared" si="12"/>
        <v>324348</v>
      </c>
      <c r="P20" s="169">
        <f t="shared" si="12"/>
        <v>385550</v>
      </c>
      <c r="Q20" s="169">
        <f t="shared" si="12"/>
        <v>426382</v>
      </c>
      <c r="R20" s="170">
        <f t="shared" si="6"/>
        <v>0.10590584878744647</v>
      </c>
      <c r="S20" s="171">
        <f t="shared" si="7"/>
        <v>0.57979525522699404</v>
      </c>
      <c r="T20" s="170">
        <f t="shared" si="8"/>
        <v>0.20976439374596281</v>
      </c>
      <c r="U20" s="169">
        <f>U12-SUM(U13:U19)</f>
        <v>382764</v>
      </c>
      <c r="V20" s="169">
        <f>V12-SUM(V13:V19)</f>
        <v>122086</v>
      </c>
      <c r="W20" s="169">
        <f>W12-SUM(W13:W19)</f>
        <v>422375</v>
      </c>
      <c r="X20" s="169">
        <f>X12-SUM(X13:X19)</f>
        <v>489303</v>
      </c>
      <c r="Y20" s="169">
        <f>Y12-SUM(Y13:Y19)</f>
        <v>541210</v>
      </c>
      <c r="Z20" s="170">
        <f t="shared" si="9"/>
        <v>0.10608355150080828</v>
      </c>
      <c r="AA20" s="171">
        <f t="shared" si="2"/>
        <v>0.41395220031141911</v>
      </c>
      <c r="AB20" s="170">
        <f t="shared" si="10"/>
        <v>0.21884073969391168</v>
      </c>
    </row>
    <row r="21" spans="1:28" x14ac:dyDescent="0.25">
      <c r="A21" s="56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</row>
    <row r="22" spans="1:28" x14ac:dyDescent="0.25">
      <c r="A22" s="56"/>
      <c r="B22" s="154" t="s">
        <v>68</v>
      </c>
      <c r="C22" s="176">
        <f t="shared" ref="C22:H22" si="13">C23+C26</f>
        <v>130158</v>
      </c>
      <c r="D22" s="176">
        <f t="shared" si="13"/>
        <v>35847</v>
      </c>
      <c r="E22" s="176">
        <f t="shared" si="13"/>
        <v>9993</v>
      </c>
      <c r="F22" s="176">
        <f t="shared" si="13"/>
        <v>90666</v>
      </c>
      <c r="G22" s="176">
        <f t="shared" si="13"/>
        <v>96498</v>
      </c>
      <c r="H22" s="176">
        <f t="shared" si="13"/>
        <v>90303</v>
      </c>
      <c r="I22" s="177">
        <f>IFERROR(H22/G22-1,"-")</f>
        <v>-6.4198221724802607E-2</v>
      </c>
      <c r="J22" s="177">
        <f>IFERROR(H22/C22-1,"-")</f>
        <v>-0.30620476651454387</v>
      </c>
      <c r="K22" s="177">
        <f>H22/H$8</f>
        <v>0.2050448903965886</v>
      </c>
      <c r="L22" s="176">
        <f t="shared" ref="L22:Q22" si="14">L23+L26</f>
        <v>657660</v>
      </c>
      <c r="M22" s="176">
        <f t="shared" si="14"/>
        <v>243977</v>
      </c>
      <c r="N22" s="176">
        <f t="shared" si="14"/>
        <v>222118</v>
      </c>
      <c r="O22" s="176">
        <f t="shared" si="14"/>
        <v>761663</v>
      </c>
      <c r="P22" s="176">
        <f t="shared" si="14"/>
        <v>788303</v>
      </c>
      <c r="Q22" s="176">
        <f t="shared" si="14"/>
        <v>825381</v>
      </c>
      <c r="R22" s="177">
        <f>IFERROR(Q22/P22-1,"-")</f>
        <v>4.7035213617099059E-2</v>
      </c>
      <c r="S22" s="177">
        <f>IFERROR(Q22/L22-1,"-")</f>
        <v>0.25502691360277341</v>
      </c>
      <c r="T22" s="177">
        <f>Q22/Q$8</f>
        <v>0.40605735015651817</v>
      </c>
      <c r="U22" s="176">
        <f>U23+U26</f>
        <v>787818</v>
      </c>
      <c r="V22" s="176">
        <f>V23+V26</f>
        <v>232111</v>
      </c>
      <c r="W22" s="176">
        <f>W23+W26</f>
        <v>852329</v>
      </c>
      <c r="X22" s="176">
        <f>X23+X26</f>
        <v>884801</v>
      </c>
      <c r="Y22" s="176">
        <f>Y23+Y26</f>
        <v>915684</v>
      </c>
      <c r="Z22" s="177">
        <f>IFERROR(Y22/X22-1,"-")</f>
        <v>3.4903893643881467E-2</v>
      </c>
      <c r="AA22" s="177">
        <f t="shared" ref="AA22:AA34" si="15">IFERROR(Y22/U22-1,"-")</f>
        <v>0.16230398391506662</v>
      </c>
      <c r="AB22" s="177">
        <f>Y22/Y$8</f>
        <v>0.37026101492189689</v>
      </c>
    </row>
    <row r="23" spans="1:28" x14ac:dyDescent="0.25">
      <c r="A23" s="56"/>
      <c r="B23" s="157" t="s">
        <v>97</v>
      </c>
      <c r="C23" s="158">
        <v>11211</v>
      </c>
      <c r="D23" s="158">
        <v>1527</v>
      </c>
      <c r="E23" s="158">
        <v>3162</v>
      </c>
      <c r="F23" s="158">
        <v>7652</v>
      </c>
      <c r="G23" s="158">
        <v>6838</v>
      </c>
      <c r="H23" s="158">
        <v>4502</v>
      </c>
      <c r="I23" s="159">
        <f>IFERROR(H23/G23-1,"-")</f>
        <v>-0.34162035682948233</v>
      </c>
      <c r="J23" s="160">
        <f>IFERROR(H23/C23-1,"-")</f>
        <v>-0.59843011328159845</v>
      </c>
      <c r="K23" s="159">
        <f>H23/H$8</f>
        <v>1.0222385707733319E-2</v>
      </c>
      <c r="L23" s="158">
        <v>86183</v>
      </c>
      <c r="M23" s="158">
        <v>15120</v>
      </c>
      <c r="N23" s="158">
        <v>108542</v>
      </c>
      <c r="O23" s="158">
        <v>93368</v>
      </c>
      <c r="P23" s="158">
        <v>74738</v>
      </c>
      <c r="Q23" s="158">
        <v>64788</v>
      </c>
      <c r="R23" s="159">
        <f>IFERROR(Q23/P23-1,"-")</f>
        <v>-0.13313174021247554</v>
      </c>
      <c r="S23" s="160">
        <f>IFERROR(Q23/L23-1,"-")</f>
        <v>-0.24825081512595293</v>
      </c>
      <c r="T23" s="159">
        <f>Q23/Q$8</f>
        <v>3.1873333166065734E-2</v>
      </c>
      <c r="U23" s="158">
        <v>97394</v>
      </c>
      <c r="V23" s="158">
        <v>111704</v>
      </c>
      <c r="W23" s="158">
        <v>101020</v>
      </c>
      <c r="X23" s="158">
        <v>81576</v>
      </c>
      <c r="Y23" s="158">
        <v>69290</v>
      </c>
      <c r="Z23" s="159">
        <f>IFERROR(Y23/X23-1,"-")</f>
        <v>-0.15060802196724532</v>
      </c>
      <c r="AA23" s="160">
        <f t="shared" si="15"/>
        <v>-0.28855987021787788</v>
      </c>
      <c r="AB23" s="159">
        <f>Y23/Y$8</f>
        <v>2.8017728521999113E-2</v>
      </c>
    </row>
    <row r="24" spans="1:28" x14ac:dyDescent="0.25">
      <c r="A24" s="56"/>
      <c r="B24" s="162" t="s">
        <v>103</v>
      </c>
      <c r="C24" s="163">
        <v>5706</v>
      </c>
      <c r="D24" s="163">
        <v>1004</v>
      </c>
      <c r="E24" s="163">
        <v>1639</v>
      </c>
      <c r="F24" s="163">
        <v>4098</v>
      </c>
      <c r="G24" s="163">
        <v>3389</v>
      </c>
      <c r="H24" s="163">
        <v>1588</v>
      </c>
      <c r="I24" s="164">
        <f>IFERROR(H24/G24-1,"-")</f>
        <v>-0.5314251991737976</v>
      </c>
      <c r="J24" s="165">
        <f>IFERROR(H24/C24-1,"-")</f>
        <v>-0.72169645986680686</v>
      </c>
      <c r="K24" s="164">
        <f>H24/H$8</f>
        <v>3.6057637725189938E-3</v>
      </c>
      <c r="L24" s="163">
        <v>39147</v>
      </c>
      <c r="M24" s="163">
        <v>5468</v>
      </c>
      <c r="N24" s="163">
        <v>58399</v>
      </c>
      <c r="O24" s="163">
        <v>38183</v>
      </c>
      <c r="P24" s="163">
        <v>29322</v>
      </c>
      <c r="Q24" s="163">
        <v>22966</v>
      </c>
      <c r="R24" s="164">
        <f>IFERROR(Q24/P24-1,"-")</f>
        <v>-0.21676556851510809</v>
      </c>
      <c r="S24" s="165">
        <f>IFERROR(Q24/L24-1,"-")</f>
        <v>-0.41333946407132094</v>
      </c>
      <c r="T24" s="164">
        <f>Q24/Q$8</f>
        <v>1.1298434424459247E-2</v>
      </c>
      <c r="U24" s="163">
        <v>44853</v>
      </c>
      <c r="V24" s="163">
        <v>60038</v>
      </c>
      <c r="W24" s="163">
        <v>42281</v>
      </c>
      <c r="X24" s="163">
        <v>32711</v>
      </c>
      <c r="Y24" s="163">
        <v>24554</v>
      </c>
      <c r="Z24" s="164">
        <f>IFERROR(Y24/X24-1,"-")</f>
        <v>-0.24936565681269296</v>
      </c>
      <c r="AA24" s="165">
        <f t="shared" si="15"/>
        <v>-0.45256727532160612</v>
      </c>
      <c r="AB24" s="164">
        <f>Y24/Y$8</f>
        <v>9.9285222417255913E-3</v>
      </c>
    </row>
    <row r="25" spans="1:28" x14ac:dyDescent="0.25">
      <c r="A25" s="56"/>
      <c r="B25" s="162" t="s">
        <v>100</v>
      </c>
      <c r="C25" s="163">
        <v>5505</v>
      </c>
      <c r="D25" s="163">
        <v>523</v>
      </c>
      <c r="E25" s="163">
        <v>1523</v>
      </c>
      <c r="F25" s="163">
        <v>3554</v>
      </c>
      <c r="G25" s="163">
        <v>3449</v>
      </c>
      <c r="H25" s="163">
        <v>2914</v>
      </c>
      <c r="I25" s="164">
        <f>IFERROR(H25/G25-1,"-")</f>
        <v>-0.15511742534067841</v>
      </c>
      <c r="J25" s="165">
        <f>IFERROR(H25/C25-1,"-")</f>
        <v>-0.47066303360581285</v>
      </c>
      <c r="K25" s="164">
        <f>H25/H$8</f>
        <v>6.6166219352143249E-3</v>
      </c>
      <c r="L25" s="163">
        <v>47036</v>
      </c>
      <c r="M25" s="163">
        <v>9652</v>
      </c>
      <c r="N25" s="163">
        <v>50143</v>
      </c>
      <c r="O25" s="163">
        <v>55185</v>
      </c>
      <c r="P25" s="163">
        <v>45416</v>
      </c>
      <c r="Q25" s="163">
        <v>41822</v>
      </c>
      <c r="R25" s="164">
        <f>IFERROR(Q25/P25-1,"-")</f>
        <v>-7.9135106570371705E-2</v>
      </c>
      <c r="S25" s="165">
        <f>IFERROR(Q25/L25-1,"-")</f>
        <v>-0.11085126286248825</v>
      </c>
      <c r="T25" s="164">
        <f>Q25/Q$8</f>
        <v>2.0574898741606486E-2</v>
      </c>
      <c r="U25" s="163">
        <v>52541</v>
      </c>
      <c r="V25" s="163">
        <v>51666</v>
      </c>
      <c r="W25" s="163">
        <v>58739</v>
      </c>
      <c r="X25" s="163">
        <v>48865</v>
      </c>
      <c r="Y25" s="163">
        <v>44736</v>
      </c>
      <c r="Z25" s="164">
        <f>IFERROR(Y25/X25-1,"-")</f>
        <v>-8.4498107029571279E-2</v>
      </c>
      <c r="AA25" s="165">
        <f t="shared" si="15"/>
        <v>-0.14855065567842252</v>
      </c>
      <c r="AB25" s="164">
        <f>Y25/Y$8</f>
        <v>1.8089206280273523E-2</v>
      </c>
    </row>
    <row r="26" spans="1:28" x14ac:dyDescent="0.25">
      <c r="A26" s="56"/>
      <c r="B26" s="157" t="s">
        <v>107</v>
      </c>
      <c r="C26" s="158">
        <v>118947</v>
      </c>
      <c r="D26" s="158">
        <v>34320</v>
      </c>
      <c r="E26" s="158">
        <v>6831</v>
      </c>
      <c r="F26" s="158">
        <v>83014</v>
      </c>
      <c r="G26" s="158">
        <v>89660</v>
      </c>
      <c r="H26" s="158">
        <v>85801</v>
      </c>
      <c r="I26" s="159">
        <f>IFERROR(H26/G26-1,"-")</f>
        <v>-4.3040374749051979E-2</v>
      </c>
      <c r="J26" s="160">
        <f>IFERROR(H26/C26-1,"-")</f>
        <v>-0.27866192505905996</v>
      </c>
      <c r="K26" s="159">
        <f>H26/H$8</f>
        <v>0.19482250468885529</v>
      </c>
      <c r="L26" s="158">
        <v>571477</v>
      </c>
      <c r="M26" s="158">
        <v>228857</v>
      </c>
      <c r="N26" s="158">
        <v>113576</v>
      </c>
      <c r="O26" s="158">
        <v>668295</v>
      </c>
      <c r="P26" s="158">
        <v>713565</v>
      </c>
      <c r="Q26" s="158">
        <v>760593</v>
      </c>
      <c r="R26" s="159">
        <f>IFERROR(Q26/P26-1,"-")</f>
        <v>6.590569885013986E-2</v>
      </c>
      <c r="S26" s="160">
        <f>IFERROR(Q26/L26-1,"-")</f>
        <v>0.33092495411013911</v>
      </c>
      <c r="T26" s="159">
        <f>Q26/Q$8</f>
        <v>0.37418401699045245</v>
      </c>
      <c r="U26" s="158">
        <v>690424</v>
      </c>
      <c r="V26" s="158">
        <v>120407</v>
      </c>
      <c r="W26" s="158">
        <v>751309</v>
      </c>
      <c r="X26" s="158">
        <v>803225</v>
      </c>
      <c r="Y26" s="158">
        <v>846394</v>
      </c>
      <c r="Z26" s="159">
        <f>IFERROR(Y26/X26-1,"-")</f>
        <v>5.3744592113044387E-2</v>
      </c>
      <c r="AA26" s="160">
        <f t="shared" si="15"/>
        <v>0.2259046614833784</v>
      </c>
      <c r="AB26" s="159">
        <f>Y26/Y$8</f>
        <v>0.34224328639989776</v>
      </c>
    </row>
    <row r="27" spans="1:28" s="56" customFormat="1" x14ac:dyDescent="0.25">
      <c r="B27" s="162" t="s">
        <v>110</v>
      </c>
      <c r="C27" s="163">
        <v>45928</v>
      </c>
      <c r="D27" s="163">
        <v>13636</v>
      </c>
      <c r="E27" s="163">
        <v>577</v>
      </c>
      <c r="F27" s="163">
        <v>34894</v>
      </c>
      <c r="G27" s="163">
        <v>39217</v>
      </c>
      <c r="H27" s="163">
        <v>37961</v>
      </c>
      <c r="I27" s="164">
        <f t="shared" ref="I27:I34" si="16">IFERROR(H27/G27-1,"-")</f>
        <v>-3.2026927097942193E-2</v>
      </c>
      <c r="J27" s="165">
        <f t="shared" ref="J27:J34" si="17">IFERROR(H27/C27-1,"-")</f>
        <v>-0.17346716599895484</v>
      </c>
      <c r="K27" s="164">
        <f t="shared" ref="K27:K34" si="18">H27/H$8</f>
        <v>8.6195465093572746E-2</v>
      </c>
      <c r="L27" s="163">
        <v>272530</v>
      </c>
      <c r="M27" s="163">
        <v>101958</v>
      </c>
      <c r="N27" s="163">
        <v>10130</v>
      </c>
      <c r="O27" s="163">
        <v>337647</v>
      </c>
      <c r="P27" s="163">
        <v>363255</v>
      </c>
      <c r="Q27" s="163">
        <v>387877</v>
      </c>
      <c r="R27" s="164">
        <f t="shared" ref="R27:R34" si="19">IFERROR(Q27/P27-1,"-")</f>
        <v>6.7781585938252675E-2</v>
      </c>
      <c r="S27" s="165">
        <f t="shared" ref="S27:S34" si="20">IFERROR(Q27/L27-1,"-")</f>
        <v>0.42324514732323038</v>
      </c>
      <c r="T27" s="164">
        <f t="shared" ref="T27:T34" si="21">Q27/Q$8</f>
        <v>0.19082133803256898</v>
      </c>
      <c r="U27" s="163">
        <v>318458</v>
      </c>
      <c r="V27" s="163">
        <v>10707</v>
      </c>
      <c r="W27" s="163">
        <v>372541</v>
      </c>
      <c r="X27" s="163">
        <v>402472</v>
      </c>
      <c r="Y27" s="163">
        <v>425838</v>
      </c>
      <c r="Z27" s="164">
        <f t="shared" ref="Z27:Z34" si="22">IFERROR(Y27/X27-1,"-")</f>
        <v>5.8056212606094393E-2</v>
      </c>
      <c r="AA27" s="165">
        <f t="shared" si="15"/>
        <v>0.3371873214050205</v>
      </c>
      <c r="AB27" s="164">
        <f t="shared" ref="AB27:AB34" si="23">Y27/Y$8</f>
        <v>0.17218954363329569</v>
      </c>
    </row>
    <row r="28" spans="1:28" s="56" customFormat="1" x14ac:dyDescent="0.25">
      <c r="B28" s="162" t="s">
        <v>113</v>
      </c>
      <c r="C28" s="163">
        <v>19427</v>
      </c>
      <c r="D28" s="163">
        <v>5913</v>
      </c>
      <c r="E28" s="163">
        <v>1956</v>
      </c>
      <c r="F28" s="163">
        <v>14902</v>
      </c>
      <c r="G28" s="163">
        <v>17608</v>
      </c>
      <c r="H28" s="163">
        <v>16708</v>
      </c>
      <c r="I28" s="164">
        <f t="shared" si="16"/>
        <v>-5.1113130395274875E-2</v>
      </c>
      <c r="J28" s="165">
        <f t="shared" si="17"/>
        <v>-0.13995984969372521</v>
      </c>
      <c r="K28" s="164">
        <f t="shared" si="18"/>
        <v>3.7937721102800595E-2</v>
      </c>
      <c r="L28" s="163">
        <v>81473</v>
      </c>
      <c r="M28" s="163">
        <v>28236</v>
      </c>
      <c r="N28" s="163">
        <v>21543</v>
      </c>
      <c r="O28" s="163">
        <v>71123</v>
      </c>
      <c r="P28" s="163">
        <v>77442</v>
      </c>
      <c r="Q28" s="163">
        <v>79069</v>
      </c>
      <c r="R28" s="164">
        <f t="shared" si="19"/>
        <v>2.1009271454766054E-2</v>
      </c>
      <c r="S28" s="165">
        <f t="shared" si="20"/>
        <v>-2.9506707743669702E-2</v>
      </c>
      <c r="T28" s="164">
        <f t="shared" si="21"/>
        <v>3.889906433456275E-2</v>
      </c>
      <c r="U28" s="163">
        <v>100900</v>
      </c>
      <c r="V28" s="163">
        <v>23499</v>
      </c>
      <c r="W28" s="163">
        <v>86025</v>
      </c>
      <c r="X28" s="163">
        <v>95050</v>
      </c>
      <c r="Y28" s="163">
        <v>95777</v>
      </c>
      <c r="Z28" s="164">
        <f t="shared" si="22"/>
        <v>7.6486059968436937E-3</v>
      </c>
      <c r="AA28" s="165">
        <f t="shared" si="15"/>
        <v>-5.077304261645188E-2</v>
      </c>
      <c r="AB28" s="164">
        <f t="shared" si="23"/>
        <v>3.8727868157764599E-2</v>
      </c>
    </row>
    <row r="29" spans="1:28" x14ac:dyDescent="0.25">
      <c r="A29" s="56"/>
      <c r="B29" s="162" t="s">
        <v>116</v>
      </c>
      <c r="C29" s="163">
        <v>5246</v>
      </c>
      <c r="D29" s="163">
        <v>2029</v>
      </c>
      <c r="E29" s="163">
        <v>2131</v>
      </c>
      <c r="F29" s="163">
        <v>2359</v>
      </c>
      <c r="G29" s="163">
        <v>1960</v>
      </c>
      <c r="H29" s="163">
        <v>1806</v>
      </c>
      <c r="I29" s="164">
        <f t="shared" si="16"/>
        <v>-7.8571428571428625E-2</v>
      </c>
      <c r="J29" s="165">
        <f t="shared" si="17"/>
        <v>-0.65573770491803285</v>
      </c>
      <c r="K29" s="164">
        <f t="shared" si="18"/>
        <v>4.1007615700058581E-3</v>
      </c>
      <c r="L29" s="163">
        <v>20905</v>
      </c>
      <c r="M29" s="163">
        <v>8997</v>
      </c>
      <c r="N29" s="163">
        <v>14477</v>
      </c>
      <c r="O29" s="163">
        <v>28352</v>
      </c>
      <c r="P29" s="163">
        <v>26679</v>
      </c>
      <c r="Q29" s="163">
        <v>24033</v>
      </c>
      <c r="R29" s="164">
        <f t="shared" si="19"/>
        <v>-9.9179129652535725E-2</v>
      </c>
      <c r="S29" s="165">
        <f t="shared" si="20"/>
        <v>0.14962927529299219</v>
      </c>
      <c r="T29" s="164">
        <f t="shared" si="21"/>
        <v>1.1823359510712752E-2</v>
      </c>
      <c r="U29" s="163">
        <v>26151</v>
      </c>
      <c r="V29" s="163">
        <v>16608</v>
      </c>
      <c r="W29" s="163">
        <v>30711</v>
      </c>
      <c r="X29" s="163">
        <v>28639</v>
      </c>
      <c r="Y29" s="163">
        <v>25839</v>
      </c>
      <c r="Z29" s="164">
        <f t="shared" si="22"/>
        <v>-9.7768776842766858E-2</v>
      </c>
      <c r="AA29" s="165">
        <f t="shared" si="15"/>
        <v>-1.1930710106688114E-2</v>
      </c>
      <c r="AB29" s="164">
        <f t="shared" si="23"/>
        <v>1.0448117870976116E-2</v>
      </c>
    </row>
    <row r="30" spans="1:28" x14ac:dyDescent="0.25">
      <c r="A30" s="56"/>
      <c r="B30" s="162" t="s">
        <v>123</v>
      </c>
      <c r="C30" s="163">
        <v>4856</v>
      </c>
      <c r="D30" s="163">
        <v>1607</v>
      </c>
      <c r="E30" s="163">
        <v>134</v>
      </c>
      <c r="F30" s="163">
        <v>4505</v>
      </c>
      <c r="G30" s="163">
        <v>2358</v>
      </c>
      <c r="H30" s="163">
        <v>1903</v>
      </c>
      <c r="I30" s="164">
        <f t="shared" si="16"/>
        <v>-0.19296013570822734</v>
      </c>
      <c r="J30" s="165">
        <f t="shared" si="17"/>
        <v>-0.60811367380560133</v>
      </c>
      <c r="K30" s="164">
        <f t="shared" si="18"/>
        <v>4.3210128835665272E-3</v>
      </c>
      <c r="L30" s="163">
        <v>22954</v>
      </c>
      <c r="M30" s="163">
        <v>8621</v>
      </c>
      <c r="N30" s="163">
        <v>6234</v>
      </c>
      <c r="O30" s="163">
        <v>35461</v>
      </c>
      <c r="P30" s="163">
        <v>30473</v>
      </c>
      <c r="Q30" s="163">
        <v>33884</v>
      </c>
      <c r="R30" s="164">
        <f t="shared" si="19"/>
        <v>0.1119351557116135</v>
      </c>
      <c r="S30" s="165">
        <f t="shared" si="20"/>
        <v>0.47616973076587965</v>
      </c>
      <c r="T30" s="164">
        <f t="shared" si="21"/>
        <v>1.666969224237469E-2</v>
      </c>
      <c r="U30" s="163">
        <v>27810</v>
      </c>
      <c r="V30" s="163">
        <v>6368</v>
      </c>
      <c r="W30" s="163">
        <v>39966</v>
      </c>
      <c r="X30" s="163">
        <v>32831</v>
      </c>
      <c r="Y30" s="163">
        <v>35787</v>
      </c>
      <c r="Z30" s="164">
        <f t="shared" si="22"/>
        <v>9.0036855411044447E-2</v>
      </c>
      <c r="AA30" s="165">
        <f t="shared" si="15"/>
        <v>0.28683926645091695</v>
      </c>
      <c r="AB30" s="164">
        <f t="shared" si="23"/>
        <v>1.4470637185983291E-2</v>
      </c>
    </row>
    <row r="31" spans="1:28" x14ac:dyDescent="0.25">
      <c r="A31" s="56"/>
      <c r="B31" s="162" t="s">
        <v>119</v>
      </c>
      <c r="C31" s="163">
        <v>4560</v>
      </c>
      <c r="D31" s="163">
        <v>1003</v>
      </c>
      <c r="E31" s="163">
        <v>225</v>
      </c>
      <c r="F31" s="163">
        <v>2544</v>
      </c>
      <c r="G31" s="163">
        <v>1797</v>
      </c>
      <c r="H31" s="163">
        <v>1366</v>
      </c>
      <c r="I31" s="164">
        <f t="shared" si="16"/>
        <v>-0.23984418475236502</v>
      </c>
      <c r="J31" s="165">
        <f t="shared" si="17"/>
        <v>-0.70043859649122808</v>
      </c>
      <c r="K31" s="164">
        <f t="shared" si="18"/>
        <v>3.1016834466378752E-3</v>
      </c>
      <c r="L31" s="163">
        <v>34544</v>
      </c>
      <c r="M31" s="163">
        <v>13673</v>
      </c>
      <c r="N31" s="163">
        <v>11132</v>
      </c>
      <c r="O31" s="163">
        <v>43980</v>
      </c>
      <c r="P31" s="163">
        <v>41025</v>
      </c>
      <c r="Q31" s="163">
        <v>42895</v>
      </c>
      <c r="R31" s="164">
        <f t="shared" si="19"/>
        <v>4.5581962218159688E-2</v>
      </c>
      <c r="S31" s="165">
        <f t="shared" si="20"/>
        <v>0.24174965261695225</v>
      </c>
      <c r="T31" s="164">
        <f t="shared" si="21"/>
        <v>2.1102775609038549E-2</v>
      </c>
      <c r="U31" s="163">
        <v>39104</v>
      </c>
      <c r="V31" s="163">
        <v>11357</v>
      </c>
      <c r="W31" s="163">
        <v>46524</v>
      </c>
      <c r="X31" s="163">
        <v>42822</v>
      </c>
      <c r="Y31" s="163">
        <v>44261</v>
      </c>
      <c r="Z31" s="164">
        <f t="shared" si="22"/>
        <v>3.36042221288122E-2</v>
      </c>
      <c r="AA31" s="165">
        <f t="shared" si="15"/>
        <v>0.13187909165302791</v>
      </c>
      <c r="AB31" s="164">
        <f t="shared" si="23"/>
        <v>1.789713785700971E-2</v>
      </c>
    </row>
    <row r="32" spans="1:28" x14ac:dyDescent="0.25">
      <c r="A32" s="56"/>
      <c r="B32" s="162" t="s">
        <v>128</v>
      </c>
      <c r="C32" s="163">
        <v>5884</v>
      </c>
      <c r="D32" s="163">
        <v>1374</v>
      </c>
      <c r="E32" s="163">
        <v>39</v>
      </c>
      <c r="F32" s="163">
        <v>1165</v>
      </c>
      <c r="G32" s="163">
        <v>1546</v>
      </c>
      <c r="H32" s="163">
        <v>1571</v>
      </c>
      <c r="I32" s="164">
        <f t="shared" si="16"/>
        <v>1.6170763260025867E-2</v>
      </c>
      <c r="J32" s="165">
        <f t="shared" si="17"/>
        <v>-0.73300475866757309</v>
      </c>
      <c r="K32" s="164">
        <f t="shared" si="18"/>
        <v>3.5671630268434128E-3</v>
      </c>
      <c r="L32" s="163">
        <v>12355</v>
      </c>
      <c r="M32" s="163">
        <v>8151</v>
      </c>
      <c r="N32" s="163">
        <v>240</v>
      </c>
      <c r="O32" s="163">
        <v>10893</v>
      </c>
      <c r="P32" s="163">
        <v>11772</v>
      </c>
      <c r="Q32" s="163">
        <v>11483</v>
      </c>
      <c r="R32" s="164">
        <f t="shared" si="19"/>
        <v>-2.4549779136935124E-2</v>
      </c>
      <c r="S32" s="165">
        <f t="shared" si="20"/>
        <v>-7.0578713071630883E-2</v>
      </c>
      <c r="T32" s="164">
        <f t="shared" si="21"/>
        <v>5.6492172122296234E-3</v>
      </c>
      <c r="U32" s="163">
        <v>18239</v>
      </c>
      <c r="V32" s="163">
        <v>279</v>
      </c>
      <c r="W32" s="163">
        <v>12058</v>
      </c>
      <c r="X32" s="163">
        <v>13318</v>
      </c>
      <c r="Y32" s="163">
        <v>13054</v>
      </c>
      <c r="Z32" s="164">
        <f t="shared" si="22"/>
        <v>-1.9822796215647975E-2</v>
      </c>
      <c r="AA32" s="165">
        <f t="shared" si="15"/>
        <v>-0.28428093645484953</v>
      </c>
      <c r="AB32" s="164">
        <f t="shared" si="23"/>
        <v>5.2784446258648636E-3</v>
      </c>
    </row>
    <row r="33" spans="1:28" x14ac:dyDescent="0.25">
      <c r="A33" s="56"/>
      <c r="B33" s="162" t="s">
        <v>131</v>
      </c>
      <c r="C33" s="163">
        <v>1946</v>
      </c>
      <c r="D33" s="163">
        <v>662</v>
      </c>
      <c r="E33" s="163">
        <v>3</v>
      </c>
      <c r="F33" s="163">
        <v>398</v>
      </c>
      <c r="G33" s="163">
        <v>558</v>
      </c>
      <c r="H33" s="163">
        <v>323</v>
      </c>
      <c r="I33" s="164">
        <f t="shared" si="16"/>
        <v>-0.42114695340501795</v>
      </c>
      <c r="J33" s="165">
        <f t="shared" si="17"/>
        <v>-0.83401849948612539</v>
      </c>
      <c r="K33" s="164">
        <f t="shared" si="18"/>
        <v>7.3341416783604221E-4</v>
      </c>
      <c r="L33" s="163">
        <v>13500</v>
      </c>
      <c r="M33" s="163">
        <v>10437</v>
      </c>
      <c r="N33" s="163">
        <v>255</v>
      </c>
      <c r="O33" s="163">
        <v>6918</v>
      </c>
      <c r="P33" s="163">
        <v>11530</v>
      </c>
      <c r="Q33" s="163">
        <v>11074</v>
      </c>
      <c r="R33" s="164">
        <f t="shared" si="19"/>
        <v>-3.9549002601908079E-2</v>
      </c>
      <c r="S33" s="165">
        <f t="shared" si="20"/>
        <v>-0.1797037037037037</v>
      </c>
      <c r="T33" s="164">
        <f t="shared" si="21"/>
        <v>5.4480041285579414E-3</v>
      </c>
      <c r="U33" s="163">
        <v>15446</v>
      </c>
      <c r="V33" s="163">
        <v>258</v>
      </c>
      <c r="W33" s="163">
        <v>7316</v>
      </c>
      <c r="X33" s="163">
        <v>12088</v>
      </c>
      <c r="Y33" s="163">
        <v>11397</v>
      </c>
      <c r="Z33" s="164">
        <f t="shared" si="22"/>
        <v>-5.7164129715420287E-2</v>
      </c>
      <c r="AA33" s="165">
        <f t="shared" si="15"/>
        <v>-0.26213906513013074</v>
      </c>
      <c r="AB33" s="164">
        <f t="shared" si="23"/>
        <v>4.608429094605627E-3</v>
      </c>
    </row>
    <row r="34" spans="1:28" x14ac:dyDescent="0.25">
      <c r="A34" s="56"/>
      <c r="B34" s="168" t="s">
        <v>145</v>
      </c>
      <c r="C34" s="169">
        <f t="shared" ref="C34:H34" si="24">C26-SUM(C27:C33)</f>
        <v>31100</v>
      </c>
      <c r="D34" s="169">
        <f t="shared" si="24"/>
        <v>8096</v>
      </c>
      <c r="E34" s="169">
        <f t="shared" si="24"/>
        <v>1766</v>
      </c>
      <c r="F34" s="169">
        <f t="shared" si="24"/>
        <v>22247</v>
      </c>
      <c r="G34" s="169">
        <f t="shared" si="24"/>
        <v>24616</v>
      </c>
      <c r="H34" s="169">
        <f t="shared" si="24"/>
        <v>24163</v>
      </c>
      <c r="I34" s="170">
        <f t="shared" si="16"/>
        <v>-1.8402664933376611E-2</v>
      </c>
      <c r="J34" s="171">
        <f t="shared" si="17"/>
        <v>-0.22305466237942118</v>
      </c>
      <c r="K34" s="170">
        <f t="shared" si="18"/>
        <v>5.4865283397592224E-2</v>
      </c>
      <c r="L34" s="169">
        <f t="shared" ref="L34:Q34" si="25">L26-SUM(L27:L33)</f>
        <v>113216</v>
      </c>
      <c r="M34" s="169">
        <f t="shared" si="25"/>
        <v>48784</v>
      </c>
      <c r="N34" s="169">
        <f t="shared" si="25"/>
        <v>49565</v>
      </c>
      <c r="O34" s="169">
        <f t="shared" si="25"/>
        <v>133921</v>
      </c>
      <c r="P34" s="169">
        <f t="shared" si="25"/>
        <v>151389</v>
      </c>
      <c r="Q34" s="169">
        <f t="shared" si="25"/>
        <v>170278</v>
      </c>
      <c r="R34" s="170">
        <f t="shared" si="19"/>
        <v>0.1247712845715343</v>
      </c>
      <c r="S34" s="171">
        <f t="shared" si="20"/>
        <v>0.50401003391746757</v>
      </c>
      <c r="T34" s="170">
        <f t="shared" si="21"/>
        <v>8.3770565920407186E-2</v>
      </c>
      <c r="U34" s="169">
        <f>U26-SUM(U27:U33)</f>
        <v>144316</v>
      </c>
      <c r="V34" s="169">
        <f>V26-SUM(V27:V33)</f>
        <v>51331</v>
      </c>
      <c r="W34" s="169">
        <f>W26-SUM(W27:W33)</f>
        <v>156168</v>
      </c>
      <c r="X34" s="169">
        <f>X26-SUM(X27:X33)</f>
        <v>176005</v>
      </c>
      <c r="Y34" s="169">
        <f>Y26-SUM(Y27:Y33)</f>
        <v>194441</v>
      </c>
      <c r="Z34" s="170">
        <f t="shared" si="22"/>
        <v>0.10474702423226612</v>
      </c>
      <c r="AA34" s="171">
        <f t="shared" si="15"/>
        <v>0.34732808558995543</v>
      </c>
      <c r="AB34" s="170">
        <f t="shared" si="23"/>
        <v>7.8623107974397879E-2</v>
      </c>
    </row>
    <row r="35" spans="1:28" x14ac:dyDescent="0.25">
      <c r="A35" s="56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</row>
    <row r="36" spans="1:28" x14ac:dyDescent="0.25">
      <c r="A36" s="56"/>
      <c r="B36" s="154" t="s">
        <v>68</v>
      </c>
      <c r="C36" s="176">
        <f t="shared" ref="C36:H36" si="26">C37+C40</f>
        <v>103134</v>
      </c>
      <c r="D36" s="176">
        <f t="shared" si="26"/>
        <v>39616</v>
      </c>
      <c r="E36" s="176">
        <f t="shared" si="26"/>
        <v>7266</v>
      </c>
      <c r="F36" s="176">
        <f t="shared" si="26"/>
        <v>98961</v>
      </c>
      <c r="G36" s="176">
        <f t="shared" si="26"/>
        <v>115296</v>
      </c>
      <c r="H36" s="176">
        <f t="shared" si="26"/>
        <v>120114</v>
      </c>
      <c r="I36" s="177">
        <f>IFERROR(H36/G36-1,"-")</f>
        <v>4.1788093255620273E-2</v>
      </c>
      <c r="J36" s="177">
        <f>IFERROR(H36/C36-1,"-")</f>
        <v>0.16464017685729249</v>
      </c>
      <c r="K36" s="177">
        <f>H36/H$8</f>
        <v>0.27273470388686805</v>
      </c>
      <c r="L36" s="176">
        <f t="shared" ref="L36:Q36" si="27">L37+L40</f>
        <v>313126</v>
      </c>
      <c r="M36" s="176">
        <f t="shared" si="27"/>
        <v>107490</v>
      </c>
      <c r="N36" s="176">
        <f t="shared" si="27"/>
        <v>35251</v>
      </c>
      <c r="O36" s="176">
        <f t="shared" si="27"/>
        <v>312053</v>
      </c>
      <c r="P36" s="176">
        <f t="shared" si="27"/>
        <v>346111</v>
      </c>
      <c r="Q36" s="176">
        <f t="shared" si="27"/>
        <v>369040</v>
      </c>
      <c r="R36" s="177">
        <f>IFERROR(Q36/P36-1,"-")</f>
        <v>6.6247533305789252E-2</v>
      </c>
      <c r="S36" s="177">
        <f>IFERROR(Q36/L36-1,"-")</f>
        <v>0.17856709439650498</v>
      </c>
      <c r="T36" s="177">
        <f>Q36/Q$8</f>
        <v>0.18155422102248717</v>
      </c>
      <c r="U36" s="176">
        <f>U37+U40</f>
        <v>416260</v>
      </c>
      <c r="V36" s="176">
        <f>V37+V40</f>
        <v>42517</v>
      </c>
      <c r="W36" s="176">
        <f>W37+W40</f>
        <v>411014</v>
      </c>
      <c r="X36" s="176">
        <f>X37+X40</f>
        <v>461407</v>
      </c>
      <c r="Y36" s="176">
        <f>Y37+Y40</f>
        <v>489154</v>
      </c>
      <c r="Z36" s="177">
        <f>IFERROR(Y36/X36-1,"-")</f>
        <v>6.0135628631555305E-2</v>
      </c>
      <c r="AA36" s="177">
        <f t="shared" ref="AA36:AA48" si="28">IFERROR(Y36/U36-1,"-")</f>
        <v>0.17511651371738823</v>
      </c>
      <c r="AB36" s="177">
        <f>Y36/Y$8</f>
        <v>0.19779165792249898</v>
      </c>
    </row>
    <row r="37" spans="1:28" x14ac:dyDescent="0.25">
      <c r="A37" s="56"/>
      <c r="B37" s="157" t="s">
        <v>97</v>
      </c>
      <c r="C37" s="158">
        <v>7805</v>
      </c>
      <c r="D37" s="158">
        <v>2530</v>
      </c>
      <c r="E37" s="158">
        <v>2484</v>
      </c>
      <c r="F37" s="158">
        <v>13018</v>
      </c>
      <c r="G37" s="158">
        <v>16233</v>
      </c>
      <c r="H37" s="158">
        <v>17658</v>
      </c>
      <c r="I37" s="159">
        <f>IFERROR(H37/G37-1,"-")</f>
        <v>8.7784143411568927E-2</v>
      </c>
      <c r="J37" s="160">
        <f>IFERROR(H37/C37-1,"-")</f>
        <v>1.2623959000640617</v>
      </c>
      <c r="K37" s="159">
        <f>H37/H$8</f>
        <v>4.0094821596436014E-2</v>
      </c>
      <c r="L37" s="158">
        <v>35416</v>
      </c>
      <c r="M37" s="158">
        <v>7136</v>
      </c>
      <c r="N37" s="158">
        <v>10587</v>
      </c>
      <c r="O37" s="158">
        <v>32666</v>
      </c>
      <c r="P37" s="158">
        <v>28175</v>
      </c>
      <c r="Q37" s="158">
        <v>25352</v>
      </c>
      <c r="R37" s="159">
        <f>IFERROR(Q37/P37-1,"-")</f>
        <v>-0.10019520851818986</v>
      </c>
      <c r="S37" s="160">
        <f>IFERROR(Q37/L37-1,"-")</f>
        <v>-0.28416534899480461</v>
      </c>
      <c r="T37" s="159">
        <f>Q37/Q$8</f>
        <v>1.247225940646568E-2</v>
      </c>
      <c r="U37" s="158">
        <v>43221</v>
      </c>
      <c r="V37" s="158">
        <v>13071</v>
      </c>
      <c r="W37" s="158">
        <v>45684</v>
      </c>
      <c r="X37" s="158">
        <v>44408</v>
      </c>
      <c r="Y37" s="158">
        <v>43010</v>
      </c>
      <c r="Z37" s="159">
        <f>IFERROR(Y37/X37-1,"-")</f>
        <v>-3.1480814267699553E-2</v>
      </c>
      <c r="AA37" s="160">
        <f t="shared" si="28"/>
        <v>-4.8818861201730401E-3</v>
      </c>
      <c r="AB37" s="159">
        <f>Y37/Y$8</f>
        <v>1.7391290283319122E-2</v>
      </c>
    </row>
    <row r="38" spans="1:28" x14ac:dyDescent="0.25">
      <c r="A38" s="56"/>
      <c r="B38" s="162" t="s">
        <v>103</v>
      </c>
      <c r="C38" s="163">
        <v>4333</v>
      </c>
      <c r="D38" s="163">
        <v>1111</v>
      </c>
      <c r="E38" s="163">
        <v>2027</v>
      </c>
      <c r="F38" s="163">
        <v>6197</v>
      </c>
      <c r="G38" s="163">
        <v>8419</v>
      </c>
      <c r="H38" s="163">
        <v>12266</v>
      </c>
      <c r="I38" s="164">
        <f>IFERROR(H38/G38-1,"-")</f>
        <v>0.45694262976600553</v>
      </c>
      <c r="J38" s="165">
        <f>IFERROR(H38/C38-1,"-")</f>
        <v>1.8308331410108472</v>
      </c>
      <c r="K38" s="164">
        <f>H38/H$8</f>
        <v>2.7851573320981093E-2</v>
      </c>
      <c r="L38" s="163">
        <v>4540</v>
      </c>
      <c r="M38" s="163">
        <v>954</v>
      </c>
      <c r="N38" s="163">
        <v>2313</v>
      </c>
      <c r="O38" s="163">
        <v>4929</v>
      </c>
      <c r="P38" s="163">
        <v>6417</v>
      </c>
      <c r="Q38" s="163">
        <v>4930</v>
      </c>
      <c r="R38" s="164">
        <f>IFERROR(Q38/P38-1,"-")</f>
        <v>-0.23172822191055009</v>
      </c>
      <c r="S38" s="165">
        <f>IFERROR(Q38/L38-1,"-")</f>
        <v>8.5903083700440419E-2</v>
      </c>
      <c r="T38" s="164">
        <f>Q38/Q$8</f>
        <v>2.4253802017148865E-3</v>
      </c>
      <c r="U38" s="163">
        <v>8873</v>
      </c>
      <c r="V38" s="163">
        <v>4340</v>
      </c>
      <c r="W38" s="163">
        <v>11126</v>
      </c>
      <c r="X38" s="163">
        <v>14836</v>
      </c>
      <c r="Y38" s="163">
        <v>17196</v>
      </c>
      <c r="Z38" s="164">
        <f>IFERROR(Y38/X38-1,"-")</f>
        <v>0.15907252628740909</v>
      </c>
      <c r="AA38" s="165">
        <f t="shared" si="28"/>
        <v>0.93801420038318484</v>
      </c>
      <c r="AB38" s="164">
        <f>Y38/Y$8</f>
        <v>6.9532812767253106E-3</v>
      </c>
    </row>
    <row r="39" spans="1:28" x14ac:dyDescent="0.25">
      <c r="A39" s="56"/>
      <c r="B39" s="162" t="s">
        <v>100</v>
      </c>
      <c r="C39" s="163">
        <v>3472</v>
      </c>
      <c r="D39" s="163">
        <v>1419</v>
      </c>
      <c r="E39" s="163">
        <v>457</v>
      </c>
      <c r="F39" s="163">
        <v>6821</v>
      </c>
      <c r="G39" s="163">
        <v>7814</v>
      </c>
      <c r="H39" s="163">
        <v>5392</v>
      </c>
      <c r="I39" s="164">
        <f>IFERROR(H39/G39-1,"-")</f>
        <v>-0.30995648835423595</v>
      </c>
      <c r="J39" s="165">
        <f>IFERROR(H39/C39-1,"-")</f>
        <v>0.55299539170506917</v>
      </c>
      <c r="K39" s="164">
        <f>H39/H$8</f>
        <v>1.2243248275454921E-2</v>
      </c>
      <c r="L39" s="163">
        <v>30876</v>
      </c>
      <c r="M39" s="163">
        <v>6182</v>
      </c>
      <c r="N39" s="163">
        <v>8274</v>
      </c>
      <c r="O39" s="163">
        <v>27737</v>
      </c>
      <c r="P39" s="163">
        <v>21758</v>
      </c>
      <c r="Q39" s="163">
        <v>20422</v>
      </c>
      <c r="R39" s="164">
        <f>IFERROR(Q39/P39-1,"-")</f>
        <v>-6.1402702454269709E-2</v>
      </c>
      <c r="S39" s="165">
        <f>IFERROR(Q39/L39-1,"-")</f>
        <v>-0.33858012695945072</v>
      </c>
      <c r="T39" s="164">
        <f>Q39/Q$8</f>
        <v>1.0046879204750793E-2</v>
      </c>
      <c r="U39" s="163">
        <v>34348</v>
      </c>
      <c r="V39" s="163">
        <v>8731</v>
      </c>
      <c r="W39" s="163">
        <v>34558</v>
      </c>
      <c r="X39" s="163">
        <v>29572</v>
      </c>
      <c r="Y39" s="163">
        <v>25814</v>
      </c>
      <c r="Z39" s="164">
        <f>IFERROR(Y39/X39-1,"-")</f>
        <v>-0.12707966995806841</v>
      </c>
      <c r="AA39" s="165">
        <f t="shared" si="28"/>
        <v>-0.24845696983812737</v>
      </c>
      <c r="AB39" s="164">
        <f>Y39/Y$8</f>
        <v>1.043800900659381E-2</v>
      </c>
    </row>
    <row r="40" spans="1:28" x14ac:dyDescent="0.25">
      <c r="A40" s="56"/>
      <c r="B40" s="157" t="s">
        <v>107</v>
      </c>
      <c r="C40" s="158">
        <v>95329</v>
      </c>
      <c r="D40" s="158">
        <v>37086</v>
      </c>
      <c r="E40" s="158">
        <v>4782</v>
      </c>
      <c r="F40" s="158">
        <v>85943</v>
      </c>
      <c r="G40" s="158">
        <v>99063</v>
      </c>
      <c r="H40" s="158">
        <v>102456</v>
      </c>
      <c r="I40" s="159">
        <f>IFERROR(H40/G40-1,"-")</f>
        <v>3.4250931225583647E-2</v>
      </c>
      <c r="J40" s="160">
        <f>IFERROR(H40/C40-1,"-")</f>
        <v>7.4762139537811079E-2</v>
      </c>
      <c r="K40" s="159">
        <f>H40/H$8</f>
        <v>0.232639882290432</v>
      </c>
      <c r="L40" s="158">
        <v>277710</v>
      </c>
      <c r="M40" s="158">
        <v>100354</v>
      </c>
      <c r="N40" s="158">
        <v>24664</v>
      </c>
      <c r="O40" s="158">
        <v>279387</v>
      </c>
      <c r="P40" s="158">
        <v>317936</v>
      </c>
      <c r="Q40" s="158">
        <v>343688</v>
      </c>
      <c r="R40" s="159">
        <f>IFERROR(Q40/P40-1,"-")</f>
        <v>8.0997433445724853E-2</v>
      </c>
      <c r="S40" s="160">
        <f>IFERROR(Q40/L40-1,"-")</f>
        <v>0.23757876921968957</v>
      </c>
      <c r="T40" s="159">
        <f>Q40/Q$8</f>
        <v>0.16908196161602149</v>
      </c>
      <c r="U40" s="158">
        <v>373039</v>
      </c>
      <c r="V40" s="158">
        <v>29446</v>
      </c>
      <c r="W40" s="158">
        <v>365330</v>
      </c>
      <c r="X40" s="158">
        <v>416999</v>
      </c>
      <c r="Y40" s="158">
        <v>446144</v>
      </c>
      <c r="Z40" s="159">
        <f>IFERROR(Y40/X40-1,"-")</f>
        <v>6.989225393825893E-2</v>
      </c>
      <c r="AA40" s="160">
        <f t="shared" si="28"/>
        <v>0.19597146679033561</v>
      </c>
      <c r="AB40" s="159">
        <f>Y40/Y$8</f>
        <v>0.18040036763917985</v>
      </c>
    </row>
    <row r="41" spans="1:28" s="56" customFormat="1" x14ac:dyDescent="0.25">
      <c r="B41" s="162" t="s">
        <v>110</v>
      </c>
      <c r="C41" s="163">
        <v>52002</v>
      </c>
      <c r="D41" s="163">
        <v>18060</v>
      </c>
      <c r="E41" s="163">
        <v>386</v>
      </c>
      <c r="F41" s="163">
        <v>41618</v>
      </c>
      <c r="G41" s="163">
        <v>43653</v>
      </c>
      <c r="H41" s="163">
        <v>43405</v>
      </c>
      <c r="I41" s="164">
        <f t="shared" ref="I41:I48" si="29">IFERROR(H41/G41-1,"-")</f>
        <v>-5.681167388266517E-3</v>
      </c>
      <c r="J41" s="165">
        <f t="shared" ref="J41:J48" si="30">IFERROR(H41/C41-1,"-")</f>
        <v>-0.16532056459366951</v>
      </c>
      <c r="K41" s="164">
        <f t="shared" ref="K41:K48" si="31">H41/H$8</f>
        <v>9.8556786238152977E-2</v>
      </c>
      <c r="L41" s="163">
        <v>152124</v>
      </c>
      <c r="M41" s="163">
        <v>48199</v>
      </c>
      <c r="N41" s="163">
        <v>2375</v>
      </c>
      <c r="O41" s="163">
        <v>145570</v>
      </c>
      <c r="P41" s="163">
        <v>168907</v>
      </c>
      <c r="Q41" s="163">
        <v>190744</v>
      </c>
      <c r="R41" s="164">
        <f t="shared" ref="R41:R48" si="32">IFERROR(Q41/P41-1,"-")</f>
        <v>0.12928416229049122</v>
      </c>
      <c r="S41" s="165">
        <f t="shared" ref="S41:S48" si="33">IFERROR(Q41/L41-1,"-")</f>
        <v>0.25387184139254826</v>
      </c>
      <c r="T41" s="164">
        <f t="shared" ref="T41:T48" si="34">Q41/Q$8</f>
        <v>9.3839091520467405E-2</v>
      </c>
      <c r="U41" s="163">
        <v>204126</v>
      </c>
      <c r="V41" s="163">
        <v>2761</v>
      </c>
      <c r="W41" s="163">
        <v>187188</v>
      </c>
      <c r="X41" s="163">
        <v>212560</v>
      </c>
      <c r="Y41" s="163">
        <v>234149</v>
      </c>
      <c r="Z41" s="164">
        <f t="shared" ref="Z41:Z48" si="35">IFERROR(Y41/X41-1,"-")</f>
        <v>0.10156661648475729</v>
      </c>
      <c r="AA41" s="165">
        <f t="shared" si="28"/>
        <v>0.14708072465046107</v>
      </c>
      <c r="AB41" s="164">
        <f t="shared" ref="AB41:AB48" si="36">Y41/Y$8</f>
        <v>9.4679219450102034E-2</v>
      </c>
    </row>
    <row r="42" spans="1:28" s="56" customFormat="1" x14ac:dyDescent="0.25">
      <c r="B42" s="162" t="s">
        <v>113</v>
      </c>
      <c r="C42" s="163">
        <v>7027</v>
      </c>
      <c r="D42" s="163">
        <v>2861</v>
      </c>
      <c r="E42" s="163">
        <v>165</v>
      </c>
      <c r="F42" s="163">
        <v>3842</v>
      </c>
      <c r="G42" s="163">
        <v>5939</v>
      </c>
      <c r="H42" s="163">
        <v>6311</v>
      </c>
      <c r="I42" s="164">
        <f t="shared" si="29"/>
        <v>6.2636807543357431E-2</v>
      </c>
      <c r="J42" s="165">
        <f t="shared" si="30"/>
        <v>-0.10189269958730607</v>
      </c>
      <c r="K42" s="164">
        <f t="shared" si="31"/>
        <v>1.4329959174034868E-2</v>
      </c>
      <c r="L42" s="163">
        <v>15892</v>
      </c>
      <c r="M42" s="163">
        <v>5618</v>
      </c>
      <c r="N42" s="163">
        <v>2064</v>
      </c>
      <c r="O42" s="163">
        <v>10681</v>
      </c>
      <c r="P42" s="163">
        <v>13198</v>
      </c>
      <c r="Q42" s="163">
        <v>11438</v>
      </c>
      <c r="R42" s="164">
        <f t="shared" si="32"/>
        <v>-0.13335353841491138</v>
      </c>
      <c r="S42" s="165">
        <f t="shared" si="33"/>
        <v>-0.28026680090611633</v>
      </c>
      <c r="T42" s="164">
        <f t="shared" si="34"/>
        <v>5.6270788533904405E-3</v>
      </c>
      <c r="U42" s="163">
        <v>22919</v>
      </c>
      <c r="V42" s="163">
        <v>2229</v>
      </c>
      <c r="W42" s="163">
        <v>14523</v>
      </c>
      <c r="X42" s="163">
        <v>19137</v>
      </c>
      <c r="Y42" s="163">
        <v>17749</v>
      </c>
      <c r="Z42" s="164">
        <f t="shared" si="35"/>
        <v>-7.2529654595809179E-2</v>
      </c>
      <c r="AA42" s="165">
        <f t="shared" si="28"/>
        <v>-0.22557703215672587</v>
      </c>
      <c r="AB42" s="164">
        <f t="shared" si="36"/>
        <v>7.1768893568619173E-3</v>
      </c>
    </row>
    <row r="43" spans="1:28" x14ac:dyDescent="0.25">
      <c r="A43" s="56"/>
      <c r="B43" s="162" t="s">
        <v>116</v>
      </c>
      <c r="C43" s="163">
        <v>4068</v>
      </c>
      <c r="D43" s="163">
        <v>1616</v>
      </c>
      <c r="E43" s="163">
        <v>274</v>
      </c>
      <c r="F43" s="163">
        <v>2777</v>
      </c>
      <c r="G43" s="163">
        <v>4389</v>
      </c>
      <c r="H43" s="163">
        <v>4808</v>
      </c>
      <c r="I43" s="164">
        <f t="shared" si="29"/>
        <v>9.546593757120081E-2</v>
      </c>
      <c r="J43" s="165">
        <f t="shared" si="30"/>
        <v>0.1819075712881022</v>
      </c>
      <c r="K43" s="164">
        <f t="shared" si="31"/>
        <v>1.091719912989378E-2</v>
      </c>
      <c r="L43" s="163">
        <v>5646</v>
      </c>
      <c r="M43" s="163">
        <v>2576</v>
      </c>
      <c r="N43" s="163">
        <v>2985</v>
      </c>
      <c r="O43" s="163">
        <v>6817</v>
      </c>
      <c r="P43" s="163">
        <v>7222</v>
      </c>
      <c r="Q43" s="163">
        <v>6402</v>
      </c>
      <c r="R43" s="164">
        <f t="shared" si="32"/>
        <v>-0.1135419551370811</v>
      </c>
      <c r="S43" s="165">
        <f t="shared" si="33"/>
        <v>0.13390010626992566</v>
      </c>
      <c r="T43" s="164">
        <f t="shared" si="34"/>
        <v>3.1495505175210352E-3</v>
      </c>
      <c r="U43" s="163">
        <v>9714</v>
      </c>
      <c r="V43" s="163">
        <v>3259</v>
      </c>
      <c r="W43" s="163">
        <v>9594</v>
      </c>
      <c r="X43" s="163">
        <v>11611</v>
      </c>
      <c r="Y43" s="163">
        <v>11210</v>
      </c>
      <c r="Z43" s="164">
        <f t="shared" si="35"/>
        <v>-3.4536215657566149E-2</v>
      </c>
      <c r="AA43" s="165">
        <f t="shared" si="28"/>
        <v>0.15400452954498656</v>
      </c>
      <c r="AB43" s="164">
        <f t="shared" si="36"/>
        <v>4.5328147890259787E-3</v>
      </c>
    </row>
    <row r="44" spans="1:28" x14ac:dyDescent="0.25">
      <c r="A44" s="56"/>
      <c r="B44" s="162" t="s">
        <v>123</v>
      </c>
      <c r="C44" s="163">
        <v>1698</v>
      </c>
      <c r="D44" s="163">
        <v>711</v>
      </c>
      <c r="E44" s="163">
        <v>81</v>
      </c>
      <c r="F44" s="163">
        <v>1709</v>
      </c>
      <c r="G44" s="163">
        <v>1794</v>
      </c>
      <c r="H44" s="163">
        <v>2135</v>
      </c>
      <c r="I44" s="164">
        <f t="shared" si="29"/>
        <v>0.19007803790412492</v>
      </c>
      <c r="J44" s="165">
        <f t="shared" si="30"/>
        <v>0.25736160188457013</v>
      </c>
      <c r="K44" s="164">
        <f t="shared" si="31"/>
        <v>4.8477995304332822E-3</v>
      </c>
      <c r="L44" s="163">
        <v>14325</v>
      </c>
      <c r="M44" s="163">
        <v>4692</v>
      </c>
      <c r="N44" s="163">
        <v>2026</v>
      </c>
      <c r="O44" s="163">
        <v>15940</v>
      </c>
      <c r="P44" s="163">
        <v>14430</v>
      </c>
      <c r="Q44" s="163">
        <v>16030</v>
      </c>
      <c r="R44" s="164">
        <f t="shared" si="32"/>
        <v>0.11088011088011096</v>
      </c>
      <c r="S44" s="165">
        <f t="shared" si="33"/>
        <v>0.11902268760907497</v>
      </c>
      <c r="T44" s="164">
        <f t="shared" si="34"/>
        <v>7.8861753820465789E-3</v>
      </c>
      <c r="U44" s="163">
        <v>16023</v>
      </c>
      <c r="V44" s="163">
        <v>2107</v>
      </c>
      <c r="W44" s="163">
        <v>17649</v>
      </c>
      <c r="X44" s="163">
        <v>16224</v>
      </c>
      <c r="Y44" s="163">
        <v>18165</v>
      </c>
      <c r="Z44" s="164">
        <f t="shared" si="35"/>
        <v>0.11963757396449703</v>
      </c>
      <c r="AA44" s="165">
        <f t="shared" si="28"/>
        <v>0.13368283093053734</v>
      </c>
      <c r="AB44" s="164">
        <f t="shared" si="36"/>
        <v>7.345100860183488E-3</v>
      </c>
    </row>
    <row r="45" spans="1:28" x14ac:dyDescent="0.25">
      <c r="A45" s="56"/>
      <c r="B45" s="162" t="s">
        <v>119</v>
      </c>
      <c r="C45" s="163">
        <v>1372</v>
      </c>
      <c r="D45" s="163">
        <v>694</v>
      </c>
      <c r="E45" s="163">
        <v>75</v>
      </c>
      <c r="F45" s="163">
        <v>970</v>
      </c>
      <c r="G45" s="163">
        <v>1167</v>
      </c>
      <c r="H45" s="163">
        <v>1327</v>
      </c>
      <c r="I45" s="164">
        <f t="shared" si="29"/>
        <v>0.13710368466152523</v>
      </c>
      <c r="J45" s="165">
        <f t="shared" si="30"/>
        <v>-3.2798833819241979E-2</v>
      </c>
      <c r="K45" s="164">
        <f t="shared" si="31"/>
        <v>3.0131287947938947E-3</v>
      </c>
      <c r="L45" s="163">
        <v>17229</v>
      </c>
      <c r="M45" s="163">
        <v>6876</v>
      </c>
      <c r="N45" s="163">
        <v>2693</v>
      </c>
      <c r="O45" s="163">
        <v>16019</v>
      </c>
      <c r="P45" s="163">
        <v>18812</v>
      </c>
      <c r="Q45" s="163">
        <v>19632</v>
      </c>
      <c r="R45" s="164">
        <f t="shared" si="32"/>
        <v>4.3589198384010208E-2</v>
      </c>
      <c r="S45" s="165">
        <f t="shared" si="33"/>
        <v>0.13947414243426781</v>
      </c>
      <c r="T45" s="164">
        <f t="shared" si="34"/>
        <v>9.6582280162406994E-3</v>
      </c>
      <c r="U45" s="163">
        <v>18601</v>
      </c>
      <c r="V45" s="163">
        <v>2768</v>
      </c>
      <c r="W45" s="163">
        <v>16989</v>
      </c>
      <c r="X45" s="163">
        <v>19979</v>
      </c>
      <c r="Y45" s="163">
        <v>20959</v>
      </c>
      <c r="Z45" s="164">
        <f t="shared" si="35"/>
        <v>4.9051504079283159E-2</v>
      </c>
      <c r="AA45" s="165">
        <f t="shared" si="28"/>
        <v>0.12676737809795169</v>
      </c>
      <c r="AB45" s="164">
        <f t="shared" si="36"/>
        <v>8.4748675435499989E-3</v>
      </c>
    </row>
    <row r="46" spans="1:28" x14ac:dyDescent="0.25">
      <c r="A46" s="56"/>
      <c r="B46" s="162" t="s">
        <v>128</v>
      </c>
      <c r="C46" s="163">
        <v>2626</v>
      </c>
      <c r="D46" s="163">
        <v>1093</v>
      </c>
      <c r="E46" s="163">
        <v>9</v>
      </c>
      <c r="F46" s="163">
        <v>1519</v>
      </c>
      <c r="G46" s="163">
        <v>1605</v>
      </c>
      <c r="H46" s="163">
        <v>953</v>
      </c>
      <c r="I46" s="164">
        <f t="shared" si="29"/>
        <v>-0.4062305295950156</v>
      </c>
      <c r="J46" s="165">
        <f t="shared" si="30"/>
        <v>-0.63709063214013706</v>
      </c>
      <c r="K46" s="164">
        <f t="shared" si="31"/>
        <v>2.1639123899311091E-3</v>
      </c>
      <c r="L46" s="163">
        <v>2581</v>
      </c>
      <c r="M46" s="163">
        <v>2222</v>
      </c>
      <c r="N46" s="163">
        <v>451</v>
      </c>
      <c r="O46" s="163">
        <v>3366</v>
      </c>
      <c r="P46" s="163">
        <v>4514</v>
      </c>
      <c r="Q46" s="163">
        <v>4148</v>
      </c>
      <c r="R46" s="164">
        <f t="shared" si="32"/>
        <v>-8.108108108108103E-2</v>
      </c>
      <c r="S46" s="165">
        <f t="shared" si="33"/>
        <v>0.60712901975978295</v>
      </c>
      <c r="T46" s="164">
        <f t="shared" si="34"/>
        <v>2.04066472144287E-3</v>
      </c>
      <c r="U46" s="163">
        <v>5207</v>
      </c>
      <c r="V46" s="163">
        <v>460</v>
      </c>
      <c r="W46" s="163">
        <v>4885</v>
      </c>
      <c r="X46" s="163">
        <v>6119</v>
      </c>
      <c r="Y46" s="163">
        <v>5101</v>
      </c>
      <c r="Z46" s="164">
        <f t="shared" si="35"/>
        <v>-0.16636705344010461</v>
      </c>
      <c r="AA46" s="165">
        <f t="shared" si="28"/>
        <v>-2.035721144613023E-2</v>
      </c>
      <c r="AB46" s="164">
        <f t="shared" si="36"/>
        <v>2.0626126885657015E-3</v>
      </c>
    </row>
    <row r="47" spans="1:28" x14ac:dyDescent="0.25">
      <c r="A47" s="56"/>
      <c r="B47" s="162" t="s">
        <v>131</v>
      </c>
      <c r="C47" s="163">
        <v>2691</v>
      </c>
      <c r="D47" s="163">
        <v>1061</v>
      </c>
      <c r="E47" s="163">
        <v>8</v>
      </c>
      <c r="F47" s="163">
        <v>763</v>
      </c>
      <c r="G47" s="163">
        <v>1045</v>
      </c>
      <c r="H47" s="163">
        <v>855</v>
      </c>
      <c r="I47" s="164">
        <f t="shared" si="29"/>
        <v>-0.18181818181818177</v>
      </c>
      <c r="J47" s="165">
        <f t="shared" si="30"/>
        <v>-0.68227424749163879</v>
      </c>
      <c r="K47" s="164">
        <f t="shared" si="31"/>
        <v>1.9413904442718763E-3</v>
      </c>
      <c r="L47" s="163">
        <v>3745</v>
      </c>
      <c r="M47" s="163">
        <v>3677</v>
      </c>
      <c r="N47" s="163">
        <v>624</v>
      </c>
      <c r="O47" s="163">
        <v>3104</v>
      </c>
      <c r="P47" s="163">
        <v>4768</v>
      </c>
      <c r="Q47" s="163">
        <v>4502</v>
      </c>
      <c r="R47" s="164">
        <f t="shared" si="32"/>
        <v>-5.5788590604026855E-2</v>
      </c>
      <c r="S47" s="165">
        <f t="shared" si="33"/>
        <v>0.20213618157543389</v>
      </c>
      <c r="T47" s="164">
        <f t="shared" si="34"/>
        <v>2.2148198109777726E-3</v>
      </c>
      <c r="U47" s="163">
        <v>6436</v>
      </c>
      <c r="V47" s="163">
        <v>632</v>
      </c>
      <c r="W47" s="163">
        <v>3867</v>
      </c>
      <c r="X47" s="163">
        <v>5813</v>
      </c>
      <c r="Y47" s="163">
        <v>5357</v>
      </c>
      <c r="Z47" s="164">
        <f t="shared" si="35"/>
        <v>-7.8444864957853078E-2</v>
      </c>
      <c r="AA47" s="165">
        <f t="shared" si="28"/>
        <v>-0.16765071472964577</v>
      </c>
      <c r="AB47" s="164">
        <f t="shared" si="36"/>
        <v>2.1661274598405145E-3</v>
      </c>
    </row>
    <row r="48" spans="1:28" x14ac:dyDescent="0.25">
      <c r="A48" s="56"/>
      <c r="B48" s="168" t="s">
        <v>145</v>
      </c>
      <c r="C48" s="169">
        <f t="shared" ref="C48:H48" si="37">C40-SUM(C41:C47)</f>
        <v>23845</v>
      </c>
      <c r="D48" s="169">
        <f t="shared" si="37"/>
        <v>10990</v>
      </c>
      <c r="E48" s="169">
        <f t="shared" si="37"/>
        <v>3784</v>
      </c>
      <c r="F48" s="169">
        <f t="shared" si="37"/>
        <v>32745</v>
      </c>
      <c r="G48" s="169">
        <f t="shared" si="37"/>
        <v>39471</v>
      </c>
      <c r="H48" s="169">
        <f t="shared" si="37"/>
        <v>42662</v>
      </c>
      <c r="I48" s="170">
        <f t="shared" si="29"/>
        <v>8.0844164069823421E-2</v>
      </c>
      <c r="J48" s="171">
        <f t="shared" si="30"/>
        <v>0.78913818410568259</v>
      </c>
      <c r="K48" s="170">
        <f t="shared" si="31"/>
        <v>9.6869706588920218E-2</v>
      </c>
      <c r="L48" s="169">
        <f t="shared" ref="L48:Q48" si="38">L40-SUM(L41:L47)</f>
        <v>66168</v>
      </c>
      <c r="M48" s="169">
        <f t="shared" si="38"/>
        <v>26494</v>
      </c>
      <c r="N48" s="169">
        <f t="shared" si="38"/>
        <v>11446</v>
      </c>
      <c r="O48" s="169">
        <f t="shared" si="38"/>
        <v>77890</v>
      </c>
      <c r="P48" s="169">
        <f t="shared" si="38"/>
        <v>86085</v>
      </c>
      <c r="Q48" s="169">
        <f t="shared" si="38"/>
        <v>90792</v>
      </c>
      <c r="R48" s="170">
        <f t="shared" si="32"/>
        <v>5.467851542080493E-2</v>
      </c>
      <c r="S48" s="171">
        <f t="shared" si="33"/>
        <v>0.37214363438520137</v>
      </c>
      <c r="T48" s="170">
        <f t="shared" si="34"/>
        <v>4.4666352793934681E-2</v>
      </c>
      <c r="U48" s="169">
        <f>U40-SUM(U41:U47)</f>
        <v>90013</v>
      </c>
      <c r="V48" s="169">
        <f>V40-SUM(V41:V47)</f>
        <v>15230</v>
      </c>
      <c r="W48" s="169">
        <f>W40-SUM(W41:W47)</f>
        <v>110635</v>
      </c>
      <c r="X48" s="169">
        <f>X40-SUM(X41:X47)</f>
        <v>125556</v>
      </c>
      <c r="Y48" s="169">
        <f>Y40-SUM(Y41:Y47)</f>
        <v>133454</v>
      </c>
      <c r="Z48" s="170">
        <f t="shared" si="35"/>
        <v>6.2904202109019147E-2</v>
      </c>
      <c r="AA48" s="171">
        <f t="shared" si="28"/>
        <v>0.48260806772355114</v>
      </c>
      <c r="AB48" s="170">
        <f t="shared" si="36"/>
        <v>5.3962735491050219E-2</v>
      </c>
    </row>
    <row r="49" spans="1:28" x14ac:dyDescent="0.25">
      <c r="A49" s="56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</row>
    <row r="50" spans="1:28" x14ac:dyDescent="0.25">
      <c r="A50" s="56"/>
      <c r="B50" s="154" t="s">
        <v>68</v>
      </c>
      <c r="C50" s="176">
        <f t="shared" ref="C50:H50" si="39">C51+C54</f>
        <v>0</v>
      </c>
      <c r="D50" s="176">
        <f t="shared" si="39"/>
        <v>0</v>
      </c>
      <c r="E50" s="176">
        <f t="shared" si="39"/>
        <v>3463</v>
      </c>
      <c r="F50" s="176">
        <f t="shared" si="39"/>
        <v>0</v>
      </c>
      <c r="G50" s="176">
        <f t="shared" si="39"/>
        <v>0</v>
      </c>
      <c r="H50" s="176">
        <f t="shared" si="39"/>
        <v>0</v>
      </c>
      <c r="I50" s="177" t="str">
        <f>IFERROR(H50/G50-1,"-")</f>
        <v>-</v>
      </c>
      <c r="J50" s="177" t="str">
        <f>IFERROR(H50/C50-1,"-")</f>
        <v>-</v>
      </c>
      <c r="K50" s="177">
        <f>H50/H$8</f>
        <v>0</v>
      </c>
      <c r="L50" s="176">
        <f t="shared" ref="L50:Q50" si="40">L51+L54</f>
        <v>0</v>
      </c>
      <c r="M50" s="176">
        <f t="shared" si="40"/>
        <v>0</v>
      </c>
      <c r="N50" s="176">
        <f t="shared" si="40"/>
        <v>0</v>
      </c>
      <c r="O50" s="176">
        <f t="shared" si="40"/>
        <v>0</v>
      </c>
      <c r="P50" s="176">
        <f t="shared" si="40"/>
        <v>0</v>
      </c>
      <c r="Q50" s="176">
        <f t="shared" si="40"/>
        <v>0</v>
      </c>
      <c r="R50" s="177" t="str">
        <f>IFERROR(Q50/P50-1,"-")</f>
        <v>-</v>
      </c>
      <c r="S50" s="177" t="str">
        <f>IFERROR(Q50/L50-1,"-")</f>
        <v>-</v>
      </c>
      <c r="T50" s="177">
        <f>Q50/Q$8</f>
        <v>0</v>
      </c>
      <c r="U50" s="176">
        <f>U51+U54</f>
        <v>22893</v>
      </c>
      <c r="V50" s="176">
        <f>V51+V54</f>
        <v>6896</v>
      </c>
      <c r="W50" s="176">
        <f>W51+W54</f>
        <v>19165</v>
      </c>
      <c r="X50" s="176">
        <f>X51+X54</f>
        <v>29890</v>
      </c>
      <c r="Y50" s="176">
        <f>Y51+Y54</f>
        <v>25396</v>
      </c>
      <c r="Z50" s="177">
        <f>IFERROR(Y50/X50-1,"-")</f>
        <v>-0.15035128805620612</v>
      </c>
      <c r="AA50" s="177">
        <f t="shared" ref="AA50:AA62" si="41">IFERROR(Y50/U50-1,"-")</f>
        <v>0.10933473114052328</v>
      </c>
      <c r="AB50" s="177">
        <f>Y50/Y$8</f>
        <v>1.0268988794121655E-2</v>
      </c>
    </row>
    <row r="51" spans="1:28" x14ac:dyDescent="0.25">
      <c r="A51" s="56"/>
      <c r="B51" s="157" t="s">
        <v>97</v>
      </c>
      <c r="C51" s="158">
        <v>0</v>
      </c>
      <c r="D51" s="158">
        <v>0</v>
      </c>
      <c r="E51" s="158">
        <v>787</v>
      </c>
      <c r="F51" s="158">
        <v>0</v>
      </c>
      <c r="G51" s="158">
        <v>0</v>
      </c>
      <c r="H51" s="158">
        <v>0</v>
      </c>
      <c r="I51" s="159" t="str">
        <f>IFERROR(H51/G51-1,"-")</f>
        <v>-</v>
      </c>
      <c r="J51" s="160" t="str">
        <f>IFERROR(H51/C51-1,"-")</f>
        <v>-</v>
      </c>
      <c r="K51" s="159">
        <f>H51/H$8</f>
        <v>0</v>
      </c>
      <c r="L51" s="158">
        <v>0</v>
      </c>
      <c r="M51" s="158">
        <v>0</v>
      </c>
      <c r="N51" s="158">
        <v>0</v>
      </c>
      <c r="O51" s="158">
        <v>0</v>
      </c>
      <c r="P51" s="158">
        <v>0</v>
      </c>
      <c r="Q51" s="158">
        <v>0</v>
      </c>
      <c r="R51" s="159" t="str">
        <f>IFERROR(Q51/P51-1,"-")</f>
        <v>-</v>
      </c>
      <c r="S51" s="160" t="str">
        <f>IFERROR(Q51/L51-1,"-")</f>
        <v>-</v>
      </c>
      <c r="T51" s="159">
        <f>Q51/Q$8</f>
        <v>0</v>
      </c>
      <c r="U51" s="158">
        <v>5032</v>
      </c>
      <c r="V51" s="158">
        <v>2321</v>
      </c>
      <c r="W51" s="158">
        <v>2543</v>
      </c>
      <c r="X51" s="158">
        <v>13313</v>
      </c>
      <c r="Y51" s="158">
        <v>7143</v>
      </c>
      <c r="Z51" s="159">
        <f>IFERROR(Y51/X51-1,"-")</f>
        <v>-0.46345677157665444</v>
      </c>
      <c r="AA51" s="160">
        <f t="shared" si="41"/>
        <v>0.41951510333863284</v>
      </c>
      <c r="AB51" s="159">
        <f>Y51/Y$8</f>
        <v>2.8883047313124502E-3</v>
      </c>
    </row>
    <row r="52" spans="1:28" x14ac:dyDescent="0.25">
      <c r="A52" s="56"/>
      <c r="B52" s="162" t="s">
        <v>103</v>
      </c>
      <c r="C52" s="163">
        <v>0</v>
      </c>
      <c r="D52" s="163">
        <v>0</v>
      </c>
      <c r="E52" s="163">
        <v>309</v>
      </c>
      <c r="F52" s="163">
        <v>0</v>
      </c>
      <c r="G52" s="163">
        <v>0</v>
      </c>
      <c r="H52" s="163">
        <v>0</v>
      </c>
      <c r="I52" s="164" t="str">
        <f>IFERROR(H52/G52-1,"-")</f>
        <v>-</v>
      </c>
      <c r="J52" s="165" t="str">
        <f>IFERROR(H52/C52-1,"-")</f>
        <v>-</v>
      </c>
      <c r="K52" s="164">
        <f>H52/H$8</f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64" t="str">
        <f>IFERROR(Q52/P52-1,"-")</f>
        <v>-</v>
      </c>
      <c r="S52" s="165" t="str">
        <f>IFERROR(Q52/L52-1,"-")</f>
        <v>-</v>
      </c>
      <c r="T52" s="164">
        <f>Q52/Q$8</f>
        <v>0</v>
      </c>
      <c r="U52" s="163">
        <v>2700</v>
      </c>
      <c r="V52" s="163">
        <v>1161</v>
      </c>
      <c r="W52" s="163">
        <v>1046</v>
      </c>
      <c r="X52" s="163">
        <v>9968</v>
      </c>
      <c r="Y52" s="163">
        <v>4849</v>
      </c>
      <c r="Z52" s="164">
        <f>IFERROR(Y52/X52-1,"-")</f>
        <v>-0.5135433386837881</v>
      </c>
      <c r="AA52" s="165">
        <f t="shared" si="41"/>
        <v>0.79592592592592593</v>
      </c>
      <c r="AB52" s="164">
        <f>Y52/Y$8</f>
        <v>1.9607153355920581E-3</v>
      </c>
    </row>
    <row r="53" spans="1:28" x14ac:dyDescent="0.25">
      <c r="A53" s="56"/>
      <c r="B53" s="162" t="s">
        <v>100</v>
      </c>
      <c r="C53" s="163">
        <v>0</v>
      </c>
      <c r="D53" s="163">
        <v>0</v>
      </c>
      <c r="E53" s="163">
        <v>478</v>
      </c>
      <c r="F53" s="163">
        <v>0</v>
      </c>
      <c r="G53" s="163">
        <v>0</v>
      </c>
      <c r="H53" s="163">
        <v>0</v>
      </c>
      <c r="I53" s="164" t="str">
        <f>IFERROR(H53/G53-1,"-")</f>
        <v>-</v>
      </c>
      <c r="J53" s="165" t="str">
        <f>IFERROR(H53/C53-1,"-")</f>
        <v>-</v>
      </c>
      <c r="K53" s="164">
        <f>H53/H$8</f>
        <v>0</v>
      </c>
      <c r="L53" s="163">
        <v>0</v>
      </c>
      <c r="M53" s="163">
        <v>0</v>
      </c>
      <c r="N53" s="163">
        <v>0</v>
      </c>
      <c r="O53" s="163">
        <v>0</v>
      </c>
      <c r="P53" s="163">
        <v>0</v>
      </c>
      <c r="Q53" s="163">
        <v>0</v>
      </c>
      <c r="R53" s="164" t="str">
        <f>IFERROR(Q53/P53-1,"-")</f>
        <v>-</v>
      </c>
      <c r="S53" s="165" t="str">
        <f>IFERROR(Q53/L53-1,"-")</f>
        <v>-</v>
      </c>
      <c r="T53" s="164">
        <f>Q53/Q$8</f>
        <v>0</v>
      </c>
      <c r="U53" s="163">
        <v>2332</v>
      </c>
      <c r="V53" s="163">
        <v>1160</v>
      </c>
      <c r="W53" s="163">
        <v>1497</v>
      </c>
      <c r="X53" s="163">
        <v>3345</v>
      </c>
      <c r="Y53" s="163">
        <v>2294</v>
      </c>
      <c r="Z53" s="164">
        <f>IFERROR(Y53/X53-1,"-")</f>
        <v>-0.31420029895366219</v>
      </c>
      <c r="AA53" s="165">
        <f t="shared" si="41"/>
        <v>-1.6295025728988E-2</v>
      </c>
      <c r="AB53" s="164">
        <f>Y53/Y$8</f>
        <v>9.2758939572039204E-4</v>
      </c>
    </row>
    <row r="54" spans="1:28" x14ac:dyDescent="0.25">
      <c r="A54" s="56"/>
      <c r="B54" s="157" t="s">
        <v>107</v>
      </c>
      <c r="C54" s="158">
        <v>0</v>
      </c>
      <c r="D54" s="158">
        <v>0</v>
      </c>
      <c r="E54" s="158">
        <v>2676</v>
      </c>
      <c r="F54" s="158">
        <v>0</v>
      </c>
      <c r="G54" s="158">
        <v>0</v>
      </c>
      <c r="H54" s="158">
        <v>0</v>
      </c>
      <c r="I54" s="159" t="str">
        <f>IFERROR(H54/G54-1,"-")</f>
        <v>-</v>
      </c>
      <c r="J54" s="160" t="str">
        <f>IFERROR(H54/C54-1,"-")</f>
        <v>-</v>
      </c>
      <c r="K54" s="159">
        <f>H54/H$8</f>
        <v>0</v>
      </c>
      <c r="L54" s="158">
        <v>0</v>
      </c>
      <c r="M54" s="158">
        <v>0</v>
      </c>
      <c r="N54" s="158">
        <v>0</v>
      </c>
      <c r="O54" s="158">
        <v>0</v>
      </c>
      <c r="P54" s="158">
        <v>0</v>
      </c>
      <c r="Q54" s="158">
        <v>0</v>
      </c>
      <c r="R54" s="159" t="str">
        <f>IFERROR(Q54/P54-1,"-")</f>
        <v>-</v>
      </c>
      <c r="S54" s="160" t="str">
        <f>IFERROR(Q54/L54-1,"-")</f>
        <v>-</v>
      </c>
      <c r="T54" s="159">
        <f>Q54/Q$8</f>
        <v>0</v>
      </c>
      <c r="U54" s="158">
        <v>17861</v>
      </c>
      <c r="V54" s="158">
        <v>4575</v>
      </c>
      <c r="W54" s="158">
        <v>16622</v>
      </c>
      <c r="X54" s="158">
        <v>16577</v>
      </c>
      <c r="Y54" s="158">
        <v>18253</v>
      </c>
      <c r="Z54" s="159">
        <f>IFERROR(Y54/X54-1,"-")</f>
        <v>0.10110393919285765</v>
      </c>
      <c r="AA54" s="160">
        <f t="shared" si="41"/>
        <v>2.1947259391971397E-2</v>
      </c>
      <c r="AB54" s="159">
        <f>Y54/Y$8</f>
        <v>7.3806840628092051E-3</v>
      </c>
    </row>
    <row r="55" spans="1:28" s="56" customFormat="1" x14ac:dyDescent="0.25">
      <c r="B55" s="162" t="s">
        <v>110</v>
      </c>
      <c r="C55" s="163">
        <v>0</v>
      </c>
      <c r="D55" s="163">
        <v>0</v>
      </c>
      <c r="E55" s="163">
        <v>55</v>
      </c>
      <c r="F55" s="163">
        <v>0</v>
      </c>
      <c r="G55" s="163">
        <v>0</v>
      </c>
      <c r="H55" s="163">
        <v>0</v>
      </c>
      <c r="I55" s="164" t="str">
        <f t="shared" ref="I55:I62" si="42">IFERROR(H55/G55-1,"-")</f>
        <v>-</v>
      </c>
      <c r="J55" s="165" t="str">
        <f t="shared" ref="J55:J62" si="43">IFERROR(H55/C55-1,"-")</f>
        <v>-</v>
      </c>
      <c r="K55" s="164">
        <f t="shared" ref="K55:K62" si="44">H55/H$8</f>
        <v>0</v>
      </c>
      <c r="L55" s="163">
        <v>0</v>
      </c>
      <c r="M55" s="163">
        <v>0</v>
      </c>
      <c r="N55" s="163">
        <v>0</v>
      </c>
      <c r="O55" s="163">
        <v>0</v>
      </c>
      <c r="P55" s="163">
        <v>0</v>
      </c>
      <c r="Q55" s="163">
        <v>0</v>
      </c>
      <c r="R55" s="164" t="str">
        <f t="shared" ref="R55:R62" si="45">IFERROR(Q55/P55-1,"-")</f>
        <v>-</v>
      </c>
      <c r="S55" s="165" t="str">
        <f t="shared" ref="S55:S62" si="46">IFERROR(Q55/L55-1,"-")</f>
        <v>-</v>
      </c>
      <c r="T55" s="164">
        <f t="shared" ref="T55:T62" si="47">Q55/Q$8</f>
        <v>0</v>
      </c>
      <c r="U55" s="163">
        <v>5199</v>
      </c>
      <c r="V55" s="163">
        <v>148</v>
      </c>
      <c r="W55" s="163">
        <v>6041</v>
      </c>
      <c r="X55" s="163">
        <v>5224</v>
      </c>
      <c r="Y55" s="163">
        <v>6355</v>
      </c>
      <c r="Z55" s="164">
        <f t="shared" ref="Z55:Z62" si="48">IFERROR(Y55/X55-1,"-")</f>
        <v>0.21650076569678411</v>
      </c>
      <c r="AA55" s="165">
        <f t="shared" si="41"/>
        <v>0.22235045201000192</v>
      </c>
      <c r="AB55" s="164">
        <f t="shared" ref="AB55:AB62" si="49">Y55/Y$8</f>
        <v>2.5696733259821672E-3</v>
      </c>
    </row>
    <row r="56" spans="1:28" s="56" customFormat="1" x14ac:dyDescent="0.25">
      <c r="B56" s="162" t="s">
        <v>113</v>
      </c>
      <c r="C56" s="163">
        <v>0</v>
      </c>
      <c r="D56" s="163">
        <v>0</v>
      </c>
      <c r="E56" s="163">
        <v>1007</v>
      </c>
      <c r="F56" s="163">
        <v>0</v>
      </c>
      <c r="G56" s="163">
        <v>0</v>
      </c>
      <c r="H56" s="163">
        <v>0</v>
      </c>
      <c r="I56" s="164" t="str">
        <f t="shared" si="42"/>
        <v>-</v>
      </c>
      <c r="J56" s="165" t="str">
        <f t="shared" si="43"/>
        <v>-</v>
      </c>
      <c r="K56" s="164">
        <f t="shared" si="44"/>
        <v>0</v>
      </c>
      <c r="L56" s="163">
        <v>0</v>
      </c>
      <c r="M56" s="163">
        <v>0</v>
      </c>
      <c r="N56" s="163">
        <v>0</v>
      </c>
      <c r="O56" s="163">
        <v>0</v>
      </c>
      <c r="P56" s="163">
        <v>0</v>
      </c>
      <c r="Q56" s="163">
        <v>0</v>
      </c>
      <c r="R56" s="164" t="str">
        <f t="shared" si="45"/>
        <v>-</v>
      </c>
      <c r="S56" s="165" t="str">
        <f t="shared" si="46"/>
        <v>-</v>
      </c>
      <c r="T56" s="164">
        <f t="shared" si="47"/>
        <v>0</v>
      </c>
      <c r="U56" s="163">
        <v>4886</v>
      </c>
      <c r="V56" s="163">
        <v>1674</v>
      </c>
      <c r="W56" s="163">
        <v>3822</v>
      </c>
      <c r="X56" s="163">
        <v>2863</v>
      </c>
      <c r="Y56" s="163">
        <v>3672</v>
      </c>
      <c r="Z56" s="164">
        <f t="shared" si="48"/>
        <v>0.28257073000349275</v>
      </c>
      <c r="AA56" s="165">
        <f t="shared" si="41"/>
        <v>-0.24846500204666389</v>
      </c>
      <c r="AB56" s="164">
        <f t="shared" si="49"/>
        <v>1.4847900004730948E-3</v>
      </c>
    </row>
    <row r="57" spans="1:28" x14ac:dyDescent="0.25">
      <c r="A57" s="56"/>
      <c r="B57" s="162" t="s">
        <v>116</v>
      </c>
      <c r="C57" s="163">
        <v>0</v>
      </c>
      <c r="D57" s="163">
        <v>0</v>
      </c>
      <c r="E57" s="163">
        <v>446</v>
      </c>
      <c r="F57" s="163">
        <v>0</v>
      </c>
      <c r="G57" s="163">
        <v>0</v>
      </c>
      <c r="H57" s="163">
        <v>0</v>
      </c>
      <c r="I57" s="164" t="str">
        <f t="shared" si="42"/>
        <v>-</v>
      </c>
      <c r="J57" s="165" t="str">
        <f t="shared" si="43"/>
        <v>-</v>
      </c>
      <c r="K57" s="164">
        <f t="shared" si="44"/>
        <v>0</v>
      </c>
      <c r="L57" s="163">
        <v>0</v>
      </c>
      <c r="M57" s="163">
        <v>0</v>
      </c>
      <c r="N57" s="163">
        <v>0</v>
      </c>
      <c r="O57" s="163">
        <v>0</v>
      </c>
      <c r="P57" s="163">
        <v>0</v>
      </c>
      <c r="Q57" s="163">
        <v>0</v>
      </c>
      <c r="R57" s="164" t="str">
        <f t="shared" si="45"/>
        <v>-</v>
      </c>
      <c r="S57" s="165" t="str">
        <f t="shared" si="46"/>
        <v>-</v>
      </c>
      <c r="T57" s="164">
        <f t="shared" si="47"/>
        <v>0</v>
      </c>
      <c r="U57" s="163">
        <v>1360</v>
      </c>
      <c r="V57" s="163">
        <v>722</v>
      </c>
      <c r="W57" s="163">
        <v>1296</v>
      </c>
      <c r="X57" s="163">
        <v>1711</v>
      </c>
      <c r="Y57" s="163">
        <v>1279</v>
      </c>
      <c r="Z57" s="164">
        <f t="shared" si="48"/>
        <v>-0.2524839275277615</v>
      </c>
      <c r="AA57" s="165">
        <f t="shared" si="41"/>
        <v>-5.9558823529411775E-2</v>
      </c>
      <c r="AB57" s="164">
        <f t="shared" si="49"/>
        <v>5.1716950179877131E-4</v>
      </c>
    </row>
    <row r="58" spans="1:28" x14ac:dyDescent="0.25">
      <c r="A58" s="56"/>
      <c r="B58" s="162" t="s">
        <v>123</v>
      </c>
      <c r="C58" s="163">
        <v>0</v>
      </c>
      <c r="D58" s="163">
        <v>0</v>
      </c>
      <c r="E58" s="163">
        <v>55</v>
      </c>
      <c r="F58" s="163">
        <v>0</v>
      </c>
      <c r="G58" s="163">
        <v>0</v>
      </c>
      <c r="H58" s="163">
        <v>0</v>
      </c>
      <c r="I58" s="164" t="str">
        <f t="shared" si="42"/>
        <v>-</v>
      </c>
      <c r="J58" s="165" t="str">
        <f t="shared" si="43"/>
        <v>-</v>
      </c>
      <c r="K58" s="164">
        <f t="shared" si="44"/>
        <v>0</v>
      </c>
      <c r="L58" s="163">
        <v>0</v>
      </c>
      <c r="M58" s="163">
        <v>0</v>
      </c>
      <c r="N58" s="163">
        <v>0</v>
      </c>
      <c r="O58" s="163">
        <v>0</v>
      </c>
      <c r="P58" s="163">
        <v>0</v>
      </c>
      <c r="Q58" s="163">
        <v>0</v>
      </c>
      <c r="R58" s="164" t="str">
        <f t="shared" si="45"/>
        <v>-</v>
      </c>
      <c r="S58" s="165" t="str">
        <f t="shared" si="46"/>
        <v>-</v>
      </c>
      <c r="T58" s="164">
        <f t="shared" si="47"/>
        <v>0</v>
      </c>
      <c r="U58" s="163">
        <v>346</v>
      </c>
      <c r="V58" s="163">
        <v>109</v>
      </c>
      <c r="W58" s="163">
        <v>491</v>
      </c>
      <c r="X58" s="163">
        <v>384</v>
      </c>
      <c r="Y58" s="163">
        <v>576</v>
      </c>
      <c r="Z58" s="164">
        <f t="shared" si="48"/>
        <v>0.5</v>
      </c>
      <c r="AA58" s="165">
        <f t="shared" si="41"/>
        <v>0.66473988439306364</v>
      </c>
      <c r="AB58" s="164">
        <f t="shared" si="49"/>
        <v>2.329082353683286E-4</v>
      </c>
    </row>
    <row r="59" spans="1:28" x14ac:dyDescent="0.25">
      <c r="A59" s="56"/>
      <c r="B59" s="162" t="s">
        <v>119</v>
      </c>
      <c r="C59" s="163">
        <v>0</v>
      </c>
      <c r="D59" s="163">
        <v>0</v>
      </c>
      <c r="E59" s="163">
        <v>80</v>
      </c>
      <c r="F59" s="163">
        <v>0</v>
      </c>
      <c r="G59" s="163">
        <v>0</v>
      </c>
      <c r="H59" s="163">
        <v>0</v>
      </c>
      <c r="I59" s="164" t="str">
        <f t="shared" si="42"/>
        <v>-</v>
      </c>
      <c r="J59" s="165" t="str">
        <f t="shared" si="43"/>
        <v>-</v>
      </c>
      <c r="K59" s="164">
        <f t="shared" si="44"/>
        <v>0</v>
      </c>
      <c r="L59" s="163">
        <v>0</v>
      </c>
      <c r="M59" s="163">
        <v>0</v>
      </c>
      <c r="N59" s="163">
        <v>0</v>
      </c>
      <c r="O59" s="163">
        <v>0</v>
      </c>
      <c r="P59" s="163">
        <v>0</v>
      </c>
      <c r="Q59" s="163">
        <v>0</v>
      </c>
      <c r="R59" s="164" t="str">
        <f t="shared" si="45"/>
        <v>-</v>
      </c>
      <c r="S59" s="165" t="str">
        <f t="shared" si="46"/>
        <v>-</v>
      </c>
      <c r="T59" s="164">
        <f t="shared" si="47"/>
        <v>0</v>
      </c>
      <c r="U59" s="163">
        <v>451</v>
      </c>
      <c r="V59" s="163">
        <v>164</v>
      </c>
      <c r="W59" s="163">
        <v>436</v>
      </c>
      <c r="X59" s="163">
        <v>372</v>
      </c>
      <c r="Y59" s="163">
        <v>395</v>
      </c>
      <c r="Z59" s="164">
        <f t="shared" si="48"/>
        <v>6.1827956989247257E-2</v>
      </c>
      <c r="AA59" s="165">
        <f t="shared" si="41"/>
        <v>-0.12416851441241683</v>
      </c>
      <c r="AB59" s="164">
        <f t="shared" si="49"/>
        <v>1.5972005724043369E-4</v>
      </c>
    </row>
    <row r="60" spans="1:28" x14ac:dyDescent="0.25">
      <c r="A60" s="56"/>
      <c r="B60" s="162" t="s">
        <v>128</v>
      </c>
      <c r="C60" s="163">
        <v>0</v>
      </c>
      <c r="D60" s="163">
        <v>0</v>
      </c>
      <c r="E60" s="163">
        <v>22</v>
      </c>
      <c r="F60" s="163">
        <v>0</v>
      </c>
      <c r="G60" s="163">
        <v>0</v>
      </c>
      <c r="H60" s="163">
        <v>0</v>
      </c>
      <c r="I60" s="164" t="str">
        <f t="shared" si="42"/>
        <v>-</v>
      </c>
      <c r="J60" s="165" t="str">
        <f t="shared" si="43"/>
        <v>-</v>
      </c>
      <c r="K60" s="164">
        <f t="shared" si="44"/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4" t="str">
        <f t="shared" si="45"/>
        <v>-</v>
      </c>
      <c r="S60" s="165" t="str">
        <f t="shared" si="46"/>
        <v>-</v>
      </c>
      <c r="T60" s="164">
        <f t="shared" si="47"/>
        <v>0</v>
      </c>
      <c r="U60" s="163">
        <v>129</v>
      </c>
      <c r="V60" s="163">
        <v>39</v>
      </c>
      <c r="W60" s="163">
        <v>57</v>
      </c>
      <c r="X60" s="163">
        <v>154</v>
      </c>
      <c r="Y60" s="163">
        <v>84</v>
      </c>
      <c r="Z60" s="164">
        <f t="shared" si="48"/>
        <v>-0.45454545454545459</v>
      </c>
      <c r="AA60" s="165">
        <f t="shared" si="41"/>
        <v>-0.34883720930232553</v>
      </c>
      <c r="AB60" s="164">
        <f t="shared" si="49"/>
        <v>3.396578432454792E-5</v>
      </c>
    </row>
    <row r="61" spans="1:28" x14ac:dyDescent="0.25">
      <c r="A61" s="56"/>
      <c r="B61" s="162" t="s">
        <v>131</v>
      </c>
      <c r="C61" s="163">
        <v>0</v>
      </c>
      <c r="D61" s="163">
        <v>0</v>
      </c>
      <c r="E61" s="163">
        <v>14</v>
      </c>
      <c r="F61" s="163">
        <v>0</v>
      </c>
      <c r="G61" s="163">
        <v>0</v>
      </c>
      <c r="H61" s="163">
        <v>0</v>
      </c>
      <c r="I61" s="164" t="str">
        <f t="shared" si="42"/>
        <v>-</v>
      </c>
      <c r="J61" s="165" t="str">
        <f t="shared" si="43"/>
        <v>-</v>
      </c>
      <c r="K61" s="164">
        <f t="shared" si="44"/>
        <v>0</v>
      </c>
      <c r="L61" s="163">
        <v>0</v>
      </c>
      <c r="M61" s="163">
        <v>0</v>
      </c>
      <c r="N61" s="163">
        <v>0</v>
      </c>
      <c r="O61" s="163">
        <v>0</v>
      </c>
      <c r="P61" s="163">
        <v>0</v>
      </c>
      <c r="Q61" s="163">
        <v>0</v>
      </c>
      <c r="R61" s="164" t="str">
        <f t="shared" si="45"/>
        <v>-</v>
      </c>
      <c r="S61" s="165" t="str">
        <f t="shared" si="46"/>
        <v>-</v>
      </c>
      <c r="T61" s="164">
        <f t="shared" si="47"/>
        <v>0</v>
      </c>
      <c r="U61" s="163">
        <v>211</v>
      </c>
      <c r="V61" s="163">
        <v>17</v>
      </c>
      <c r="W61" s="163">
        <v>95</v>
      </c>
      <c r="X61" s="163">
        <v>138</v>
      </c>
      <c r="Y61" s="163">
        <v>84</v>
      </c>
      <c r="Z61" s="164">
        <f t="shared" si="48"/>
        <v>-0.39130434782608692</v>
      </c>
      <c r="AA61" s="165">
        <f t="shared" si="41"/>
        <v>-0.6018957345971564</v>
      </c>
      <c r="AB61" s="164">
        <f t="shared" si="49"/>
        <v>3.396578432454792E-5</v>
      </c>
    </row>
    <row r="62" spans="1:28" x14ac:dyDescent="0.25">
      <c r="A62" s="56"/>
      <c r="B62" s="168" t="s">
        <v>145</v>
      </c>
      <c r="C62" s="169">
        <f t="shared" ref="C62:H62" si="50">C54-SUM(C55:C61)</f>
        <v>0</v>
      </c>
      <c r="D62" s="169">
        <f t="shared" si="50"/>
        <v>0</v>
      </c>
      <c r="E62" s="169">
        <f t="shared" si="50"/>
        <v>997</v>
      </c>
      <c r="F62" s="169">
        <f t="shared" si="50"/>
        <v>0</v>
      </c>
      <c r="G62" s="169">
        <f t="shared" si="50"/>
        <v>0</v>
      </c>
      <c r="H62" s="169">
        <f t="shared" si="50"/>
        <v>0</v>
      </c>
      <c r="I62" s="170" t="str">
        <f t="shared" si="42"/>
        <v>-</v>
      </c>
      <c r="J62" s="171" t="str">
        <f t="shared" si="43"/>
        <v>-</v>
      </c>
      <c r="K62" s="170">
        <f t="shared" si="44"/>
        <v>0</v>
      </c>
      <c r="L62" s="169">
        <f t="shared" ref="L62:Q62" si="51">L54-SUM(L55:L61)</f>
        <v>0</v>
      </c>
      <c r="M62" s="169">
        <f t="shared" si="51"/>
        <v>0</v>
      </c>
      <c r="N62" s="169">
        <f t="shared" si="51"/>
        <v>0</v>
      </c>
      <c r="O62" s="169">
        <f t="shared" si="51"/>
        <v>0</v>
      </c>
      <c r="P62" s="169">
        <f t="shared" si="51"/>
        <v>0</v>
      </c>
      <c r="Q62" s="169">
        <f t="shared" si="51"/>
        <v>0</v>
      </c>
      <c r="R62" s="170" t="str">
        <f t="shared" si="45"/>
        <v>-</v>
      </c>
      <c r="S62" s="171" t="str">
        <f t="shared" si="46"/>
        <v>-</v>
      </c>
      <c r="T62" s="170">
        <f t="shared" si="47"/>
        <v>0</v>
      </c>
      <c r="U62" s="169">
        <f>U54-SUM(U55:U61)</f>
        <v>5279</v>
      </c>
      <c r="V62" s="169">
        <f>V54-SUM(V55:V61)</f>
        <v>1702</v>
      </c>
      <c r="W62" s="169">
        <f>W54-SUM(W55:W61)</f>
        <v>4384</v>
      </c>
      <c r="X62" s="169">
        <f>X54-SUM(X55:X61)</f>
        <v>5731</v>
      </c>
      <c r="Y62" s="169">
        <f>Y54-SUM(Y55:Y61)</f>
        <v>5808</v>
      </c>
      <c r="Z62" s="170">
        <f t="shared" si="48"/>
        <v>1.3435700575815668E-2</v>
      </c>
      <c r="AA62" s="171">
        <f t="shared" si="41"/>
        <v>0.10020837279787842</v>
      </c>
      <c r="AB62" s="170">
        <f t="shared" si="49"/>
        <v>2.3484913732973135E-3</v>
      </c>
    </row>
    <row r="63" spans="1:28" x14ac:dyDescent="0.25">
      <c r="A63" s="56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</row>
    <row r="64" spans="1:28" x14ac:dyDescent="0.25">
      <c r="A64" s="56"/>
      <c r="B64" s="154" t="s">
        <v>68</v>
      </c>
      <c r="C64" s="176">
        <f t="shared" ref="C64:H64" si="52">C65+C68</f>
        <v>7639</v>
      </c>
      <c r="D64" s="176">
        <f t="shared" si="52"/>
        <v>1940</v>
      </c>
      <c r="E64" s="176">
        <f t="shared" si="52"/>
        <v>0</v>
      </c>
      <c r="F64" s="176">
        <f t="shared" si="52"/>
        <v>0</v>
      </c>
      <c r="G64" s="176">
        <f t="shared" si="52"/>
        <v>0</v>
      </c>
      <c r="H64" s="176">
        <f t="shared" si="52"/>
        <v>0</v>
      </c>
      <c r="I64" s="177" t="str">
        <f>IFERROR(H64/G64-1,"-")</f>
        <v>-</v>
      </c>
      <c r="J64" s="177">
        <f>IFERROR(H64/C64-1,"-")</f>
        <v>-1</v>
      </c>
      <c r="K64" s="177">
        <f>H64/H$8</f>
        <v>0</v>
      </c>
      <c r="L64" s="176">
        <f t="shared" ref="L64:Q64" si="53">L65+L68</f>
        <v>68671</v>
      </c>
      <c r="M64" s="176">
        <f t="shared" si="53"/>
        <v>21395</v>
      </c>
      <c r="N64" s="176">
        <f t="shared" si="53"/>
        <v>18908</v>
      </c>
      <c r="O64" s="176">
        <f t="shared" si="53"/>
        <v>0</v>
      </c>
      <c r="P64" s="176">
        <f t="shared" si="53"/>
        <v>43778</v>
      </c>
      <c r="Q64" s="176">
        <f t="shared" si="53"/>
        <v>0</v>
      </c>
      <c r="R64" s="177">
        <f>IFERROR(Q64/P64-1,"-")</f>
        <v>-1</v>
      </c>
      <c r="S64" s="177">
        <f>IFERROR(Q64/L64-1,"-")</f>
        <v>-1</v>
      </c>
      <c r="T64" s="177">
        <f>Q64/Q$8</f>
        <v>0</v>
      </c>
      <c r="U64" s="176">
        <f>U65+U68</f>
        <v>76310</v>
      </c>
      <c r="V64" s="176">
        <f>V65+V68</f>
        <v>18908</v>
      </c>
      <c r="W64" s="176">
        <f>W65+W68</f>
        <v>85891</v>
      </c>
      <c r="X64" s="176">
        <f>X65+X68</f>
        <v>104931</v>
      </c>
      <c r="Y64" s="176">
        <f>Y65+Y68</f>
        <v>110305</v>
      </c>
      <c r="Z64" s="177">
        <f>IFERROR(Y64/X64-1,"-")</f>
        <v>5.1214607694580305E-2</v>
      </c>
      <c r="AA64" s="177">
        <f t="shared" ref="AA64:AA76" si="54">IFERROR(Y64/U64-1,"-")</f>
        <v>0.44548551959114135</v>
      </c>
      <c r="AB64" s="177">
        <f>Y64/Y$8</f>
        <v>4.460233142761022E-2</v>
      </c>
    </row>
    <row r="65" spans="1:28" x14ac:dyDescent="0.25">
      <c r="A65" s="56"/>
      <c r="B65" s="157" t="s">
        <v>97</v>
      </c>
      <c r="C65" s="158">
        <v>955</v>
      </c>
      <c r="D65" s="158">
        <v>97</v>
      </c>
      <c r="E65" s="158">
        <v>0</v>
      </c>
      <c r="F65" s="158">
        <v>0</v>
      </c>
      <c r="G65" s="158">
        <v>0</v>
      </c>
      <c r="H65" s="158">
        <v>0</v>
      </c>
      <c r="I65" s="159" t="str">
        <f>IFERROR(H65/G65-1,"-")</f>
        <v>-</v>
      </c>
      <c r="J65" s="160">
        <f>IFERROR(H65/C65-1,"-")</f>
        <v>-1</v>
      </c>
      <c r="K65" s="159">
        <f>H65/H$8</f>
        <v>0</v>
      </c>
      <c r="L65" s="158">
        <v>20276</v>
      </c>
      <c r="M65" s="158">
        <v>5384</v>
      </c>
      <c r="N65" s="158">
        <v>10843</v>
      </c>
      <c r="O65" s="158">
        <v>0</v>
      </c>
      <c r="P65" s="158">
        <v>20938</v>
      </c>
      <c r="Q65" s="158">
        <v>0</v>
      </c>
      <c r="R65" s="159">
        <f>IFERROR(Q65/P65-1,"-")</f>
        <v>-1</v>
      </c>
      <c r="S65" s="160">
        <f>IFERROR(Q65/L65-1,"-")</f>
        <v>-1</v>
      </c>
      <c r="T65" s="159">
        <f>Q65/Q$8</f>
        <v>0</v>
      </c>
      <c r="U65" s="158">
        <v>21231</v>
      </c>
      <c r="V65" s="158">
        <v>10843</v>
      </c>
      <c r="W65" s="158">
        <v>26332</v>
      </c>
      <c r="X65" s="158">
        <v>26747</v>
      </c>
      <c r="Y65" s="158">
        <v>31284</v>
      </c>
      <c r="Z65" s="159">
        <f>IFERROR(Y65/X65-1,"-")</f>
        <v>0.1696265001682431</v>
      </c>
      <c r="AA65" s="160">
        <f t="shared" si="54"/>
        <v>0.47350572276388303</v>
      </c>
      <c r="AB65" s="159">
        <f>Y65/Y$8</f>
        <v>1.2649828533442348E-2</v>
      </c>
    </row>
    <row r="66" spans="1:28" x14ac:dyDescent="0.25">
      <c r="A66" s="56"/>
      <c r="B66" s="162" t="s">
        <v>103</v>
      </c>
      <c r="C66" s="163">
        <v>698</v>
      </c>
      <c r="D66" s="163">
        <v>57</v>
      </c>
      <c r="E66" s="163">
        <v>0</v>
      </c>
      <c r="F66" s="163">
        <v>0</v>
      </c>
      <c r="G66" s="163">
        <v>0</v>
      </c>
      <c r="H66" s="163">
        <v>0</v>
      </c>
      <c r="I66" s="164" t="str">
        <f>IFERROR(H66/G66-1,"-")</f>
        <v>-</v>
      </c>
      <c r="J66" s="165">
        <f>IFERROR(H66/C66-1,"-")</f>
        <v>-1</v>
      </c>
      <c r="K66" s="164">
        <f>H66/H$8</f>
        <v>0</v>
      </c>
      <c r="L66" s="163">
        <v>10632</v>
      </c>
      <c r="M66" s="163">
        <v>2142</v>
      </c>
      <c r="N66" s="163">
        <v>10492</v>
      </c>
      <c r="O66" s="163">
        <v>0</v>
      </c>
      <c r="P66" s="163">
        <v>16333</v>
      </c>
      <c r="Q66" s="163">
        <v>0</v>
      </c>
      <c r="R66" s="164">
        <f>IFERROR(Q66/P66-1,"-")</f>
        <v>-1</v>
      </c>
      <c r="S66" s="165">
        <f>IFERROR(Q66/L66-1,"-")</f>
        <v>-1</v>
      </c>
      <c r="T66" s="164">
        <f>Q66/Q$8</f>
        <v>0</v>
      </c>
      <c r="U66" s="163">
        <v>11330</v>
      </c>
      <c r="V66" s="163">
        <v>10492</v>
      </c>
      <c r="W66" s="163">
        <v>21697</v>
      </c>
      <c r="X66" s="163">
        <v>20684</v>
      </c>
      <c r="Y66" s="163">
        <v>18174</v>
      </c>
      <c r="Z66" s="164">
        <f>IFERROR(Y66/X66-1,"-")</f>
        <v>-0.12134983562173662</v>
      </c>
      <c r="AA66" s="165">
        <f t="shared" si="54"/>
        <v>0.60406001765225059</v>
      </c>
      <c r="AB66" s="164">
        <f>Y66/Y$8</f>
        <v>7.3487400513611179E-3</v>
      </c>
    </row>
    <row r="67" spans="1:28" x14ac:dyDescent="0.25">
      <c r="A67" s="56"/>
      <c r="B67" s="162" t="s">
        <v>100</v>
      </c>
      <c r="C67" s="163">
        <v>257</v>
      </c>
      <c r="D67" s="163">
        <v>40</v>
      </c>
      <c r="E67" s="163">
        <v>0</v>
      </c>
      <c r="F67" s="163">
        <v>0</v>
      </c>
      <c r="G67" s="163">
        <v>0</v>
      </c>
      <c r="H67" s="163">
        <v>0</v>
      </c>
      <c r="I67" s="164" t="str">
        <f>IFERROR(H67/G67-1,"-")</f>
        <v>-</v>
      </c>
      <c r="J67" s="165">
        <f>IFERROR(H67/C67-1,"-")</f>
        <v>-1</v>
      </c>
      <c r="K67" s="164">
        <f>H67/H$8</f>
        <v>0</v>
      </c>
      <c r="L67" s="163">
        <v>9644</v>
      </c>
      <c r="M67" s="163">
        <v>3242</v>
      </c>
      <c r="N67" s="163">
        <v>351</v>
      </c>
      <c r="O67" s="163">
        <v>0</v>
      </c>
      <c r="P67" s="163">
        <v>4605</v>
      </c>
      <c r="Q67" s="163">
        <v>0</v>
      </c>
      <c r="R67" s="164">
        <f>IFERROR(Q67/P67-1,"-")</f>
        <v>-1</v>
      </c>
      <c r="S67" s="165">
        <f>IFERROR(Q67/L67-1,"-")</f>
        <v>-1</v>
      </c>
      <c r="T67" s="164">
        <f>Q67/Q$8</f>
        <v>0</v>
      </c>
      <c r="U67" s="163">
        <v>9901</v>
      </c>
      <c r="V67" s="163">
        <v>351</v>
      </c>
      <c r="W67" s="163">
        <v>4635</v>
      </c>
      <c r="X67" s="163">
        <v>6063</v>
      </c>
      <c r="Y67" s="163">
        <v>13110</v>
      </c>
      <c r="Z67" s="164">
        <f>IFERROR(Y67/X67-1,"-")</f>
        <v>1.1622958931222169</v>
      </c>
      <c r="AA67" s="165">
        <f t="shared" si="54"/>
        <v>0.32410867589132408</v>
      </c>
      <c r="AB67" s="164">
        <f>Y67/Y$8</f>
        <v>5.3010884820812289E-3</v>
      </c>
    </row>
    <row r="68" spans="1:28" x14ac:dyDescent="0.25">
      <c r="A68" s="56"/>
      <c r="B68" s="157" t="s">
        <v>107</v>
      </c>
      <c r="C68" s="158">
        <v>6684</v>
      </c>
      <c r="D68" s="158">
        <v>1843</v>
      </c>
      <c r="E68" s="158">
        <v>0</v>
      </c>
      <c r="F68" s="158">
        <v>0</v>
      </c>
      <c r="G68" s="158">
        <v>0</v>
      </c>
      <c r="H68" s="158">
        <v>0</v>
      </c>
      <c r="I68" s="159" t="str">
        <f>IFERROR(H68/G68-1,"-")</f>
        <v>-</v>
      </c>
      <c r="J68" s="160">
        <f>IFERROR(H68/C68-1,"-")</f>
        <v>-1</v>
      </c>
      <c r="K68" s="159">
        <f>H68/H$8</f>
        <v>0</v>
      </c>
      <c r="L68" s="158">
        <v>48395</v>
      </c>
      <c r="M68" s="158">
        <v>16011</v>
      </c>
      <c r="N68" s="158">
        <v>8065</v>
      </c>
      <c r="O68" s="158">
        <v>0</v>
      </c>
      <c r="P68" s="158">
        <v>22840</v>
      </c>
      <c r="Q68" s="158">
        <v>0</v>
      </c>
      <c r="R68" s="159">
        <f>IFERROR(Q68/P68-1,"-")</f>
        <v>-1</v>
      </c>
      <c r="S68" s="160">
        <f>IFERROR(Q68/L68-1,"-")</f>
        <v>-1</v>
      </c>
      <c r="T68" s="159">
        <f>Q68/Q$8</f>
        <v>0</v>
      </c>
      <c r="U68" s="158">
        <v>55079</v>
      </c>
      <c r="V68" s="158">
        <v>8065</v>
      </c>
      <c r="W68" s="158">
        <v>59559</v>
      </c>
      <c r="X68" s="158">
        <v>78184</v>
      </c>
      <c r="Y68" s="158">
        <v>79021</v>
      </c>
      <c r="Z68" s="159">
        <f>IFERROR(Y68/X68-1,"-")</f>
        <v>1.0705515194924686E-2</v>
      </c>
      <c r="AA68" s="160">
        <f t="shared" si="54"/>
        <v>0.43468472557599092</v>
      </c>
      <c r="AB68" s="159">
        <f>Y68/Y$8</f>
        <v>3.1952502894167872E-2</v>
      </c>
    </row>
    <row r="69" spans="1:28" s="56" customFormat="1" x14ac:dyDescent="0.25">
      <c r="B69" s="162" t="s">
        <v>110</v>
      </c>
      <c r="C69" s="163">
        <v>1056</v>
      </c>
      <c r="D69" s="163">
        <v>217</v>
      </c>
      <c r="E69" s="163">
        <v>0</v>
      </c>
      <c r="F69" s="163">
        <v>0</v>
      </c>
      <c r="G69" s="163">
        <v>0</v>
      </c>
      <c r="H69" s="163">
        <v>0</v>
      </c>
      <c r="I69" s="164" t="str">
        <f t="shared" ref="I69:I76" si="55">IFERROR(H69/G69-1,"-")</f>
        <v>-</v>
      </c>
      <c r="J69" s="165">
        <f t="shared" ref="J69:J76" si="56">IFERROR(H69/C69-1,"-")</f>
        <v>-1</v>
      </c>
      <c r="K69" s="164">
        <f t="shared" ref="K69:K76" si="57">H69/H$8</f>
        <v>0</v>
      </c>
      <c r="L69" s="163">
        <v>23504</v>
      </c>
      <c r="M69" s="163">
        <v>6895</v>
      </c>
      <c r="N69" s="163">
        <v>869</v>
      </c>
      <c r="O69" s="163">
        <v>0</v>
      </c>
      <c r="P69" s="163">
        <v>8508</v>
      </c>
      <c r="Q69" s="163">
        <v>0</v>
      </c>
      <c r="R69" s="164">
        <f t="shared" ref="R69:R76" si="58">IFERROR(Q69/P69-1,"-")</f>
        <v>-1</v>
      </c>
      <c r="S69" s="165">
        <f t="shared" ref="S69:S76" si="59">IFERROR(Q69/L69-1,"-")</f>
        <v>-1</v>
      </c>
      <c r="T69" s="164">
        <f t="shared" ref="T69:T76" si="60">Q69/Q$8</f>
        <v>0</v>
      </c>
      <c r="U69" s="163">
        <v>24560</v>
      </c>
      <c r="V69" s="163">
        <v>869</v>
      </c>
      <c r="W69" s="163">
        <v>26221</v>
      </c>
      <c r="X69" s="163">
        <v>28594</v>
      </c>
      <c r="Y69" s="163">
        <v>26510</v>
      </c>
      <c r="Z69" s="164">
        <f t="shared" ref="Z69:Z76" si="61">IFERROR(Y69/X69-1,"-")</f>
        <v>-7.2882422885920173E-2</v>
      </c>
      <c r="AA69" s="165">
        <f t="shared" si="54"/>
        <v>7.9397394136807797E-2</v>
      </c>
      <c r="AB69" s="164">
        <f t="shared" ref="AB69:AB76" si="62">Y69/Y$8</f>
        <v>1.0719439790997208E-2</v>
      </c>
    </row>
    <row r="70" spans="1:28" s="56" customFormat="1" x14ac:dyDescent="0.25">
      <c r="B70" s="162" t="s">
        <v>113</v>
      </c>
      <c r="C70" s="163">
        <v>1166</v>
      </c>
      <c r="D70" s="163">
        <v>271</v>
      </c>
      <c r="E70" s="163">
        <v>0</v>
      </c>
      <c r="F70" s="163">
        <v>0</v>
      </c>
      <c r="G70" s="163">
        <v>0</v>
      </c>
      <c r="H70" s="163">
        <v>0</v>
      </c>
      <c r="I70" s="164" t="str">
        <f t="shared" si="55"/>
        <v>-</v>
      </c>
      <c r="J70" s="165">
        <f t="shared" si="56"/>
        <v>-1</v>
      </c>
      <c r="K70" s="164">
        <f t="shared" si="57"/>
        <v>0</v>
      </c>
      <c r="L70" s="163">
        <v>5209</v>
      </c>
      <c r="M70" s="163">
        <v>1796</v>
      </c>
      <c r="N70" s="163">
        <v>1213</v>
      </c>
      <c r="O70" s="163">
        <v>0</v>
      </c>
      <c r="P70" s="163">
        <v>2217</v>
      </c>
      <c r="Q70" s="163">
        <v>0</v>
      </c>
      <c r="R70" s="164">
        <f t="shared" si="58"/>
        <v>-1</v>
      </c>
      <c r="S70" s="165">
        <f t="shared" si="59"/>
        <v>-1</v>
      </c>
      <c r="T70" s="164">
        <f t="shared" si="60"/>
        <v>0</v>
      </c>
      <c r="U70" s="163">
        <v>6375</v>
      </c>
      <c r="V70" s="163">
        <v>1213</v>
      </c>
      <c r="W70" s="163">
        <v>5231</v>
      </c>
      <c r="X70" s="163">
        <v>5346</v>
      </c>
      <c r="Y70" s="163">
        <v>5749</v>
      </c>
      <c r="Z70" s="164">
        <f t="shared" si="61"/>
        <v>7.5383464272353207E-2</v>
      </c>
      <c r="AA70" s="165">
        <f t="shared" si="54"/>
        <v>-9.8196078431372569E-2</v>
      </c>
      <c r="AB70" s="164">
        <f t="shared" si="62"/>
        <v>2.3246344533550713E-3</v>
      </c>
    </row>
    <row r="71" spans="1:28" x14ac:dyDescent="0.25">
      <c r="A71" s="56"/>
      <c r="B71" s="162" t="s">
        <v>116</v>
      </c>
      <c r="C71" s="163">
        <v>1523</v>
      </c>
      <c r="D71" s="163">
        <v>564</v>
      </c>
      <c r="E71" s="163">
        <v>0</v>
      </c>
      <c r="F71" s="163">
        <v>0</v>
      </c>
      <c r="G71" s="163">
        <v>0</v>
      </c>
      <c r="H71" s="163">
        <v>0</v>
      </c>
      <c r="I71" s="164" t="str">
        <f t="shared" si="55"/>
        <v>-</v>
      </c>
      <c r="J71" s="165">
        <f t="shared" si="56"/>
        <v>-1</v>
      </c>
      <c r="K71" s="164">
        <f t="shared" si="57"/>
        <v>0</v>
      </c>
      <c r="L71" s="163">
        <v>4581</v>
      </c>
      <c r="M71" s="163">
        <v>1867</v>
      </c>
      <c r="N71" s="163">
        <v>1335</v>
      </c>
      <c r="O71" s="163">
        <v>0</v>
      </c>
      <c r="P71" s="163">
        <v>2578</v>
      </c>
      <c r="Q71" s="163">
        <v>0</v>
      </c>
      <c r="R71" s="164">
        <f t="shared" si="58"/>
        <v>-1</v>
      </c>
      <c r="S71" s="165">
        <f t="shared" si="59"/>
        <v>-1</v>
      </c>
      <c r="T71" s="164">
        <f t="shared" si="60"/>
        <v>0</v>
      </c>
      <c r="U71" s="163">
        <v>6104</v>
      </c>
      <c r="V71" s="163">
        <v>1335</v>
      </c>
      <c r="W71" s="163">
        <v>8134</v>
      </c>
      <c r="X71" s="163">
        <v>10063</v>
      </c>
      <c r="Y71" s="163">
        <v>10964</v>
      </c>
      <c r="Z71" s="164">
        <f t="shared" si="61"/>
        <v>8.9535923680810869E-2</v>
      </c>
      <c r="AA71" s="165">
        <f t="shared" si="54"/>
        <v>0.79619921363040635</v>
      </c>
      <c r="AB71" s="164">
        <f t="shared" si="62"/>
        <v>4.4333435635040882E-3</v>
      </c>
    </row>
    <row r="72" spans="1:28" x14ac:dyDescent="0.25">
      <c r="A72" s="56"/>
      <c r="B72" s="162" t="s">
        <v>123</v>
      </c>
      <c r="C72" s="163">
        <v>58</v>
      </c>
      <c r="D72" s="163">
        <v>22</v>
      </c>
      <c r="E72" s="163">
        <v>0</v>
      </c>
      <c r="F72" s="163">
        <v>0</v>
      </c>
      <c r="G72" s="163">
        <v>0</v>
      </c>
      <c r="H72" s="163">
        <v>0</v>
      </c>
      <c r="I72" s="164" t="str">
        <f t="shared" si="55"/>
        <v>-</v>
      </c>
      <c r="J72" s="165">
        <f t="shared" si="56"/>
        <v>-1</v>
      </c>
      <c r="K72" s="164">
        <f t="shared" si="57"/>
        <v>0</v>
      </c>
      <c r="L72" s="163">
        <v>1066</v>
      </c>
      <c r="M72" s="163">
        <v>182</v>
      </c>
      <c r="N72" s="163">
        <v>415</v>
      </c>
      <c r="O72" s="163">
        <v>0</v>
      </c>
      <c r="P72" s="163">
        <v>661</v>
      </c>
      <c r="Q72" s="163">
        <v>0</v>
      </c>
      <c r="R72" s="164">
        <f t="shared" si="58"/>
        <v>-1</v>
      </c>
      <c r="S72" s="165">
        <f t="shared" si="59"/>
        <v>-1</v>
      </c>
      <c r="T72" s="164">
        <f t="shared" si="60"/>
        <v>0</v>
      </c>
      <c r="U72" s="163">
        <v>1124</v>
      </c>
      <c r="V72" s="163">
        <v>415</v>
      </c>
      <c r="W72" s="163">
        <v>982</v>
      </c>
      <c r="X72" s="163">
        <v>2041</v>
      </c>
      <c r="Y72" s="163">
        <v>2589</v>
      </c>
      <c r="Z72" s="164">
        <f t="shared" si="61"/>
        <v>0.26849583537481636</v>
      </c>
      <c r="AA72" s="165">
        <f t="shared" si="54"/>
        <v>1.3033807829181496</v>
      </c>
      <c r="AB72" s="164">
        <f t="shared" si="62"/>
        <v>1.046873995431602E-3</v>
      </c>
    </row>
    <row r="73" spans="1:28" x14ac:dyDescent="0.25">
      <c r="A73" s="56"/>
      <c r="B73" s="162" t="s">
        <v>119</v>
      </c>
      <c r="C73" s="163">
        <v>0</v>
      </c>
      <c r="D73" s="163">
        <v>0</v>
      </c>
      <c r="E73" s="163">
        <v>0</v>
      </c>
      <c r="F73" s="163">
        <v>0</v>
      </c>
      <c r="G73" s="163">
        <v>0</v>
      </c>
      <c r="H73" s="163">
        <v>0</v>
      </c>
      <c r="I73" s="164" t="str">
        <f t="shared" si="55"/>
        <v>-</v>
      </c>
      <c r="J73" s="165" t="str">
        <f t="shared" si="56"/>
        <v>-</v>
      </c>
      <c r="K73" s="164">
        <f t="shared" si="57"/>
        <v>0</v>
      </c>
      <c r="L73" s="163">
        <v>1320</v>
      </c>
      <c r="M73" s="163">
        <v>442</v>
      </c>
      <c r="N73" s="163">
        <v>436</v>
      </c>
      <c r="O73" s="163">
        <v>0</v>
      </c>
      <c r="P73" s="163">
        <v>893</v>
      </c>
      <c r="Q73" s="163">
        <v>0</v>
      </c>
      <c r="R73" s="164">
        <f t="shared" si="58"/>
        <v>-1</v>
      </c>
      <c r="S73" s="165">
        <f t="shared" si="59"/>
        <v>-1</v>
      </c>
      <c r="T73" s="164">
        <f t="shared" si="60"/>
        <v>0</v>
      </c>
      <c r="U73" s="163">
        <v>1320</v>
      </c>
      <c r="V73" s="163">
        <v>436</v>
      </c>
      <c r="W73" s="163">
        <v>1715</v>
      </c>
      <c r="X73" s="163">
        <v>1829</v>
      </c>
      <c r="Y73" s="163">
        <v>2185</v>
      </c>
      <c r="Z73" s="164">
        <f t="shared" si="61"/>
        <v>0.19464188080918543</v>
      </c>
      <c r="AA73" s="165">
        <f t="shared" si="54"/>
        <v>0.65530303030303028</v>
      </c>
      <c r="AB73" s="164">
        <f t="shared" si="62"/>
        <v>8.8351474701353822E-4</v>
      </c>
    </row>
    <row r="74" spans="1:28" x14ac:dyDescent="0.25">
      <c r="A74" s="56"/>
      <c r="B74" s="162" t="s">
        <v>128</v>
      </c>
      <c r="C74" s="163">
        <v>161</v>
      </c>
      <c r="D74" s="163">
        <v>83</v>
      </c>
      <c r="E74" s="163">
        <v>0</v>
      </c>
      <c r="F74" s="163">
        <v>0</v>
      </c>
      <c r="G74" s="163">
        <v>0</v>
      </c>
      <c r="H74" s="163">
        <v>0</v>
      </c>
      <c r="I74" s="164" t="str">
        <f t="shared" si="55"/>
        <v>-</v>
      </c>
      <c r="J74" s="165">
        <f t="shared" si="56"/>
        <v>-1</v>
      </c>
      <c r="K74" s="164">
        <f t="shared" si="57"/>
        <v>0</v>
      </c>
      <c r="L74" s="163">
        <v>994</v>
      </c>
      <c r="M74" s="163">
        <v>551</v>
      </c>
      <c r="N74" s="163">
        <v>0</v>
      </c>
      <c r="O74" s="163">
        <v>0</v>
      </c>
      <c r="P74" s="163">
        <v>24</v>
      </c>
      <c r="Q74" s="163">
        <v>0</v>
      </c>
      <c r="R74" s="164">
        <f t="shared" si="58"/>
        <v>-1</v>
      </c>
      <c r="S74" s="165">
        <f t="shared" si="59"/>
        <v>-1</v>
      </c>
      <c r="T74" s="164">
        <f t="shared" si="60"/>
        <v>0</v>
      </c>
      <c r="U74" s="163">
        <v>1155</v>
      </c>
      <c r="V74" s="163">
        <v>0</v>
      </c>
      <c r="W74" s="163">
        <v>884</v>
      </c>
      <c r="X74" s="163">
        <v>3203</v>
      </c>
      <c r="Y74" s="163">
        <v>1641</v>
      </c>
      <c r="Z74" s="164">
        <f t="shared" si="61"/>
        <v>-0.48766781142678739</v>
      </c>
      <c r="AA74" s="165">
        <f t="shared" si="54"/>
        <v>0.4207792207792207</v>
      </c>
      <c r="AB74" s="164">
        <f t="shared" si="62"/>
        <v>6.6354585805456119E-4</v>
      </c>
    </row>
    <row r="75" spans="1:28" x14ac:dyDescent="0.25">
      <c r="A75" s="56"/>
      <c r="B75" s="162" t="s">
        <v>131</v>
      </c>
      <c r="C75" s="163">
        <v>108</v>
      </c>
      <c r="D75" s="163">
        <v>63</v>
      </c>
      <c r="E75" s="163">
        <v>0</v>
      </c>
      <c r="F75" s="163">
        <v>0</v>
      </c>
      <c r="G75" s="163">
        <v>0</v>
      </c>
      <c r="H75" s="163">
        <v>0</v>
      </c>
      <c r="I75" s="164" t="str">
        <f t="shared" si="55"/>
        <v>-</v>
      </c>
      <c r="J75" s="165">
        <f t="shared" si="56"/>
        <v>-1</v>
      </c>
      <c r="K75" s="164">
        <f t="shared" si="57"/>
        <v>0</v>
      </c>
      <c r="L75" s="163">
        <v>1186</v>
      </c>
      <c r="M75" s="163">
        <v>710</v>
      </c>
      <c r="N75" s="163">
        <v>0</v>
      </c>
      <c r="O75" s="163">
        <v>0</v>
      </c>
      <c r="P75" s="163">
        <v>41</v>
      </c>
      <c r="Q75" s="163">
        <v>0</v>
      </c>
      <c r="R75" s="164">
        <f t="shared" si="58"/>
        <v>-1</v>
      </c>
      <c r="S75" s="165">
        <f t="shared" si="59"/>
        <v>-1</v>
      </c>
      <c r="T75" s="164">
        <f t="shared" si="60"/>
        <v>0</v>
      </c>
      <c r="U75" s="163">
        <v>1294</v>
      </c>
      <c r="V75" s="163">
        <v>0</v>
      </c>
      <c r="W75" s="163">
        <v>284</v>
      </c>
      <c r="X75" s="163">
        <v>929</v>
      </c>
      <c r="Y75" s="163">
        <v>203</v>
      </c>
      <c r="Z75" s="164">
        <f t="shared" si="61"/>
        <v>-0.7814854682454252</v>
      </c>
      <c r="AA75" s="165">
        <f t="shared" si="54"/>
        <v>-0.84312210200927362</v>
      </c>
      <c r="AB75" s="164">
        <f t="shared" si="62"/>
        <v>8.2083978784324146E-5</v>
      </c>
    </row>
    <row r="76" spans="1:28" x14ac:dyDescent="0.25">
      <c r="A76" s="56"/>
      <c r="B76" s="168" t="s">
        <v>145</v>
      </c>
      <c r="C76" s="169">
        <f t="shared" ref="C76:H76" si="63">C68-SUM(C69:C75)</f>
        <v>2612</v>
      </c>
      <c r="D76" s="169">
        <f t="shared" si="63"/>
        <v>623</v>
      </c>
      <c r="E76" s="169">
        <f t="shared" si="63"/>
        <v>0</v>
      </c>
      <c r="F76" s="169">
        <f t="shared" si="63"/>
        <v>0</v>
      </c>
      <c r="G76" s="169">
        <f t="shared" si="63"/>
        <v>0</v>
      </c>
      <c r="H76" s="169">
        <f t="shared" si="63"/>
        <v>0</v>
      </c>
      <c r="I76" s="170" t="str">
        <f t="shared" si="55"/>
        <v>-</v>
      </c>
      <c r="J76" s="171">
        <f t="shared" si="56"/>
        <v>-1</v>
      </c>
      <c r="K76" s="170">
        <f t="shared" si="57"/>
        <v>0</v>
      </c>
      <c r="L76" s="169">
        <f t="shared" ref="L76:Q76" si="64">L68-SUM(L69:L75)</f>
        <v>10535</v>
      </c>
      <c r="M76" s="169">
        <f t="shared" si="64"/>
        <v>3568</v>
      </c>
      <c r="N76" s="169">
        <f t="shared" si="64"/>
        <v>3797</v>
      </c>
      <c r="O76" s="169">
        <f t="shared" si="64"/>
        <v>0</v>
      </c>
      <c r="P76" s="169">
        <f t="shared" si="64"/>
        <v>7918</v>
      </c>
      <c r="Q76" s="169">
        <f t="shared" si="64"/>
        <v>0</v>
      </c>
      <c r="R76" s="170">
        <f t="shared" si="58"/>
        <v>-1</v>
      </c>
      <c r="S76" s="171">
        <f t="shared" si="59"/>
        <v>-1</v>
      </c>
      <c r="T76" s="170">
        <f t="shared" si="60"/>
        <v>0</v>
      </c>
      <c r="U76" s="169">
        <f>U68-SUM(U69:U75)</f>
        <v>13147</v>
      </c>
      <c r="V76" s="169">
        <f>V68-SUM(V69:V75)</f>
        <v>3797</v>
      </c>
      <c r="W76" s="169">
        <f>W68-SUM(W69:W75)</f>
        <v>16108</v>
      </c>
      <c r="X76" s="169">
        <f>X68-SUM(X69:X75)</f>
        <v>26179</v>
      </c>
      <c r="Y76" s="169">
        <f>Y68-SUM(Y69:Y75)</f>
        <v>29180</v>
      </c>
      <c r="Z76" s="170">
        <f t="shared" si="61"/>
        <v>0.11463386683983345</v>
      </c>
      <c r="AA76" s="171">
        <f t="shared" si="54"/>
        <v>1.2195177607058643</v>
      </c>
      <c r="AB76" s="170">
        <f t="shared" si="62"/>
        <v>1.1799066507027481E-2</v>
      </c>
    </row>
    <row r="77" spans="1:28" x14ac:dyDescent="0.25">
      <c r="A77" s="56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</row>
    <row r="78" spans="1:28" x14ac:dyDescent="0.25">
      <c r="A78" s="56"/>
      <c r="B78" s="154" t="s">
        <v>68</v>
      </c>
      <c r="C78" s="176">
        <f t="shared" ref="C78:H78" si="65">C79+C82</f>
        <v>74961</v>
      </c>
      <c r="D78" s="176">
        <f t="shared" si="65"/>
        <v>22825</v>
      </c>
      <c r="E78" s="176">
        <f t="shared" si="65"/>
        <v>26780</v>
      </c>
      <c r="F78" s="176">
        <f t="shared" si="65"/>
        <v>59520</v>
      </c>
      <c r="G78" s="176">
        <f t="shared" si="65"/>
        <v>59840</v>
      </c>
      <c r="H78" s="176">
        <f t="shared" si="65"/>
        <v>67558</v>
      </c>
      <c r="I78" s="177">
        <f>IFERROR(H78/G78-1,"-")</f>
        <v>0.12897727272727266</v>
      </c>
      <c r="J78" s="177">
        <f>IFERROR(H78/C78-1,"-")</f>
        <v>-9.8758020837502181E-2</v>
      </c>
      <c r="K78" s="177">
        <f>H78/H$8</f>
        <v>0.15339936331475956</v>
      </c>
      <c r="L78" s="176">
        <f t="shared" ref="L78:Q78" si="66">L79+L82</f>
        <v>280996</v>
      </c>
      <c r="M78" s="176">
        <f t="shared" si="66"/>
        <v>93394</v>
      </c>
      <c r="N78" s="176">
        <f t="shared" si="66"/>
        <v>58520</v>
      </c>
      <c r="O78" s="176">
        <f t="shared" si="66"/>
        <v>259864</v>
      </c>
      <c r="P78" s="176">
        <f t="shared" si="66"/>
        <v>307974</v>
      </c>
      <c r="Q78" s="176">
        <f t="shared" si="66"/>
        <v>357459</v>
      </c>
      <c r="R78" s="177">
        <f>IFERROR(Q78/P78-1,"-")</f>
        <v>0.16067914823978646</v>
      </c>
      <c r="S78" s="177">
        <f>IFERROR(Q78/L78-1,"-")</f>
        <v>0.27211419379635293</v>
      </c>
      <c r="T78" s="177">
        <f>Q78/Q$8</f>
        <v>0.1758567913843411</v>
      </c>
      <c r="U78" s="176">
        <f>U79+U82</f>
        <v>355957</v>
      </c>
      <c r="V78" s="176">
        <f>V79+V82</f>
        <v>85300</v>
      </c>
      <c r="W78" s="176">
        <f>W79+W82</f>
        <v>319384</v>
      </c>
      <c r="X78" s="176">
        <f>X79+X82</f>
        <v>367814</v>
      </c>
      <c r="Y78" s="176">
        <f>Y79+Y82</f>
        <v>425017</v>
      </c>
      <c r="Z78" s="177">
        <f>IFERROR(Y78/X78-1,"-")</f>
        <v>0.15552154077876312</v>
      </c>
      <c r="AA78" s="177">
        <f t="shared" ref="AA78:AA90" si="67">IFERROR(Y78/U78-1,"-")</f>
        <v>0.19401219810257975</v>
      </c>
      <c r="AB78" s="177">
        <f>Y78/Y$8</f>
        <v>0.17185756852698075</v>
      </c>
    </row>
    <row r="79" spans="1:28" x14ac:dyDescent="0.25">
      <c r="A79" s="56"/>
      <c r="B79" s="157" t="s">
        <v>97</v>
      </c>
      <c r="C79" s="158">
        <v>33348</v>
      </c>
      <c r="D79" s="158">
        <v>7130</v>
      </c>
      <c r="E79" s="158">
        <v>16360</v>
      </c>
      <c r="F79" s="158">
        <v>30091</v>
      </c>
      <c r="G79" s="158">
        <v>29663</v>
      </c>
      <c r="H79" s="158">
        <v>32953</v>
      </c>
      <c r="I79" s="159">
        <f>IFERROR(H79/G79-1,"-")</f>
        <v>0.11091258470148002</v>
      </c>
      <c r="J79" s="160">
        <f>IFERROR(H79/C79-1,"-")</f>
        <v>-1.1844788293151054E-2</v>
      </c>
      <c r="K79" s="159">
        <f>H79/H$8</f>
        <v>7.4824139543966245E-2</v>
      </c>
      <c r="L79" s="158">
        <v>127570</v>
      </c>
      <c r="M79" s="158">
        <v>33582</v>
      </c>
      <c r="N79" s="158">
        <v>35198</v>
      </c>
      <c r="O79" s="158">
        <v>129957</v>
      </c>
      <c r="P79" s="158">
        <v>137374</v>
      </c>
      <c r="Q79" s="158">
        <v>141856</v>
      </c>
      <c r="R79" s="159">
        <f>IFERROR(Q79/P79-1,"-")</f>
        <v>3.2626261155677128E-2</v>
      </c>
      <c r="S79" s="160">
        <f>IFERROR(Q79/L79-1,"-")</f>
        <v>0.11198557654620989</v>
      </c>
      <c r="T79" s="159">
        <f>Q79/Q$8</f>
        <v>6.9787978477579504E-2</v>
      </c>
      <c r="U79" s="158">
        <v>160918</v>
      </c>
      <c r="V79" s="158">
        <v>51558</v>
      </c>
      <c r="W79" s="158">
        <v>160048</v>
      </c>
      <c r="X79" s="158">
        <v>167037</v>
      </c>
      <c r="Y79" s="158">
        <v>174809</v>
      </c>
      <c r="Z79" s="159">
        <f>IFERROR(Y79/X79-1,"-")</f>
        <v>4.6528613420978582E-2</v>
      </c>
      <c r="AA79" s="160">
        <f t="shared" si="67"/>
        <v>8.6323469096061256E-2</v>
      </c>
      <c r="AB79" s="159">
        <f>Y79/Y$8</f>
        <v>7.0684818952260683E-2</v>
      </c>
    </row>
    <row r="80" spans="1:28" x14ac:dyDescent="0.25">
      <c r="A80" s="56"/>
      <c r="B80" s="162" t="s">
        <v>103</v>
      </c>
      <c r="C80" s="163">
        <v>10277</v>
      </c>
      <c r="D80" s="163">
        <v>2296</v>
      </c>
      <c r="E80" s="163">
        <v>10915</v>
      </c>
      <c r="F80" s="163">
        <v>18500</v>
      </c>
      <c r="G80" s="163">
        <v>18785</v>
      </c>
      <c r="H80" s="163">
        <v>17880</v>
      </c>
      <c r="I80" s="164">
        <f>IFERROR(H80/G80-1,"-")</f>
        <v>-4.8176736758051675E-2</v>
      </c>
      <c r="J80" s="165">
        <f>IFERROR(H80/C80-1,"-")</f>
        <v>0.73980733677143129</v>
      </c>
      <c r="K80" s="164">
        <f>H80/H$8</f>
        <v>4.0598901922317132E-2</v>
      </c>
      <c r="L80" s="163">
        <v>16693</v>
      </c>
      <c r="M80" s="163">
        <v>4508</v>
      </c>
      <c r="N80" s="163">
        <v>8494</v>
      </c>
      <c r="O80" s="163">
        <v>21026</v>
      </c>
      <c r="P80" s="163">
        <v>16348</v>
      </c>
      <c r="Q80" s="163">
        <v>26224</v>
      </c>
      <c r="R80" s="164">
        <f>IFERROR(Q80/P80-1,"-")</f>
        <v>0.60411059456814287</v>
      </c>
      <c r="S80" s="165">
        <f>IFERROR(Q80/L80-1,"-")</f>
        <v>0.57095788653926793</v>
      </c>
      <c r="T80" s="164">
        <f>Q80/Q$8</f>
        <v>1.2901251604416061E-2</v>
      </c>
      <c r="U80" s="163">
        <v>26970</v>
      </c>
      <c r="V80" s="163">
        <v>19409</v>
      </c>
      <c r="W80" s="163">
        <v>39526</v>
      </c>
      <c r="X80" s="163">
        <v>35133</v>
      </c>
      <c r="Y80" s="163">
        <v>44104</v>
      </c>
      <c r="Z80" s="164">
        <f>IFERROR(Y80/X80-1,"-")</f>
        <v>0.25534397859562241</v>
      </c>
      <c r="AA80" s="165">
        <f t="shared" si="67"/>
        <v>0.63529847979236198</v>
      </c>
      <c r="AB80" s="164">
        <f>Y80/Y$8</f>
        <v>1.7833654188688829E-2</v>
      </c>
    </row>
    <row r="81" spans="1:28" x14ac:dyDescent="0.25">
      <c r="A81" s="56"/>
      <c r="B81" s="162" t="s">
        <v>100</v>
      </c>
      <c r="C81" s="163">
        <v>23071</v>
      </c>
      <c r="D81" s="163">
        <v>4834</v>
      </c>
      <c r="E81" s="163">
        <v>5445</v>
      </c>
      <c r="F81" s="163">
        <v>11591</v>
      </c>
      <c r="G81" s="163">
        <v>10878</v>
      </c>
      <c r="H81" s="163">
        <v>15073</v>
      </c>
      <c r="I81" s="164">
        <f>IFERROR(H81/G81-1,"-")</f>
        <v>0.38564074278359994</v>
      </c>
      <c r="J81" s="165">
        <f>IFERROR(H81/C81-1,"-")</f>
        <v>-0.34666897837111521</v>
      </c>
      <c r="K81" s="164">
        <f>H81/H$8</f>
        <v>3.4225237621649113E-2</v>
      </c>
      <c r="L81" s="163">
        <v>110877</v>
      </c>
      <c r="M81" s="163">
        <v>29074</v>
      </c>
      <c r="N81" s="163">
        <v>26704</v>
      </c>
      <c r="O81" s="163">
        <v>108931</v>
      </c>
      <c r="P81" s="163">
        <v>121026</v>
      </c>
      <c r="Q81" s="163">
        <v>115632</v>
      </c>
      <c r="R81" s="164">
        <f>IFERROR(Q81/P81-1,"-")</f>
        <v>-4.4568935600614701E-2</v>
      </c>
      <c r="S81" s="165">
        <f>IFERROR(Q81/L81-1,"-")</f>
        <v>4.2885359452366156E-2</v>
      </c>
      <c r="T81" s="164">
        <f>Q81/Q$8</f>
        <v>5.6886726873163436E-2</v>
      </c>
      <c r="U81" s="163">
        <v>133948</v>
      </c>
      <c r="V81" s="163">
        <v>32149</v>
      </c>
      <c r="W81" s="163">
        <v>120522</v>
      </c>
      <c r="X81" s="163">
        <v>131904</v>
      </c>
      <c r="Y81" s="163">
        <v>130705</v>
      </c>
      <c r="Z81" s="164">
        <f>IFERROR(Y81/X81-1,"-")</f>
        <v>-9.0899442018437249E-3</v>
      </c>
      <c r="AA81" s="165">
        <f t="shared" si="67"/>
        <v>-2.4210887807208814E-2</v>
      </c>
      <c r="AB81" s="164">
        <f>Y81/Y$8</f>
        <v>5.2851164763571858E-2</v>
      </c>
    </row>
    <row r="82" spans="1:28" x14ac:dyDescent="0.25">
      <c r="A82" s="56"/>
      <c r="B82" s="157" t="s">
        <v>107</v>
      </c>
      <c r="C82" s="158">
        <v>41613</v>
      </c>
      <c r="D82" s="158">
        <v>15695</v>
      </c>
      <c r="E82" s="158">
        <v>10420</v>
      </c>
      <c r="F82" s="158">
        <v>29429</v>
      </c>
      <c r="G82" s="158">
        <v>30177</v>
      </c>
      <c r="H82" s="158">
        <v>34605</v>
      </c>
      <c r="I82" s="159">
        <f>IFERROR(H82/G82-1,"-")</f>
        <v>0.14673426781986287</v>
      </c>
      <c r="J82" s="160">
        <f>IFERROR(H82/C82-1,"-")</f>
        <v>-0.16840891067695196</v>
      </c>
      <c r="K82" s="159">
        <f>H82/H$8</f>
        <v>7.8575223770793318E-2</v>
      </c>
      <c r="L82" s="158">
        <v>153426</v>
      </c>
      <c r="M82" s="158">
        <v>59812</v>
      </c>
      <c r="N82" s="158">
        <v>23322</v>
      </c>
      <c r="O82" s="158">
        <v>129907</v>
      </c>
      <c r="P82" s="158">
        <v>170600</v>
      </c>
      <c r="Q82" s="158">
        <v>215603</v>
      </c>
      <c r="R82" s="159">
        <f>IFERROR(Q82/P82-1,"-")</f>
        <v>0.26379249706916763</v>
      </c>
      <c r="S82" s="160">
        <f>IFERROR(Q82/L82-1,"-")</f>
        <v>0.40525725757042474</v>
      </c>
      <c r="T82" s="159">
        <f>Q82/Q$8</f>
        <v>0.10606881290676159</v>
      </c>
      <c r="U82" s="158">
        <v>195039</v>
      </c>
      <c r="V82" s="158">
        <v>33742</v>
      </c>
      <c r="W82" s="158">
        <v>159336</v>
      </c>
      <c r="X82" s="158">
        <v>200777</v>
      </c>
      <c r="Y82" s="158">
        <v>250208</v>
      </c>
      <c r="Z82" s="159">
        <f>IFERROR(Y82/X82-1,"-")</f>
        <v>0.24619851875463827</v>
      </c>
      <c r="AA82" s="160">
        <f t="shared" si="67"/>
        <v>0.28286137644266018</v>
      </c>
      <c r="AB82" s="159">
        <f>Y82/Y$8</f>
        <v>0.10117274957472007</v>
      </c>
    </row>
    <row r="83" spans="1:28" s="56" customFormat="1" x14ac:dyDescent="0.25">
      <c r="B83" s="162" t="s">
        <v>110</v>
      </c>
      <c r="C83" s="163">
        <v>5249</v>
      </c>
      <c r="D83" s="163">
        <v>2122</v>
      </c>
      <c r="E83" s="163">
        <v>1317</v>
      </c>
      <c r="F83" s="163">
        <v>3123</v>
      </c>
      <c r="G83" s="163">
        <v>4052</v>
      </c>
      <c r="H83" s="163">
        <v>4998</v>
      </c>
      <c r="I83" s="164">
        <f t="shared" ref="I83:I90" si="68">IFERROR(H83/G83-1,"-")</f>
        <v>0.23346495557749258</v>
      </c>
      <c r="J83" s="165">
        <f t="shared" ref="J83:J90" si="69">IFERROR(H83/C83-1,"-")</f>
        <v>-4.7818632120403937E-2</v>
      </c>
      <c r="K83" s="164">
        <f t="shared" ref="K83:K90" si="70">H83/H$8</f>
        <v>1.1348619228620864E-2</v>
      </c>
      <c r="L83" s="163">
        <v>29318</v>
      </c>
      <c r="M83" s="163">
        <v>12866</v>
      </c>
      <c r="N83" s="163">
        <v>1201</v>
      </c>
      <c r="O83" s="163">
        <v>29342</v>
      </c>
      <c r="P83" s="163">
        <v>38561</v>
      </c>
      <c r="Q83" s="163">
        <v>48398</v>
      </c>
      <c r="R83" s="164">
        <f t="shared" ref="R83:R90" si="71">IFERROR(Q83/P83-1,"-")</f>
        <v>0.25510230543813694</v>
      </c>
      <c r="S83" s="165">
        <f t="shared" ref="S83:S90" si="72">IFERROR(Q83/L83-1,"-")</f>
        <v>0.65079473361075113</v>
      </c>
      <c r="T83" s="164">
        <f t="shared" ref="T83:T90" si="73">Q83/Q$8</f>
        <v>2.3810050913305694E-2</v>
      </c>
      <c r="U83" s="163">
        <v>34567</v>
      </c>
      <c r="V83" s="163">
        <v>2518</v>
      </c>
      <c r="W83" s="163">
        <v>32465</v>
      </c>
      <c r="X83" s="163">
        <v>42613</v>
      </c>
      <c r="Y83" s="163">
        <v>53396</v>
      </c>
      <c r="Z83" s="164">
        <f t="shared" ref="Z83:Z90" si="74">IFERROR(Y83/X83-1,"-")</f>
        <v>0.2530448454696923</v>
      </c>
      <c r="AA83" s="165">
        <f t="shared" si="67"/>
        <v>0.5447102728035409</v>
      </c>
      <c r="AB83" s="164">
        <f t="shared" ref="AB83:AB90" si="75">Y83/Y$8</f>
        <v>2.1590916902304295E-2</v>
      </c>
    </row>
    <row r="84" spans="1:28" s="56" customFormat="1" x14ac:dyDescent="0.25">
      <c r="B84" s="162" t="s">
        <v>113</v>
      </c>
      <c r="C84" s="163">
        <v>11174</v>
      </c>
      <c r="D84" s="163">
        <v>4630</v>
      </c>
      <c r="E84" s="163">
        <v>2148</v>
      </c>
      <c r="F84" s="163">
        <v>7408</v>
      </c>
      <c r="G84" s="163">
        <v>8395</v>
      </c>
      <c r="H84" s="163">
        <v>8668</v>
      </c>
      <c r="I84" s="164">
        <f t="shared" si="68"/>
        <v>3.2519356759976192E-2</v>
      </c>
      <c r="J84" s="165">
        <f t="shared" si="69"/>
        <v>-0.22427062824413813</v>
      </c>
      <c r="K84" s="164">
        <f t="shared" si="70"/>
        <v>1.9681839030349268E-2</v>
      </c>
      <c r="L84" s="163">
        <v>69653</v>
      </c>
      <c r="M84" s="163">
        <v>23780</v>
      </c>
      <c r="N84" s="163">
        <v>5339</v>
      </c>
      <c r="O84" s="163">
        <v>44573</v>
      </c>
      <c r="P84" s="163">
        <v>54081</v>
      </c>
      <c r="Q84" s="163">
        <v>62299</v>
      </c>
      <c r="R84" s="164">
        <f t="shared" si="71"/>
        <v>0.15195724931121846</v>
      </c>
      <c r="S84" s="165">
        <f t="shared" si="72"/>
        <v>-0.10558052058059242</v>
      </c>
      <c r="T84" s="164">
        <f t="shared" si="73"/>
        <v>3.064883594049406E-2</v>
      </c>
      <c r="U84" s="163">
        <v>80827</v>
      </c>
      <c r="V84" s="163">
        <v>7487</v>
      </c>
      <c r="W84" s="163">
        <v>51981</v>
      </c>
      <c r="X84" s="163">
        <v>62476</v>
      </c>
      <c r="Y84" s="163">
        <v>70967</v>
      </c>
      <c r="Z84" s="164">
        <f t="shared" si="74"/>
        <v>0.13590818874447796</v>
      </c>
      <c r="AA84" s="165">
        <f t="shared" si="67"/>
        <v>-0.12198893933957711</v>
      </c>
      <c r="AB84" s="164">
        <f t="shared" si="75"/>
        <v>2.8695831144764195E-2</v>
      </c>
    </row>
    <row r="85" spans="1:28" x14ac:dyDescent="0.25">
      <c r="A85" s="56"/>
      <c r="B85" s="162" t="s">
        <v>116</v>
      </c>
      <c r="C85" s="163">
        <v>3056</v>
      </c>
      <c r="D85" s="163">
        <v>1312</v>
      </c>
      <c r="E85" s="163">
        <v>2539</v>
      </c>
      <c r="F85" s="163">
        <v>3664</v>
      </c>
      <c r="G85" s="163">
        <v>3432</v>
      </c>
      <c r="H85" s="163">
        <v>3485</v>
      </c>
      <c r="I85" s="164">
        <f t="shared" si="68"/>
        <v>1.5442890442890489E-2</v>
      </c>
      <c r="J85" s="165">
        <f t="shared" si="69"/>
        <v>0.14037958115183247</v>
      </c>
      <c r="K85" s="164">
        <f t="shared" si="70"/>
        <v>7.9131528634941387E-3</v>
      </c>
      <c r="L85" s="163">
        <v>8421</v>
      </c>
      <c r="M85" s="163">
        <v>3742</v>
      </c>
      <c r="N85" s="163">
        <v>3622</v>
      </c>
      <c r="O85" s="163">
        <v>11214</v>
      </c>
      <c r="P85" s="163">
        <v>16450</v>
      </c>
      <c r="Q85" s="163">
        <v>27519</v>
      </c>
      <c r="R85" s="164">
        <f t="shared" si="71"/>
        <v>0.67288753799392098</v>
      </c>
      <c r="S85" s="165">
        <f t="shared" si="72"/>
        <v>2.267901674385465</v>
      </c>
      <c r="T85" s="164">
        <f t="shared" si="73"/>
        <v>1.3538344375454758E-2</v>
      </c>
      <c r="U85" s="163">
        <v>11477</v>
      </c>
      <c r="V85" s="163">
        <v>6161</v>
      </c>
      <c r="W85" s="163">
        <v>14878</v>
      </c>
      <c r="X85" s="163">
        <v>19882</v>
      </c>
      <c r="Y85" s="163">
        <v>31004</v>
      </c>
      <c r="Z85" s="164">
        <f t="shared" si="74"/>
        <v>0.55940046273010768</v>
      </c>
      <c r="AA85" s="165">
        <f t="shared" si="67"/>
        <v>1.7014028056112225</v>
      </c>
      <c r="AB85" s="164">
        <f t="shared" si="75"/>
        <v>1.253660925236052E-2</v>
      </c>
    </row>
    <row r="86" spans="1:28" x14ac:dyDescent="0.25">
      <c r="A86" s="56"/>
      <c r="B86" s="162" t="s">
        <v>123</v>
      </c>
      <c r="C86" s="163">
        <v>1085</v>
      </c>
      <c r="D86" s="163">
        <v>223</v>
      </c>
      <c r="E86" s="163">
        <v>137</v>
      </c>
      <c r="F86" s="163">
        <v>743</v>
      </c>
      <c r="G86" s="163">
        <v>644</v>
      </c>
      <c r="H86" s="163">
        <v>844</v>
      </c>
      <c r="I86" s="164">
        <f t="shared" si="68"/>
        <v>0.31055900621118004</v>
      </c>
      <c r="J86" s="165">
        <f t="shared" si="69"/>
        <v>-0.22211981566820271</v>
      </c>
      <c r="K86" s="164">
        <f t="shared" si="70"/>
        <v>1.9164134911876767E-3</v>
      </c>
      <c r="L86" s="163">
        <v>2339</v>
      </c>
      <c r="M86" s="163">
        <v>951</v>
      </c>
      <c r="N86" s="163">
        <v>565</v>
      </c>
      <c r="O86" s="163">
        <v>2492</v>
      </c>
      <c r="P86" s="163">
        <v>2805</v>
      </c>
      <c r="Q86" s="163">
        <v>5875</v>
      </c>
      <c r="R86" s="164">
        <f t="shared" si="71"/>
        <v>1.0944741532976825</v>
      </c>
      <c r="S86" s="165">
        <f t="shared" si="72"/>
        <v>1.5117571611799914</v>
      </c>
      <c r="T86" s="164">
        <f t="shared" si="73"/>
        <v>2.8902857373377198E-3</v>
      </c>
      <c r="U86" s="163">
        <v>3424</v>
      </c>
      <c r="V86" s="163">
        <v>702</v>
      </c>
      <c r="W86" s="163">
        <v>3235</v>
      </c>
      <c r="X86" s="163">
        <v>3449</v>
      </c>
      <c r="Y86" s="163">
        <v>6719</v>
      </c>
      <c r="Z86" s="164">
        <f t="shared" si="74"/>
        <v>0.94810089881124959</v>
      </c>
      <c r="AA86" s="165">
        <f t="shared" si="67"/>
        <v>0.96232476635514019</v>
      </c>
      <c r="AB86" s="164">
        <f t="shared" si="75"/>
        <v>2.7168583913885413E-3</v>
      </c>
    </row>
    <row r="87" spans="1:28" x14ac:dyDescent="0.25">
      <c r="A87" s="56"/>
      <c r="B87" s="162" t="s">
        <v>119</v>
      </c>
      <c r="C87" s="163">
        <v>612</v>
      </c>
      <c r="D87" s="163">
        <v>139</v>
      </c>
      <c r="E87" s="163">
        <v>230</v>
      </c>
      <c r="F87" s="163">
        <v>550</v>
      </c>
      <c r="G87" s="163">
        <v>429</v>
      </c>
      <c r="H87" s="163">
        <v>434</v>
      </c>
      <c r="I87" s="164">
        <f t="shared" si="68"/>
        <v>1.1655011655011593E-2</v>
      </c>
      <c r="J87" s="165">
        <f t="shared" si="69"/>
        <v>-0.29084967320261434</v>
      </c>
      <c r="K87" s="164">
        <f t="shared" si="70"/>
        <v>9.8545433077660161E-4</v>
      </c>
      <c r="L87" s="163">
        <v>2752</v>
      </c>
      <c r="M87" s="163">
        <v>854</v>
      </c>
      <c r="N87" s="163">
        <v>710</v>
      </c>
      <c r="O87" s="163">
        <v>2378</v>
      </c>
      <c r="P87" s="163">
        <v>2782</v>
      </c>
      <c r="Q87" s="163">
        <v>3908</v>
      </c>
      <c r="R87" s="164">
        <f t="shared" si="71"/>
        <v>0.40474478792235802</v>
      </c>
      <c r="S87" s="165">
        <f t="shared" si="72"/>
        <v>0.42005813953488369</v>
      </c>
      <c r="T87" s="164">
        <f t="shared" si="73"/>
        <v>1.9225934743005632E-3</v>
      </c>
      <c r="U87" s="163">
        <v>3364</v>
      </c>
      <c r="V87" s="163">
        <v>940</v>
      </c>
      <c r="W87" s="163">
        <v>2928</v>
      </c>
      <c r="X87" s="163">
        <v>3211</v>
      </c>
      <c r="Y87" s="163">
        <v>4342</v>
      </c>
      <c r="Z87" s="164">
        <f t="shared" si="74"/>
        <v>0.35222672064777338</v>
      </c>
      <c r="AA87" s="165">
        <f t="shared" si="67"/>
        <v>0.29072532699167652</v>
      </c>
      <c r="AB87" s="164">
        <f t="shared" si="75"/>
        <v>1.7557075659188938E-3</v>
      </c>
    </row>
    <row r="88" spans="1:28" x14ac:dyDescent="0.25">
      <c r="A88" s="56"/>
      <c r="B88" s="162" t="s">
        <v>128</v>
      </c>
      <c r="C88" s="163">
        <v>576</v>
      </c>
      <c r="D88" s="163">
        <v>282</v>
      </c>
      <c r="E88" s="163">
        <v>63</v>
      </c>
      <c r="F88" s="163">
        <v>262</v>
      </c>
      <c r="G88" s="163">
        <v>289</v>
      </c>
      <c r="H88" s="163">
        <v>329</v>
      </c>
      <c r="I88" s="164">
        <f t="shared" si="68"/>
        <v>0.1384083044982698</v>
      </c>
      <c r="J88" s="165">
        <f t="shared" si="69"/>
        <v>-0.42881944444444442</v>
      </c>
      <c r="K88" s="164">
        <f t="shared" si="70"/>
        <v>7.4703796042742377E-4</v>
      </c>
      <c r="L88" s="163">
        <v>1903</v>
      </c>
      <c r="M88" s="163">
        <v>1406</v>
      </c>
      <c r="N88" s="163">
        <v>50</v>
      </c>
      <c r="O88" s="163">
        <v>1594</v>
      </c>
      <c r="P88" s="163">
        <v>2182</v>
      </c>
      <c r="Q88" s="163">
        <v>2135</v>
      </c>
      <c r="R88" s="164">
        <f t="shared" si="71"/>
        <v>-2.1539871677360267E-2</v>
      </c>
      <c r="S88" s="165">
        <f t="shared" si="72"/>
        <v>0.12191276931161332</v>
      </c>
      <c r="T88" s="164">
        <f t="shared" si="73"/>
        <v>1.0503421360367714E-3</v>
      </c>
      <c r="U88" s="163">
        <v>2479</v>
      </c>
      <c r="V88" s="163">
        <v>113</v>
      </c>
      <c r="W88" s="163">
        <v>1856</v>
      </c>
      <c r="X88" s="163">
        <v>2471</v>
      </c>
      <c r="Y88" s="163">
        <v>2464</v>
      </c>
      <c r="Z88" s="164">
        <f t="shared" si="74"/>
        <v>-2.8328611898017497E-3</v>
      </c>
      <c r="AA88" s="165">
        <f t="shared" si="67"/>
        <v>-6.0508269463492859E-3</v>
      </c>
      <c r="AB88" s="164">
        <f t="shared" si="75"/>
        <v>9.963296735200724E-4</v>
      </c>
    </row>
    <row r="89" spans="1:28" x14ac:dyDescent="0.25">
      <c r="A89" s="56"/>
      <c r="B89" s="162" t="s">
        <v>131</v>
      </c>
      <c r="C89" s="163">
        <v>1514</v>
      </c>
      <c r="D89" s="163">
        <v>378</v>
      </c>
      <c r="E89" s="163">
        <v>102</v>
      </c>
      <c r="F89" s="163">
        <v>400</v>
      </c>
      <c r="G89" s="163">
        <v>380</v>
      </c>
      <c r="H89" s="163">
        <v>360</v>
      </c>
      <c r="I89" s="164">
        <f t="shared" si="68"/>
        <v>-5.2631578947368474E-2</v>
      </c>
      <c r="J89" s="165">
        <f t="shared" si="69"/>
        <v>-0.76221928665785998</v>
      </c>
      <c r="K89" s="164">
        <f t="shared" si="70"/>
        <v>8.1742755548289538E-4</v>
      </c>
      <c r="L89" s="163">
        <v>2418</v>
      </c>
      <c r="M89" s="163">
        <v>1875</v>
      </c>
      <c r="N89" s="163">
        <v>117</v>
      </c>
      <c r="O89" s="163">
        <v>1140</v>
      </c>
      <c r="P89" s="163">
        <v>2135</v>
      </c>
      <c r="Q89" s="163">
        <v>2590</v>
      </c>
      <c r="R89" s="164">
        <f t="shared" si="71"/>
        <v>0.21311475409836067</v>
      </c>
      <c r="S89" s="165">
        <f t="shared" si="72"/>
        <v>7.1133167907361461E-2</v>
      </c>
      <c r="T89" s="164">
        <f t="shared" si="73"/>
        <v>1.2741855420773946E-3</v>
      </c>
      <c r="U89" s="163">
        <v>3932</v>
      </c>
      <c r="V89" s="163">
        <v>219</v>
      </c>
      <c r="W89" s="163">
        <v>1540</v>
      </c>
      <c r="X89" s="163">
        <v>2515</v>
      </c>
      <c r="Y89" s="163">
        <v>2950</v>
      </c>
      <c r="Z89" s="164">
        <f t="shared" si="74"/>
        <v>0.17296222664015914</v>
      </c>
      <c r="AA89" s="165">
        <f t="shared" si="67"/>
        <v>-0.24974567650050861</v>
      </c>
      <c r="AB89" s="164">
        <f t="shared" si="75"/>
        <v>1.1928459971120996E-3</v>
      </c>
    </row>
    <row r="90" spans="1:28" x14ac:dyDescent="0.25">
      <c r="A90" s="56"/>
      <c r="B90" s="168" t="s">
        <v>145</v>
      </c>
      <c r="C90" s="169">
        <f t="shared" ref="C90:H90" si="76">C82-SUM(C83:C89)</f>
        <v>18347</v>
      </c>
      <c r="D90" s="169">
        <f t="shared" si="76"/>
        <v>6609</v>
      </c>
      <c r="E90" s="169">
        <f t="shared" si="76"/>
        <v>3884</v>
      </c>
      <c r="F90" s="169">
        <f t="shared" si="76"/>
        <v>13279</v>
      </c>
      <c r="G90" s="169">
        <f t="shared" si="76"/>
        <v>12556</v>
      </c>
      <c r="H90" s="169">
        <f t="shared" si="76"/>
        <v>15487</v>
      </c>
      <c r="I90" s="170">
        <f t="shared" si="68"/>
        <v>0.23343421471806303</v>
      </c>
      <c r="J90" s="171">
        <f t="shared" si="69"/>
        <v>-0.15588379571592081</v>
      </c>
      <c r="K90" s="170">
        <f t="shared" si="70"/>
        <v>3.5165279310454448E-2</v>
      </c>
      <c r="L90" s="169">
        <f t="shared" ref="L90:Q90" si="77">L82-SUM(L83:L89)</f>
        <v>36622</v>
      </c>
      <c r="M90" s="169">
        <f t="shared" si="77"/>
        <v>14338</v>
      </c>
      <c r="N90" s="169">
        <f t="shared" si="77"/>
        <v>11718</v>
      </c>
      <c r="O90" s="169">
        <f t="shared" si="77"/>
        <v>37174</v>
      </c>
      <c r="P90" s="169">
        <f t="shared" si="77"/>
        <v>51604</v>
      </c>
      <c r="Q90" s="169">
        <f t="shared" si="77"/>
        <v>62879</v>
      </c>
      <c r="R90" s="170">
        <f t="shared" si="71"/>
        <v>0.21849081466552978</v>
      </c>
      <c r="S90" s="171">
        <f t="shared" si="72"/>
        <v>0.71697340396482989</v>
      </c>
      <c r="T90" s="170">
        <f t="shared" si="73"/>
        <v>3.0934174787754634E-2</v>
      </c>
      <c r="U90" s="169">
        <f>U82-SUM(U83:U89)</f>
        <v>54969</v>
      </c>
      <c r="V90" s="169">
        <f>V82-SUM(V83:V89)</f>
        <v>15602</v>
      </c>
      <c r="W90" s="169">
        <f>W82-SUM(W83:W89)</f>
        <v>50453</v>
      </c>
      <c r="X90" s="169">
        <f>X82-SUM(X83:X89)</f>
        <v>64160</v>
      </c>
      <c r="Y90" s="169">
        <f>Y82-SUM(Y83:Y89)</f>
        <v>78366</v>
      </c>
      <c r="Z90" s="170">
        <f t="shared" si="74"/>
        <v>0.22141521197007474</v>
      </c>
      <c r="AA90" s="171">
        <f t="shared" si="67"/>
        <v>0.42563990612890912</v>
      </c>
      <c r="AB90" s="170">
        <f t="shared" si="75"/>
        <v>3.1687650647351455E-2</v>
      </c>
    </row>
    <row r="91" spans="1:28" x14ac:dyDescent="0.25">
      <c r="A91" s="56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</row>
    <row r="92" spans="1:28" x14ac:dyDescent="0.25">
      <c r="A92" s="56"/>
      <c r="B92" s="154" t="s">
        <v>68</v>
      </c>
      <c r="C92" s="176">
        <f t="shared" ref="C92:H92" si="78">C93+C96</f>
        <v>7409</v>
      </c>
      <c r="D92" s="176">
        <f t="shared" si="78"/>
        <v>4061</v>
      </c>
      <c r="E92" s="176">
        <f t="shared" si="78"/>
        <v>0</v>
      </c>
      <c r="F92" s="176">
        <f t="shared" si="78"/>
        <v>1767</v>
      </c>
      <c r="G92" s="176">
        <f t="shared" si="78"/>
        <v>4009</v>
      </c>
      <c r="H92" s="176">
        <f t="shared" si="78"/>
        <v>4579</v>
      </c>
      <c r="I92" s="177">
        <f>IFERROR(H92/G92-1,"-")</f>
        <v>0.14218009478672977</v>
      </c>
      <c r="J92" s="177">
        <f>IFERROR(H92/C92-1,"-")</f>
        <v>-0.38196787690646516</v>
      </c>
      <c r="K92" s="177">
        <f>H92/H$8</f>
        <v>1.0397224379322716E-2</v>
      </c>
      <c r="L92" s="176">
        <f t="shared" ref="L92:Q92" si="79">L93+L96</f>
        <v>23956</v>
      </c>
      <c r="M92" s="176">
        <f t="shared" si="79"/>
        <v>8693</v>
      </c>
      <c r="N92" s="176">
        <f t="shared" si="79"/>
        <v>0</v>
      </c>
      <c r="O92" s="176">
        <f t="shared" si="79"/>
        <v>14735</v>
      </c>
      <c r="P92" s="176">
        <f t="shared" si="79"/>
        <v>26674</v>
      </c>
      <c r="Q92" s="176">
        <f t="shared" si="79"/>
        <v>29212</v>
      </c>
      <c r="R92" s="177">
        <f>IFERROR(Q92/P92-1,"-")</f>
        <v>9.5148834070630572E-2</v>
      </c>
      <c r="S92" s="177">
        <f>IFERROR(Q92/L92-1,"-")</f>
        <v>0.21940223743529796</v>
      </c>
      <c r="T92" s="177">
        <f>Q92/Q$8</f>
        <v>1.4371238631337782E-2</v>
      </c>
      <c r="U92" s="176">
        <f>U93+U96</f>
        <v>31365</v>
      </c>
      <c r="V92" s="176">
        <f>V93+V96</f>
        <v>14230</v>
      </c>
      <c r="W92" s="176">
        <f>W93+W96</f>
        <v>28946</v>
      </c>
      <c r="X92" s="176">
        <f>X93+X96</f>
        <v>35023</v>
      </c>
      <c r="Y92" s="176">
        <f>Y93+Y96</f>
        <v>33791</v>
      </c>
      <c r="Z92" s="177">
        <f>IFERROR(Y92/X92-1,"-")</f>
        <v>-3.5176883762099154E-2</v>
      </c>
      <c r="AA92" s="177">
        <f t="shared" ref="AA92:AA104" si="80">IFERROR(Y92/U92-1,"-")</f>
        <v>7.73473617089111E-2</v>
      </c>
      <c r="AB92" s="177">
        <f>Y92/Y$8</f>
        <v>1.3663545453699986E-2</v>
      </c>
    </row>
    <row r="93" spans="1:28" x14ac:dyDescent="0.25">
      <c r="A93" s="56"/>
      <c r="B93" s="157" t="s">
        <v>97</v>
      </c>
      <c r="C93" s="158">
        <v>5118</v>
      </c>
      <c r="D93" s="158">
        <v>2731</v>
      </c>
      <c r="E93" s="158">
        <v>0</v>
      </c>
      <c r="F93" s="158">
        <v>1440</v>
      </c>
      <c r="G93" s="158">
        <v>2733</v>
      </c>
      <c r="H93" s="158">
        <v>3245</v>
      </c>
      <c r="I93" s="159">
        <f>IFERROR(H93/G93-1,"-")</f>
        <v>0.18733991950237838</v>
      </c>
      <c r="J93" s="160">
        <f>IFERROR(H93/C93-1,"-")</f>
        <v>-0.36596326690113323</v>
      </c>
      <c r="K93" s="159">
        <f>H93/H$8</f>
        <v>7.3682011598388761E-3</v>
      </c>
      <c r="L93" s="158">
        <v>15258</v>
      </c>
      <c r="M93" s="158">
        <v>4723</v>
      </c>
      <c r="N93" s="158">
        <v>0</v>
      </c>
      <c r="O93" s="158">
        <v>10540</v>
      </c>
      <c r="P93" s="158">
        <v>17187</v>
      </c>
      <c r="Q93" s="158">
        <v>17098</v>
      </c>
      <c r="R93" s="159">
        <f>IFERROR(Q93/P93-1,"-")</f>
        <v>-5.1783324605806369E-3</v>
      </c>
      <c r="S93" s="160">
        <f>IFERROR(Q93/L93-1,"-")</f>
        <v>0.12059247607812296</v>
      </c>
      <c r="T93" s="159">
        <f>Q93/Q$8</f>
        <v>8.4115924318298434E-3</v>
      </c>
      <c r="U93" s="158">
        <v>20376</v>
      </c>
      <c r="V93" s="158">
        <v>9042</v>
      </c>
      <c r="W93" s="158">
        <v>18683</v>
      </c>
      <c r="X93" s="158">
        <v>23106</v>
      </c>
      <c r="Y93" s="158">
        <v>20343</v>
      </c>
      <c r="Z93" s="159">
        <f>IFERROR(Y93/X93-1,"-")</f>
        <v>-0.11957933004414434</v>
      </c>
      <c r="AA93" s="160">
        <f t="shared" si="80"/>
        <v>-1.6195524146054296E-3</v>
      </c>
      <c r="AB93" s="159">
        <f>Y93/Y$8</f>
        <v>8.2257851251699814E-3</v>
      </c>
    </row>
    <row r="94" spans="1:28" x14ac:dyDescent="0.25">
      <c r="A94" s="56"/>
      <c r="B94" s="162" t="s">
        <v>103</v>
      </c>
      <c r="C94" s="163">
        <v>3783</v>
      </c>
      <c r="D94" s="163">
        <v>2063</v>
      </c>
      <c r="E94" s="163">
        <v>0</v>
      </c>
      <c r="F94" s="163">
        <v>1120</v>
      </c>
      <c r="G94" s="163">
        <v>1913</v>
      </c>
      <c r="H94" s="163">
        <v>2322</v>
      </c>
      <c r="I94" s="164">
        <f>IFERROR(H94/G94-1,"-")</f>
        <v>0.21380031364349183</v>
      </c>
      <c r="J94" s="165">
        <f>IFERROR(H94/C94-1,"-")</f>
        <v>-0.3862014274385408</v>
      </c>
      <c r="K94" s="164">
        <f>H94/H$8</f>
        <v>5.272407732864675E-3</v>
      </c>
      <c r="L94" s="163">
        <v>6049</v>
      </c>
      <c r="M94" s="163">
        <v>2176</v>
      </c>
      <c r="N94" s="163">
        <v>0</v>
      </c>
      <c r="O94" s="163">
        <v>4853</v>
      </c>
      <c r="P94" s="163">
        <v>4042</v>
      </c>
      <c r="Q94" s="163">
        <v>3958</v>
      </c>
      <c r="R94" s="164">
        <f>IFERROR(Q94/P94-1,"-")</f>
        <v>-2.0781791192478916E-2</v>
      </c>
      <c r="S94" s="165">
        <f>IFERROR(Q94/L94-1,"-")</f>
        <v>-0.34567697140023146</v>
      </c>
      <c r="T94" s="164">
        <f>Q94/Q$8</f>
        <v>1.9471916507885437E-3</v>
      </c>
      <c r="U94" s="163">
        <v>9832</v>
      </c>
      <c r="V94" s="163">
        <v>4883</v>
      </c>
      <c r="W94" s="163">
        <v>9207</v>
      </c>
      <c r="X94" s="163">
        <v>7164</v>
      </c>
      <c r="Y94" s="163">
        <v>6280</v>
      </c>
      <c r="Z94" s="164">
        <f>IFERROR(Y94/X94-1,"-")</f>
        <v>-0.12339475153545509</v>
      </c>
      <c r="AA94" s="165">
        <f t="shared" si="80"/>
        <v>-0.36126932465419037</v>
      </c>
      <c r="AB94" s="164">
        <f>Y94/Y$8</f>
        <v>2.5393467328352496E-3</v>
      </c>
    </row>
    <row r="95" spans="1:28" x14ac:dyDescent="0.25">
      <c r="A95" s="56"/>
      <c r="B95" s="162" t="s">
        <v>100</v>
      </c>
      <c r="C95" s="163">
        <v>1335</v>
      </c>
      <c r="D95" s="163">
        <v>668</v>
      </c>
      <c r="E95" s="163">
        <v>0</v>
      </c>
      <c r="F95" s="163">
        <v>320</v>
      </c>
      <c r="G95" s="163">
        <v>820</v>
      </c>
      <c r="H95" s="163">
        <v>923</v>
      </c>
      <c r="I95" s="164">
        <f>IFERROR(H95/G95-1,"-")</f>
        <v>0.12560975609756087</v>
      </c>
      <c r="J95" s="165">
        <f>IFERROR(H95/C95-1,"-")</f>
        <v>-0.30861423220973783</v>
      </c>
      <c r="K95" s="164">
        <f>H95/H$8</f>
        <v>2.0957934269742011E-3</v>
      </c>
      <c r="L95" s="163">
        <v>9209</v>
      </c>
      <c r="M95" s="163">
        <v>2547</v>
      </c>
      <c r="N95" s="163">
        <v>0</v>
      </c>
      <c r="O95" s="163">
        <v>5687</v>
      </c>
      <c r="P95" s="163">
        <v>13145</v>
      </c>
      <c r="Q95" s="163">
        <v>13140</v>
      </c>
      <c r="R95" s="164">
        <f>IFERROR(Q95/P95-1,"-")</f>
        <v>-3.8037276530999975E-4</v>
      </c>
      <c r="S95" s="165">
        <f>IFERROR(Q95/L95-1,"-")</f>
        <v>0.42686502334672594</v>
      </c>
      <c r="T95" s="164">
        <f>Q95/Q$8</f>
        <v>6.4644007810412997E-3</v>
      </c>
      <c r="U95" s="163">
        <v>10544</v>
      </c>
      <c r="V95" s="163">
        <v>4159</v>
      </c>
      <c r="W95" s="163">
        <v>9476</v>
      </c>
      <c r="X95" s="163">
        <v>15942</v>
      </c>
      <c r="Y95" s="163">
        <v>14063</v>
      </c>
      <c r="Z95" s="164">
        <f>IFERROR(Y95/X95-1,"-")</f>
        <v>-0.11786475975410859</v>
      </c>
      <c r="AA95" s="165">
        <f t="shared" si="80"/>
        <v>0.33374430955993928</v>
      </c>
      <c r="AB95" s="164">
        <f>Y95/Y$8</f>
        <v>5.6864383923347309E-3</v>
      </c>
    </row>
    <row r="96" spans="1:28" x14ac:dyDescent="0.25">
      <c r="A96" s="56"/>
      <c r="B96" s="157" t="s">
        <v>107</v>
      </c>
      <c r="C96" s="158">
        <v>2291</v>
      </c>
      <c r="D96" s="158">
        <v>1330</v>
      </c>
      <c r="E96" s="158">
        <v>0</v>
      </c>
      <c r="F96" s="158">
        <v>327</v>
      </c>
      <c r="G96" s="158">
        <v>1276</v>
      </c>
      <c r="H96" s="158">
        <v>1334</v>
      </c>
      <c r="I96" s="159">
        <f>IFERROR(H96/G96-1,"-")</f>
        <v>4.5454545454545414E-2</v>
      </c>
      <c r="J96" s="160">
        <f>IFERROR(H96/C96-1,"-")</f>
        <v>-0.41772151898734178</v>
      </c>
      <c r="K96" s="159">
        <f>H96/H$8</f>
        <v>3.02902321948384E-3</v>
      </c>
      <c r="L96" s="158">
        <v>8698</v>
      </c>
      <c r="M96" s="158">
        <v>3970</v>
      </c>
      <c r="N96" s="158">
        <v>0</v>
      </c>
      <c r="O96" s="158">
        <v>4195</v>
      </c>
      <c r="P96" s="158">
        <v>9487</v>
      </c>
      <c r="Q96" s="158">
        <v>12114</v>
      </c>
      <c r="R96" s="159">
        <f>IFERROR(Q96/P96-1,"-")</f>
        <v>0.27690523874776019</v>
      </c>
      <c r="S96" s="160">
        <f>IFERROR(Q96/L96-1,"-")</f>
        <v>0.39273396183030584</v>
      </c>
      <c r="T96" s="159">
        <f>Q96/Q$8</f>
        <v>5.9596461995079378E-3</v>
      </c>
      <c r="U96" s="158">
        <v>10989</v>
      </c>
      <c r="V96" s="158">
        <v>5188</v>
      </c>
      <c r="W96" s="158">
        <v>10263</v>
      </c>
      <c r="X96" s="158">
        <v>11917</v>
      </c>
      <c r="Y96" s="158">
        <v>13448</v>
      </c>
      <c r="Z96" s="159">
        <f>IFERROR(Y96/X96-1,"-")</f>
        <v>0.12847193085508102</v>
      </c>
      <c r="AA96" s="160">
        <f t="shared" si="80"/>
        <v>0.2237692237692237</v>
      </c>
      <c r="AB96" s="159">
        <f>Y96/Y$8</f>
        <v>5.4377603285300051E-3</v>
      </c>
    </row>
    <row r="97" spans="1:28" s="56" customFormat="1" x14ac:dyDescent="0.25">
      <c r="B97" s="162" t="s">
        <v>110</v>
      </c>
      <c r="C97" s="163">
        <v>100</v>
      </c>
      <c r="D97" s="163">
        <v>79</v>
      </c>
      <c r="E97" s="163">
        <v>0</v>
      </c>
      <c r="F97" s="163">
        <v>9</v>
      </c>
      <c r="G97" s="163">
        <v>65</v>
      </c>
      <c r="H97" s="163">
        <v>124</v>
      </c>
      <c r="I97" s="164">
        <f t="shared" ref="I97:I104" si="81">IFERROR(H97/G97-1,"-")</f>
        <v>0.9076923076923078</v>
      </c>
      <c r="J97" s="165">
        <f t="shared" ref="J97:J104" si="82">IFERROR(H97/C97-1,"-")</f>
        <v>0.24</v>
      </c>
      <c r="K97" s="164">
        <f t="shared" ref="K97:K104" si="83">H97/H$8</f>
        <v>2.8155838022188615E-4</v>
      </c>
      <c r="L97" s="163">
        <v>1441</v>
      </c>
      <c r="M97" s="163">
        <v>915</v>
      </c>
      <c r="N97" s="163">
        <v>0</v>
      </c>
      <c r="O97" s="163">
        <v>465</v>
      </c>
      <c r="P97" s="163">
        <v>1496</v>
      </c>
      <c r="Q97" s="163">
        <v>1877</v>
      </c>
      <c r="R97" s="164">
        <f t="shared" ref="R97:R104" si="84">IFERROR(Q97/P97-1,"-")</f>
        <v>0.2546791443850267</v>
      </c>
      <c r="S97" s="165">
        <f t="shared" ref="S97:S104" si="85">IFERROR(Q97/L97-1,"-")</f>
        <v>0.30256766134628732</v>
      </c>
      <c r="T97" s="164">
        <f t="shared" ref="T97:T104" si="86">Q97/Q$8</f>
        <v>9.2341554535879146E-4</v>
      </c>
      <c r="U97" s="163">
        <v>1541</v>
      </c>
      <c r="V97" s="163">
        <v>194</v>
      </c>
      <c r="W97" s="163">
        <v>1389</v>
      </c>
      <c r="X97" s="163">
        <v>1721</v>
      </c>
      <c r="Y97" s="163">
        <v>2001</v>
      </c>
      <c r="Z97" s="164">
        <f t="shared" ref="Z97:Z104" si="87">IFERROR(Y97/X97-1,"-")</f>
        <v>0.16269610691458447</v>
      </c>
      <c r="AA97" s="165">
        <f t="shared" si="80"/>
        <v>0.29850746268656714</v>
      </c>
      <c r="AB97" s="164">
        <f t="shared" ref="AB97:AB104" si="88">Y97/Y$8</f>
        <v>8.0911350515976653E-4</v>
      </c>
    </row>
    <row r="98" spans="1:28" s="56" customFormat="1" x14ac:dyDescent="0.25">
      <c r="B98" s="162" t="s">
        <v>113</v>
      </c>
      <c r="C98" s="163">
        <v>315</v>
      </c>
      <c r="D98" s="163">
        <v>299</v>
      </c>
      <c r="E98" s="163">
        <v>0</v>
      </c>
      <c r="F98" s="163">
        <v>45</v>
      </c>
      <c r="G98" s="163">
        <v>157</v>
      </c>
      <c r="H98" s="163">
        <v>219</v>
      </c>
      <c r="I98" s="164">
        <f t="shared" si="81"/>
        <v>0.39490445859872603</v>
      </c>
      <c r="J98" s="165">
        <f t="shared" si="82"/>
        <v>-0.30476190476190479</v>
      </c>
      <c r="K98" s="164">
        <f t="shared" si="83"/>
        <v>4.9726842958542803E-4</v>
      </c>
      <c r="L98" s="163">
        <v>1959</v>
      </c>
      <c r="M98" s="163">
        <v>772</v>
      </c>
      <c r="N98" s="163">
        <v>0</v>
      </c>
      <c r="O98" s="163">
        <v>804</v>
      </c>
      <c r="P98" s="163">
        <v>1867</v>
      </c>
      <c r="Q98" s="163">
        <v>2394</v>
      </c>
      <c r="R98" s="164">
        <f t="shared" si="84"/>
        <v>0.28227102303160145</v>
      </c>
      <c r="S98" s="165">
        <f t="shared" si="85"/>
        <v>0.22205206738131711</v>
      </c>
      <c r="T98" s="164">
        <f t="shared" si="86"/>
        <v>1.1777606902445108E-3</v>
      </c>
      <c r="U98" s="163">
        <v>2274</v>
      </c>
      <c r="V98" s="163">
        <v>779</v>
      </c>
      <c r="W98" s="163">
        <v>1979</v>
      </c>
      <c r="X98" s="163">
        <v>2132</v>
      </c>
      <c r="Y98" s="163">
        <v>2613</v>
      </c>
      <c r="Z98" s="164">
        <f t="shared" si="87"/>
        <v>0.22560975609756095</v>
      </c>
      <c r="AA98" s="165">
        <f t="shared" si="80"/>
        <v>0.14907651715039583</v>
      </c>
      <c r="AB98" s="164">
        <f t="shared" si="88"/>
        <v>1.0565785052386158E-3</v>
      </c>
    </row>
    <row r="99" spans="1:28" x14ac:dyDescent="0.25">
      <c r="A99" s="56"/>
      <c r="B99" s="162" t="s">
        <v>116</v>
      </c>
      <c r="C99" s="163">
        <v>724</v>
      </c>
      <c r="D99" s="163">
        <v>539</v>
      </c>
      <c r="E99" s="163">
        <v>0</v>
      </c>
      <c r="F99" s="163">
        <v>104</v>
      </c>
      <c r="G99" s="163">
        <v>526</v>
      </c>
      <c r="H99" s="163">
        <v>386</v>
      </c>
      <c r="I99" s="164">
        <f t="shared" si="81"/>
        <v>-0.26615969581749055</v>
      </c>
      <c r="J99" s="165">
        <f t="shared" si="82"/>
        <v>-0.46685082872928174</v>
      </c>
      <c r="K99" s="164">
        <f t="shared" si="83"/>
        <v>8.7646399004554887E-4</v>
      </c>
      <c r="L99" s="163">
        <v>1494</v>
      </c>
      <c r="M99" s="163">
        <v>622</v>
      </c>
      <c r="N99" s="163">
        <v>0</v>
      </c>
      <c r="O99" s="163">
        <v>779</v>
      </c>
      <c r="P99" s="163">
        <v>1591</v>
      </c>
      <c r="Q99" s="163">
        <v>1880</v>
      </c>
      <c r="R99" s="164">
        <f t="shared" si="84"/>
        <v>0.18164676304211191</v>
      </c>
      <c r="S99" s="165">
        <f t="shared" si="85"/>
        <v>0.25836680053547534</v>
      </c>
      <c r="T99" s="164">
        <f t="shared" si="86"/>
        <v>9.2489143594807035E-4</v>
      </c>
      <c r="U99" s="163">
        <v>2218</v>
      </c>
      <c r="V99" s="163">
        <v>2064</v>
      </c>
      <c r="W99" s="163">
        <v>1979</v>
      </c>
      <c r="X99" s="163">
        <v>2303</v>
      </c>
      <c r="Y99" s="163">
        <v>2266</v>
      </c>
      <c r="Z99" s="164">
        <f t="shared" si="87"/>
        <v>-1.6066000868432462E-2</v>
      </c>
      <c r="AA99" s="165">
        <f t="shared" si="80"/>
        <v>2.1641118124436476E-2</v>
      </c>
      <c r="AB99" s="164">
        <f t="shared" si="88"/>
        <v>9.1626746761220939E-4</v>
      </c>
    </row>
    <row r="100" spans="1:28" x14ac:dyDescent="0.25">
      <c r="A100" s="56"/>
      <c r="B100" s="162" t="s">
        <v>123</v>
      </c>
      <c r="C100" s="163">
        <v>43</v>
      </c>
      <c r="D100" s="163">
        <v>55</v>
      </c>
      <c r="E100" s="163">
        <v>0</v>
      </c>
      <c r="F100" s="163">
        <v>10</v>
      </c>
      <c r="G100" s="163">
        <v>17</v>
      </c>
      <c r="H100" s="163">
        <v>57</v>
      </c>
      <c r="I100" s="164">
        <f t="shared" si="81"/>
        <v>2.3529411764705883</v>
      </c>
      <c r="J100" s="165">
        <f t="shared" si="82"/>
        <v>0.32558139534883712</v>
      </c>
      <c r="K100" s="164">
        <f t="shared" si="83"/>
        <v>1.294260296181251E-4</v>
      </c>
      <c r="L100" s="163">
        <v>332</v>
      </c>
      <c r="M100" s="163">
        <v>210</v>
      </c>
      <c r="N100" s="163">
        <v>0</v>
      </c>
      <c r="O100" s="163">
        <v>302</v>
      </c>
      <c r="P100" s="163">
        <v>514</v>
      </c>
      <c r="Q100" s="163">
        <v>570</v>
      </c>
      <c r="R100" s="164">
        <f t="shared" si="84"/>
        <v>0.10894941634241251</v>
      </c>
      <c r="S100" s="165">
        <f t="shared" si="85"/>
        <v>0.7168674698795181</v>
      </c>
      <c r="T100" s="164">
        <f t="shared" si="86"/>
        <v>2.8041921196297876E-4</v>
      </c>
      <c r="U100" s="163">
        <v>375</v>
      </c>
      <c r="V100" s="163">
        <v>99</v>
      </c>
      <c r="W100" s="163">
        <v>714</v>
      </c>
      <c r="X100" s="163">
        <v>569</v>
      </c>
      <c r="Y100" s="163">
        <v>627</v>
      </c>
      <c r="Z100" s="164">
        <f t="shared" si="87"/>
        <v>0.10193321616871698</v>
      </c>
      <c r="AA100" s="165">
        <f t="shared" si="80"/>
        <v>0.67199999999999993</v>
      </c>
      <c r="AB100" s="164">
        <f t="shared" si="88"/>
        <v>2.5353031870823268E-4</v>
      </c>
    </row>
    <row r="101" spans="1:28" x14ac:dyDescent="0.25">
      <c r="A101" s="56"/>
      <c r="B101" s="162" t="s">
        <v>119</v>
      </c>
      <c r="C101" s="163">
        <v>50</v>
      </c>
      <c r="D101" s="163">
        <v>30</v>
      </c>
      <c r="E101" s="163">
        <v>0</v>
      </c>
      <c r="F101" s="163">
        <v>0</v>
      </c>
      <c r="G101" s="163">
        <v>59</v>
      </c>
      <c r="H101" s="163">
        <v>30</v>
      </c>
      <c r="I101" s="164">
        <f t="shared" si="81"/>
        <v>-0.49152542372881358</v>
      </c>
      <c r="J101" s="165">
        <f t="shared" si="82"/>
        <v>-0.4</v>
      </c>
      <c r="K101" s="164">
        <f t="shared" si="83"/>
        <v>6.8118962956907939E-5</v>
      </c>
      <c r="L101" s="163">
        <v>285</v>
      </c>
      <c r="M101" s="163">
        <v>102</v>
      </c>
      <c r="N101" s="163">
        <v>0</v>
      </c>
      <c r="O101" s="163">
        <v>184</v>
      </c>
      <c r="P101" s="163">
        <v>234</v>
      </c>
      <c r="Q101" s="163">
        <v>509</v>
      </c>
      <c r="R101" s="164">
        <f t="shared" si="84"/>
        <v>1.175213675213675</v>
      </c>
      <c r="S101" s="165">
        <f t="shared" si="85"/>
        <v>0.78596491228070176</v>
      </c>
      <c r="T101" s="164">
        <f t="shared" si="86"/>
        <v>2.5040943664764246E-4</v>
      </c>
      <c r="U101" s="163">
        <v>335</v>
      </c>
      <c r="V101" s="163">
        <v>197</v>
      </c>
      <c r="W101" s="163">
        <v>434</v>
      </c>
      <c r="X101" s="163">
        <v>336</v>
      </c>
      <c r="Y101" s="163">
        <v>539</v>
      </c>
      <c r="Z101" s="164">
        <f t="shared" si="87"/>
        <v>0.60416666666666674</v>
      </c>
      <c r="AA101" s="165">
        <f t="shared" si="80"/>
        <v>0.60895522388059709</v>
      </c>
      <c r="AB101" s="164">
        <f t="shared" si="88"/>
        <v>2.1794711608251582E-4</v>
      </c>
    </row>
    <row r="102" spans="1:28" x14ac:dyDescent="0.25">
      <c r="A102" s="56"/>
      <c r="B102" s="162" t="s">
        <v>128</v>
      </c>
      <c r="C102" s="163">
        <v>30</v>
      </c>
      <c r="D102" s="163">
        <v>22</v>
      </c>
      <c r="E102" s="163">
        <v>0</v>
      </c>
      <c r="F102" s="163">
        <v>0</v>
      </c>
      <c r="G102" s="163">
        <v>6</v>
      </c>
      <c r="H102" s="163">
        <v>16</v>
      </c>
      <c r="I102" s="164">
        <f t="shared" si="81"/>
        <v>1.6666666666666665</v>
      </c>
      <c r="J102" s="165">
        <f t="shared" si="82"/>
        <v>-0.46666666666666667</v>
      </c>
      <c r="K102" s="164">
        <f t="shared" si="83"/>
        <v>3.6330113577017568E-5</v>
      </c>
      <c r="L102" s="163">
        <v>74</v>
      </c>
      <c r="M102" s="163">
        <v>90</v>
      </c>
      <c r="N102" s="163">
        <v>0</v>
      </c>
      <c r="O102" s="163">
        <v>31</v>
      </c>
      <c r="P102" s="163">
        <v>81</v>
      </c>
      <c r="Q102" s="163">
        <v>145</v>
      </c>
      <c r="R102" s="164">
        <f t="shared" si="84"/>
        <v>0.79012345679012341</v>
      </c>
      <c r="S102" s="165">
        <f t="shared" si="85"/>
        <v>0.95945945945945943</v>
      </c>
      <c r="T102" s="164">
        <f t="shared" si="86"/>
        <v>7.1334711815143725E-5</v>
      </c>
      <c r="U102" s="163">
        <v>104</v>
      </c>
      <c r="V102" s="163">
        <v>19</v>
      </c>
      <c r="W102" s="163">
        <v>190</v>
      </c>
      <c r="X102" s="163">
        <v>96</v>
      </c>
      <c r="Y102" s="163">
        <v>161</v>
      </c>
      <c r="Z102" s="164">
        <f t="shared" si="87"/>
        <v>0.67708333333333326</v>
      </c>
      <c r="AA102" s="165">
        <f t="shared" si="80"/>
        <v>0.54807692307692313</v>
      </c>
      <c r="AB102" s="164">
        <f t="shared" si="88"/>
        <v>6.5101086622050189E-5</v>
      </c>
    </row>
    <row r="103" spans="1:28" x14ac:dyDescent="0.25">
      <c r="A103" s="56"/>
      <c r="B103" s="162" t="s">
        <v>131</v>
      </c>
      <c r="C103" s="163">
        <v>37</v>
      </c>
      <c r="D103" s="163">
        <v>0</v>
      </c>
      <c r="E103" s="163">
        <v>0</v>
      </c>
      <c r="F103" s="163">
        <v>0</v>
      </c>
      <c r="G103" s="163">
        <v>0</v>
      </c>
      <c r="H103" s="163">
        <v>11</v>
      </c>
      <c r="I103" s="164" t="str">
        <f t="shared" si="81"/>
        <v>-</v>
      </c>
      <c r="J103" s="165">
        <f t="shared" si="82"/>
        <v>-0.70270270270270263</v>
      </c>
      <c r="K103" s="164">
        <f t="shared" si="83"/>
        <v>2.4976953084199581E-5</v>
      </c>
      <c r="L103" s="163">
        <v>102</v>
      </c>
      <c r="M103" s="163">
        <v>61</v>
      </c>
      <c r="N103" s="163">
        <v>0</v>
      </c>
      <c r="O103" s="163">
        <v>34</v>
      </c>
      <c r="P103" s="163">
        <v>155</v>
      </c>
      <c r="Q103" s="163">
        <v>256</v>
      </c>
      <c r="R103" s="164">
        <f t="shared" si="84"/>
        <v>0.65161290322580645</v>
      </c>
      <c r="S103" s="165">
        <f t="shared" si="85"/>
        <v>1.5098039215686274</v>
      </c>
      <c r="T103" s="164">
        <f t="shared" si="86"/>
        <v>1.2594266361846065E-4</v>
      </c>
      <c r="U103" s="163">
        <v>139</v>
      </c>
      <c r="V103" s="163">
        <v>44</v>
      </c>
      <c r="W103" s="163">
        <v>103</v>
      </c>
      <c r="X103" s="163">
        <v>164</v>
      </c>
      <c r="Y103" s="163">
        <v>267</v>
      </c>
      <c r="Z103" s="164">
        <f t="shared" si="87"/>
        <v>0.62804878048780477</v>
      </c>
      <c r="AA103" s="165">
        <f t="shared" si="80"/>
        <v>0.92086330935251803</v>
      </c>
      <c r="AB103" s="164">
        <f t="shared" si="88"/>
        <v>1.0796267160302732E-4</v>
      </c>
    </row>
    <row r="104" spans="1:28" x14ac:dyDescent="0.25">
      <c r="A104" s="56"/>
      <c r="B104" s="168" t="s">
        <v>145</v>
      </c>
      <c r="C104" s="169">
        <f t="shared" ref="C104:H104" si="89">C96-SUM(C97:C103)</f>
        <v>992</v>
      </c>
      <c r="D104" s="169">
        <f t="shared" si="89"/>
        <v>306</v>
      </c>
      <c r="E104" s="169">
        <f t="shared" si="89"/>
        <v>0</v>
      </c>
      <c r="F104" s="169">
        <f t="shared" si="89"/>
        <v>159</v>
      </c>
      <c r="G104" s="169">
        <f t="shared" si="89"/>
        <v>446</v>
      </c>
      <c r="H104" s="169">
        <f t="shared" si="89"/>
        <v>491</v>
      </c>
      <c r="I104" s="170">
        <f t="shared" si="81"/>
        <v>0.10089686098654704</v>
      </c>
      <c r="J104" s="171">
        <f t="shared" si="82"/>
        <v>-0.50504032258064524</v>
      </c>
      <c r="K104" s="170">
        <f t="shared" si="83"/>
        <v>1.1148803603947266E-3</v>
      </c>
      <c r="L104" s="169">
        <f t="shared" ref="L104:Q104" si="90">L96-SUM(L97:L103)</f>
        <v>3011</v>
      </c>
      <c r="M104" s="169">
        <f t="shared" si="90"/>
        <v>1198</v>
      </c>
      <c r="N104" s="169">
        <f t="shared" si="90"/>
        <v>0</v>
      </c>
      <c r="O104" s="169">
        <f t="shared" si="90"/>
        <v>1596</v>
      </c>
      <c r="P104" s="169">
        <f t="shared" si="90"/>
        <v>3549</v>
      </c>
      <c r="Q104" s="169">
        <f t="shared" si="90"/>
        <v>4483</v>
      </c>
      <c r="R104" s="170">
        <f t="shared" si="84"/>
        <v>0.26317272471118636</v>
      </c>
      <c r="S104" s="171">
        <f t="shared" si="85"/>
        <v>0.48887412819661247</v>
      </c>
      <c r="T104" s="170">
        <f t="shared" si="86"/>
        <v>2.2054725039123398E-3</v>
      </c>
      <c r="U104" s="169">
        <f>U96-SUM(U97:U103)</f>
        <v>4003</v>
      </c>
      <c r="V104" s="169">
        <f>V96-SUM(V97:V103)</f>
        <v>1792</v>
      </c>
      <c r="W104" s="169">
        <f>W96-SUM(W97:W103)</f>
        <v>3475</v>
      </c>
      <c r="X104" s="169">
        <f>X96-SUM(X97:X103)</f>
        <v>4596</v>
      </c>
      <c r="Y104" s="169">
        <f>Y96-SUM(Y97:Y103)</f>
        <v>4974</v>
      </c>
      <c r="Z104" s="170">
        <f t="shared" si="87"/>
        <v>8.2245430809399389E-2</v>
      </c>
      <c r="AA104" s="171">
        <f t="shared" si="80"/>
        <v>0.2425680739445415</v>
      </c>
      <c r="AB104" s="170">
        <f t="shared" si="88"/>
        <v>2.0112596575035877E-3</v>
      </c>
    </row>
    <row r="105" spans="1:28" x14ac:dyDescent="0.25">
      <c r="A105" s="56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</row>
    <row r="106" spans="1:28" x14ac:dyDescent="0.25">
      <c r="A106" s="56"/>
      <c r="B106" s="154" t="s">
        <v>68</v>
      </c>
      <c r="C106" s="176">
        <f t="shared" ref="C106:H106" si="91">C107+C110</f>
        <v>0</v>
      </c>
      <c r="D106" s="176">
        <f t="shared" si="91"/>
        <v>0</v>
      </c>
      <c r="E106" s="176">
        <f t="shared" si="91"/>
        <v>0</v>
      </c>
      <c r="F106" s="176">
        <f t="shared" si="91"/>
        <v>0</v>
      </c>
      <c r="G106" s="176">
        <f t="shared" si="91"/>
        <v>0</v>
      </c>
      <c r="H106" s="176">
        <f t="shared" si="91"/>
        <v>0</v>
      </c>
      <c r="I106" s="177" t="str">
        <f>IFERROR(H106/G106-1,"-")</f>
        <v>-</v>
      </c>
      <c r="J106" s="177" t="str">
        <f>IFERROR(H106/C106-1,"-")</f>
        <v>-</v>
      </c>
      <c r="K106" s="177">
        <f>H106/H$8</f>
        <v>0</v>
      </c>
      <c r="L106" s="176">
        <f t="shared" ref="L106:Q106" si="92">L107+L110</f>
        <v>49574</v>
      </c>
      <c r="M106" s="176">
        <f t="shared" si="92"/>
        <v>22627</v>
      </c>
      <c r="N106" s="176">
        <f t="shared" si="92"/>
        <v>0</v>
      </c>
      <c r="O106" s="176">
        <f t="shared" si="92"/>
        <v>0</v>
      </c>
      <c r="P106" s="176">
        <f t="shared" si="92"/>
        <v>0</v>
      </c>
      <c r="Q106" s="176">
        <f t="shared" si="92"/>
        <v>0</v>
      </c>
      <c r="R106" s="177" t="str">
        <f>IFERROR(Q106/P106-1,"-")</f>
        <v>-</v>
      </c>
      <c r="S106" s="177">
        <f>IFERROR(Q106/L106-1,"-")</f>
        <v>-1</v>
      </c>
      <c r="T106" s="177">
        <f>Q106/Q$8</f>
        <v>0</v>
      </c>
      <c r="U106" s="176">
        <f>U107+U110</f>
        <v>49574</v>
      </c>
      <c r="V106" s="176">
        <f>V107+V110</f>
        <v>40119</v>
      </c>
      <c r="W106" s="176">
        <f>W107+W110</f>
        <v>91892</v>
      </c>
      <c r="X106" s="176">
        <f>X107+X110</f>
        <v>130179</v>
      </c>
      <c r="Y106" s="176">
        <f>Y107+Y110</f>
        <v>120964</v>
      </c>
      <c r="Z106" s="177">
        <f>IFERROR(Y106/X106-1,"-")</f>
        <v>-7.0787146928459999E-2</v>
      </c>
      <c r="AA106" s="177">
        <f t="shared" ref="AA106:AA118" si="93">IFERROR(Y106/U106-1,"-")</f>
        <v>1.4400693912131359</v>
      </c>
      <c r="AB106" s="177">
        <f>Y106/Y$8</f>
        <v>4.8912346845650177E-2</v>
      </c>
    </row>
    <row r="107" spans="1:28" x14ac:dyDescent="0.25">
      <c r="A107" s="56"/>
      <c r="B107" s="157" t="s">
        <v>97</v>
      </c>
      <c r="C107" s="158">
        <v>0</v>
      </c>
      <c r="D107" s="158">
        <v>0</v>
      </c>
      <c r="E107" s="158">
        <v>0</v>
      </c>
      <c r="F107" s="158">
        <v>0</v>
      </c>
      <c r="G107" s="158">
        <v>0</v>
      </c>
      <c r="H107" s="158">
        <v>0</v>
      </c>
      <c r="I107" s="159" t="str">
        <f>IFERROR(H107/G107-1,"-")</f>
        <v>-</v>
      </c>
      <c r="J107" s="160" t="str">
        <f>IFERROR(H107/C107-1,"-")</f>
        <v>-</v>
      </c>
      <c r="K107" s="159">
        <f>H107/H$8</f>
        <v>0</v>
      </c>
      <c r="L107" s="158">
        <v>9535</v>
      </c>
      <c r="M107" s="158">
        <v>5441</v>
      </c>
      <c r="N107" s="158">
        <v>0</v>
      </c>
      <c r="O107" s="158">
        <v>0</v>
      </c>
      <c r="P107" s="158">
        <v>0</v>
      </c>
      <c r="Q107" s="158">
        <v>0</v>
      </c>
      <c r="R107" s="159" t="str">
        <f>IFERROR(Q107/P107-1,"-")</f>
        <v>-</v>
      </c>
      <c r="S107" s="160">
        <f>IFERROR(Q107/L107-1,"-")</f>
        <v>-1</v>
      </c>
      <c r="T107" s="159">
        <f>Q107/Q$8</f>
        <v>0</v>
      </c>
      <c r="U107" s="158">
        <v>9535</v>
      </c>
      <c r="V107" s="158">
        <v>23621</v>
      </c>
      <c r="W107" s="158">
        <v>20119</v>
      </c>
      <c r="X107" s="158">
        <v>27482</v>
      </c>
      <c r="Y107" s="158">
        <v>25067</v>
      </c>
      <c r="Z107" s="159">
        <f>IFERROR(Y107/X107-1,"-")</f>
        <v>-8.787570045848192E-2</v>
      </c>
      <c r="AA107" s="160">
        <f t="shared" si="93"/>
        <v>1.6289459884635553</v>
      </c>
      <c r="AB107" s="159">
        <f>Y107/Y$8</f>
        <v>1.0135956138850509E-2</v>
      </c>
    </row>
    <row r="108" spans="1:28" x14ac:dyDescent="0.25">
      <c r="A108" s="56"/>
      <c r="B108" s="162" t="s">
        <v>103</v>
      </c>
      <c r="C108" s="163">
        <v>0</v>
      </c>
      <c r="D108" s="163">
        <v>0</v>
      </c>
      <c r="E108" s="163">
        <v>0</v>
      </c>
      <c r="F108" s="163">
        <v>0</v>
      </c>
      <c r="G108" s="163">
        <v>0</v>
      </c>
      <c r="H108" s="163">
        <v>0</v>
      </c>
      <c r="I108" s="164" t="str">
        <f>IFERROR(H108/G108-1,"-")</f>
        <v>-</v>
      </c>
      <c r="J108" s="165" t="str">
        <f>IFERROR(H108/C108-1,"-")</f>
        <v>-</v>
      </c>
      <c r="K108" s="164">
        <f>H108/H$8</f>
        <v>0</v>
      </c>
      <c r="L108" s="163">
        <v>1443</v>
      </c>
      <c r="M108" s="163">
        <v>273</v>
      </c>
      <c r="N108" s="163">
        <v>0</v>
      </c>
      <c r="O108" s="163">
        <v>0</v>
      </c>
      <c r="P108" s="163">
        <v>0</v>
      </c>
      <c r="Q108" s="163">
        <v>0</v>
      </c>
      <c r="R108" s="164" t="str">
        <f>IFERROR(Q108/P108-1,"-")</f>
        <v>-</v>
      </c>
      <c r="S108" s="165">
        <f>IFERROR(Q108/L108-1,"-")</f>
        <v>-1</v>
      </c>
      <c r="T108" s="164">
        <f>Q108/Q$8</f>
        <v>0</v>
      </c>
      <c r="U108" s="163">
        <v>1443</v>
      </c>
      <c r="V108" s="163">
        <v>14663</v>
      </c>
      <c r="W108" s="163">
        <v>5588</v>
      </c>
      <c r="X108" s="163">
        <v>10100</v>
      </c>
      <c r="Y108" s="163">
        <v>6918</v>
      </c>
      <c r="Z108" s="164">
        <f>IFERROR(Y108/X108-1,"-")</f>
        <v>-0.315049504950495</v>
      </c>
      <c r="AA108" s="165">
        <f t="shared" si="93"/>
        <v>3.7941787941787943</v>
      </c>
      <c r="AB108" s="164">
        <f>Y108/Y$8</f>
        <v>2.7973249518716968E-3</v>
      </c>
    </row>
    <row r="109" spans="1:28" x14ac:dyDescent="0.25">
      <c r="A109" s="56"/>
      <c r="B109" s="162" t="s">
        <v>100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3">
        <v>0</v>
      </c>
      <c r="I109" s="164" t="str">
        <f>IFERROR(H109/G109-1,"-")</f>
        <v>-</v>
      </c>
      <c r="J109" s="165" t="str">
        <f>IFERROR(H109/C109-1,"-")</f>
        <v>-</v>
      </c>
      <c r="K109" s="164">
        <f>H109/H$8</f>
        <v>0</v>
      </c>
      <c r="L109" s="163">
        <v>8092</v>
      </c>
      <c r="M109" s="163">
        <v>5168</v>
      </c>
      <c r="N109" s="163">
        <v>0</v>
      </c>
      <c r="O109" s="163">
        <v>0</v>
      </c>
      <c r="P109" s="163">
        <v>0</v>
      </c>
      <c r="Q109" s="163">
        <v>0</v>
      </c>
      <c r="R109" s="164" t="str">
        <f>IFERROR(Q109/P109-1,"-")</f>
        <v>-</v>
      </c>
      <c r="S109" s="165">
        <f>IFERROR(Q109/L109-1,"-")</f>
        <v>-1</v>
      </c>
      <c r="T109" s="164">
        <f>Q109/Q$8</f>
        <v>0</v>
      </c>
      <c r="U109" s="163">
        <v>8092</v>
      </c>
      <c r="V109" s="163">
        <v>8958</v>
      </c>
      <c r="W109" s="163">
        <v>14531</v>
      </c>
      <c r="X109" s="163">
        <v>17382</v>
      </c>
      <c r="Y109" s="163">
        <v>18149</v>
      </c>
      <c r="Z109" s="164">
        <f>IFERROR(Y109/X109-1,"-")</f>
        <v>4.4126107467495013E-2</v>
      </c>
      <c r="AA109" s="165">
        <f t="shared" si="93"/>
        <v>1.2428324270884823</v>
      </c>
      <c r="AB109" s="164">
        <f>Y109/Y$8</f>
        <v>7.3386311869788126E-3</v>
      </c>
    </row>
    <row r="110" spans="1:28" x14ac:dyDescent="0.25">
      <c r="A110" s="56"/>
      <c r="B110" s="157" t="s">
        <v>107</v>
      </c>
      <c r="C110" s="158">
        <v>0</v>
      </c>
      <c r="D110" s="158">
        <v>0</v>
      </c>
      <c r="E110" s="158">
        <v>0</v>
      </c>
      <c r="F110" s="158">
        <v>0</v>
      </c>
      <c r="G110" s="158">
        <v>0</v>
      </c>
      <c r="H110" s="158">
        <v>0</v>
      </c>
      <c r="I110" s="159" t="str">
        <f>IFERROR(H110/G110-1,"-")</f>
        <v>-</v>
      </c>
      <c r="J110" s="160" t="str">
        <f>IFERROR(H110/C110-1,"-")</f>
        <v>-</v>
      </c>
      <c r="K110" s="159">
        <f>H110/H$8</f>
        <v>0</v>
      </c>
      <c r="L110" s="158">
        <v>40039</v>
      </c>
      <c r="M110" s="158">
        <v>17186</v>
      </c>
      <c r="N110" s="158">
        <v>0</v>
      </c>
      <c r="O110" s="158">
        <v>0</v>
      </c>
      <c r="P110" s="158">
        <v>0</v>
      </c>
      <c r="Q110" s="158">
        <v>0</v>
      </c>
      <c r="R110" s="159" t="str">
        <f>IFERROR(Q110/P110-1,"-")</f>
        <v>-</v>
      </c>
      <c r="S110" s="160">
        <f>IFERROR(Q110/L110-1,"-")</f>
        <v>-1</v>
      </c>
      <c r="T110" s="159">
        <f>Q110/Q$8</f>
        <v>0</v>
      </c>
      <c r="U110" s="158">
        <v>40039</v>
      </c>
      <c r="V110" s="158">
        <v>16498</v>
      </c>
      <c r="W110" s="158">
        <v>71773</v>
      </c>
      <c r="X110" s="158">
        <v>102697</v>
      </c>
      <c r="Y110" s="158">
        <v>95897</v>
      </c>
      <c r="Z110" s="159">
        <f>IFERROR(Y110/X110-1,"-")</f>
        <v>-6.6214202946532019E-2</v>
      </c>
      <c r="AA110" s="160">
        <f t="shared" si="93"/>
        <v>1.3950897874572292</v>
      </c>
      <c r="AB110" s="159">
        <f>Y110/Y$8</f>
        <v>3.8776390706799668E-2</v>
      </c>
    </row>
    <row r="111" spans="1:28" s="56" customFormat="1" x14ac:dyDescent="0.25">
      <c r="B111" s="162" t="s">
        <v>110</v>
      </c>
      <c r="C111" s="163">
        <v>0</v>
      </c>
      <c r="D111" s="163">
        <v>0</v>
      </c>
      <c r="E111" s="163">
        <v>0</v>
      </c>
      <c r="F111" s="163">
        <v>0</v>
      </c>
      <c r="G111" s="163">
        <v>0</v>
      </c>
      <c r="H111" s="163">
        <v>0</v>
      </c>
      <c r="I111" s="164" t="str">
        <f t="shared" ref="I111:I118" si="94">IFERROR(H111/G111-1,"-")</f>
        <v>-</v>
      </c>
      <c r="J111" s="165" t="str">
        <f t="shared" ref="J111:J118" si="95">IFERROR(H111/C111-1,"-")</f>
        <v>-</v>
      </c>
      <c r="K111" s="164">
        <f t="shared" ref="K111:K118" si="96">H111/H$8</f>
        <v>0</v>
      </c>
      <c r="L111" s="163">
        <v>22800</v>
      </c>
      <c r="M111" s="163">
        <v>9701</v>
      </c>
      <c r="N111" s="163">
        <v>0</v>
      </c>
      <c r="O111" s="163">
        <v>0</v>
      </c>
      <c r="P111" s="163">
        <v>0</v>
      </c>
      <c r="Q111" s="163">
        <v>0</v>
      </c>
      <c r="R111" s="164" t="str">
        <f t="shared" ref="R111:R118" si="97">IFERROR(Q111/P111-1,"-")</f>
        <v>-</v>
      </c>
      <c r="S111" s="165">
        <f t="shared" ref="S111:S118" si="98">IFERROR(Q111/L111-1,"-")</f>
        <v>-1</v>
      </c>
      <c r="T111" s="164">
        <f t="shared" ref="T111:T118" si="99">Q111/Q$8</f>
        <v>0</v>
      </c>
      <c r="U111" s="163">
        <v>22800</v>
      </c>
      <c r="V111" s="163">
        <v>2558</v>
      </c>
      <c r="W111" s="163">
        <v>41536</v>
      </c>
      <c r="X111" s="163">
        <v>67050</v>
      </c>
      <c r="Y111" s="163">
        <v>59434</v>
      </c>
      <c r="Z111" s="164">
        <f t="shared" ref="Z111:Z118" si="100">IFERROR(Y111/X111-1,"-")</f>
        <v>-0.11358687546607005</v>
      </c>
      <c r="AA111" s="165">
        <f t="shared" si="93"/>
        <v>1.6067543859649125</v>
      </c>
      <c r="AB111" s="164">
        <f t="shared" ref="AB111:AB118" si="101">Y111/Y$8</f>
        <v>2.4032409827918825E-2</v>
      </c>
    </row>
    <row r="112" spans="1:28" s="56" customFormat="1" x14ac:dyDescent="0.25">
      <c r="B112" s="162" t="s">
        <v>113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3">
        <v>0</v>
      </c>
      <c r="I112" s="164" t="str">
        <f t="shared" si="94"/>
        <v>-</v>
      </c>
      <c r="J112" s="165" t="str">
        <f t="shared" si="95"/>
        <v>-</v>
      </c>
      <c r="K112" s="164">
        <f t="shared" si="96"/>
        <v>0</v>
      </c>
      <c r="L112" s="163">
        <v>2645</v>
      </c>
      <c r="M112" s="163">
        <v>1353</v>
      </c>
      <c r="N112" s="163">
        <v>0</v>
      </c>
      <c r="O112" s="163">
        <v>0</v>
      </c>
      <c r="P112" s="163">
        <v>0</v>
      </c>
      <c r="Q112" s="163">
        <v>0</v>
      </c>
      <c r="R112" s="164" t="str">
        <f t="shared" si="97"/>
        <v>-</v>
      </c>
      <c r="S112" s="165">
        <f t="shared" si="98"/>
        <v>-1</v>
      </c>
      <c r="T112" s="164">
        <f t="shared" si="99"/>
        <v>0</v>
      </c>
      <c r="U112" s="163">
        <v>2645</v>
      </c>
      <c r="V112" s="163">
        <v>4023</v>
      </c>
      <c r="W112" s="163">
        <v>3443</v>
      </c>
      <c r="X112" s="163">
        <v>4626</v>
      </c>
      <c r="Y112" s="163">
        <v>4236</v>
      </c>
      <c r="Z112" s="164">
        <f t="shared" si="100"/>
        <v>-8.4306095979247764E-2</v>
      </c>
      <c r="AA112" s="165">
        <f t="shared" si="93"/>
        <v>0.6015122873345935</v>
      </c>
      <c r="AB112" s="164">
        <f t="shared" si="101"/>
        <v>1.7128459809379166E-3</v>
      </c>
    </row>
    <row r="113" spans="1:28" x14ac:dyDescent="0.25">
      <c r="A113" s="56"/>
      <c r="B113" s="162" t="s">
        <v>116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3">
        <v>0</v>
      </c>
      <c r="I113" s="164" t="str">
        <f t="shared" si="94"/>
        <v>-</v>
      </c>
      <c r="J113" s="165" t="str">
        <f t="shared" si="95"/>
        <v>-</v>
      </c>
      <c r="K113" s="164">
        <f t="shared" si="96"/>
        <v>0</v>
      </c>
      <c r="L113" s="163">
        <v>5937</v>
      </c>
      <c r="M113" s="163">
        <v>895</v>
      </c>
      <c r="N113" s="163">
        <v>0</v>
      </c>
      <c r="O113" s="163">
        <v>0</v>
      </c>
      <c r="P113" s="163">
        <v>0</v>
      </c>
      <c r="Q113" s="163">
        <v>0</v>
      </c>
      <c r="R113" s="164" t="str">
        <f t="shared" si="97"/>
        <v>-</v>
      </c>
      <c r="S113" s="165">
        <f t="shared" si="98"/>
        <v>-1</v>
      </c>
      <c r="T113" s="164">
        <f t="shared" si="99"/>
        <v>0</v>
      </c>
      <c r="U113" s="163">
        <v>5937</v>
      </c>
      <c r="V113" s="163">
        <v>3021</v>
      </c>
      <c r="W113" s="163">
        <v>4452</v>
      </c>
      <c r="X113" s="163">
        <v>8384</v>
      </c>
      <c r="Y113" s="163">
        <v>6677</v>
      </c>
      <c r="Z113" s="164">
        <f t="shared" si="100"/>
        <v>-0.20360209923664119</v>
      </c>
      <c r="AA113" s="165">
        <f t="shared" si="93"/>
        <v>0.12464207512211556</v>
      </c>
      <c r="AB113" s="164">
        <f t="shared" si="101"/>
        <v>2.6998754992262675E-3</v>
      </c>
    </row>
    <row r="114" spans="1:28" x14ac:dyDescent="0.25">
      <c r="A114" s="56"/>
      <c r="B114" s="162" t="s">
        <v>123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3">
        <v>0</v>
      </c>
      <c r="I114" s="164" t="str">
        <f t="shared" si="94"/>
        <v>-</v>
      </c>
      <c r="J114" s="165" t="str">
        <f t="shared" si="95"/>
        <v>-</v>
      </c>
      <c r="K114" s="164">
        <f t="shared" si="96"/>
        <v>0</v>
      </c>
      <c r="L114" s="163">
        <v>631</v>
      </c>
      <c r="M114" s="163">
        <v>429</v>
      </c>
      <c r="N114" s="163">
        <v>0</v>
      </c>
      <c r="O114" s="163">
        <v>0</v>
      </c>
      <c r="P114" s="163">
        <v>0</v>
      </c>
      <c r="Q114" s="163">
        <v>0</v>
      </c>
      <c r="R114" s="164" t="str">
        <f t="shared" si="97"/>
        <v>-</v>
      </c>
      <c r="S114" s="165">
        <f t="shared" si="98"/>
        <v>-1</v>
      </c>
      <c r="T114" s="164">
        <f t="shared" si="99"/>
        <v>0</v>
      </c>
      <c r="U114" s="163">
        <v>631</v>
      </c>
      <c r="V114" s="163">
        <v>1119</v>
      </c>
      <c r="W114" s="163">
        <v>3705</v>
      </c>
      <c r="X114" s="163">
        <v>3200</v>
      </c>
      <c r="Y114" s="163">
        <v>3495</v>
      </c>
      <c r="Z114" s="164">
        <f t="shared" si="100"/>
        <v>9.2187500000000089E-2</v>
      </c>
      <c r="AA114" s="165">
        <f t="shared" si="93"/>
        <v>4.5388272583201266</v>
      </c>
      <c r="AB114" s="164">
        <f t="shared" si="101"/>
        <v>1.4132192406463688E-3</v>
      </c>
    </row>
    <row r="115" spans="1:28" x14ac:dyDescent="0.25">
      <c r="A115" s="56"/>
      <c r="B115" s="162" t="s">
        <v>119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3">
        <v>0</v>
      </c>
      <c r="I115" s="164" t="str">
        <f t="shared" si="94"/>
        <v>-</v>
      </c>
      <c r="J115" s="165" t="str">
        <f t="shared" si="95"/>
        <v>-</v>
      </c>
      <c r="K115" s="164">
        <f t="shared" si="96"/>
        <v>0</v>
      </c>
      <c r="L115" s="163">
        <v>1893</v>
      </c>
      <c r="M115" s="163">
        <v>623</v>
      </c>
      <c r="N115" s="163">
        <v>0</v>
      </c>
      <c r="O115" s="163">
        <v>0</v>
      </c>
      <c r="P115" s="163">
        <v>0</v>
      </c>
      <c r="Q115" s="163">
        <v>0</v>
      </c>
      <c r="R115" s="164" t="str">
        <f t="shared" si="97"/>
        <v>-</v>
      </c>
      <c r="S115" s="165">
        <f t="shared" si="98"/>
        <v>-1</v>
      </c>
      <c r="T115" s="164">
        <f t="shared" si="99"/>
        <v>0</v>
      </c>
      <c r="U115" s="163">
        <v>1893</v>
      </c>
      <c r="V115" s="163">
        <v>1529</v>
      </c>
      <c r="W115" s="163">
        <v>2714</v>
      </c>
      <c r="X115" s="163">
        <v>3093</v>
      </c>
      <c r="Y115" s="163">
        <v>2720</v>
      </c>
      <c r="Z115" s="164">
        <f t="shared" si="100"/>
        <v>-0.12059489169091497</v>
      </c>
      <c r="AA115" s="165">
        <f t="shared" si="93"/>
        <v>0.43687268885367136</v>
      </c>
      <c r="AB115" s="164">
        <f t="shared" si="101"/>
        <v>1.0998444447948852E-3</v>
      </c>
    </row>
    <row r="116" spans="1:28" x14ac:dyDescent="0.25">
      <c r="A116" s="56"/>
      <c r="B116" s="162" t="s">
        <v>128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3">
        <v>0</v>
      </c>
      <c r="I116" s="164" t="str">
        <f t="shared" si="94"/>
        <v>-</v>
      </c>
      <c r="J116" s="165" t="str">
        <f t="shared" si="95"/>
        <v>-</v>
      </c>
      <c r="K116" s="164">
        <f t="shared" si="96"/>
        <v>0</v>
      </c>
      <c r="L116" s="163">
        <v>235</v>
      </c>
      <c r="M116" s="163">
        <v>206</v>
      </c>
      <c r="N116" s="163">
        <v>0</v>
      </c>
      <c r="O116" s="163">
        <v>0</v>
      </c>
      <c r="P116" s="163">
        <v>0</v>
      </c>
      <c r="Q116" s="163">
        <v>0</v>
      </c>
      <c r="R116" s="164" t="str">
        <f t="shared" si="97"/>
        <v>-</v>
      </c>
      <c r="S116" s="165">
        <f t="shared" si="98"/>
        <v>-1</v>
      </c>
      <c r="T116" s="164">
        <f t="shared" si="99"/>
        <v>0</v>
      </c>
      <c r="U116" s="163">
        <v>235</v>
      </c>
      <c r="V116" s="163">
        <v>31</v>
      </c>
      <c r="W116" s="163">
        <v>433</v>
      </c>
      <c r="X116" s="163">
        <v>739</v>
      </c>
      <c r="Y116" s="163">
        <v>822</v>
      </c>
      <c r="Z116" s="164">
        <f t="shared" si="100"/>
        <v>0.11231393775372123</v>
      </c>
      <c r="AA116" s="165">
        <f t="shared" si="93"/>
        <v>2.4978723404255319</v>
      </c>
      <c r="AB116" s="164">
        <f t="shared" si="101"/>
        <v>3.3237946089021894E-4</v>
      </c>
    </row>
    <row r="117" spans="1:28" x14ac:dyDescent="0.25">
      <c r="A117" s="56"/>
      <c r="B117" s="162" t="s">
        <v>131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3">
        <v>0</v>
      </c>
      <c r="I117" s="164" t="str">
        <f t="shared" si="94"/>
        <v>-</v>
      </c>
      <c r="J117" s="165" t="str">
        <f t="shared" si="95"/>
        <v>-</v>
      </c>
      <c r="K117" s="164">
        <f t="shared" si="96"/>
        <v>0</v>
      </c>
      <c r="L117" s="163">
        <v>669</v>
      </c>
      <c r="M117" s="163">
        <v>526</v>
      </c>
      <c r="N117" s="163">
        <v>0</v>
      </c>
      <c r="O117" s="163">
        <v>0</v>
      </c>
      <c r="P117" s="163">
        <v>0</v>
      </c>
      <c r="Q117" s="163">
        <v>0</v>
      </c>
      <c r="R117" s="164" t="str">
        <f t="shared" si="97"/>
        <v>-</v>
      </c>
      <c r="S117" s="165">
        <f t="shared" si="98"/>
        <v>-1</v>
      </c>
      <c r="T117" s="164">
        <f t="shared" si="99"/>
        <v>0</v>
      </c>
      <c r="U117" s="163">
        <v>669</v>
      </c>
      <c r="V117" s="163">
        <v>17</v>
      </c>
      <c r="W117" s="163">
        <v>628</v>
      </c>
      <c r="X117" s="163">
        <v>383</v>
      </c>
      <c r="Y117" s="163">
        <v>1041</v>
      </c>
      <c r="Z117" s="164">
        <f t="shared" si="100"/>
        <v>1.7180156657963446</v>
      </c>
      <c r="AA117" s="165">
        <f t="shared" si="93"/>
        <v>0.55605381165919288</v>
      </c>
      <c r="AB117" s="164">
        <f t="shared" si="101"/>
        <v>4.209331128792189E-4</v>
      </c>
    </row>
    <row r="118" spans="1:28" x14ac:dyDescent="0.25">
      <c r="A118" s="56"/>
      <c r="B118" s="168" t="s">
        <v>145</v>
      </c>
      <c r="C118" s="169">
        <f t="shared" ref="C118:H118" si="102">C110-SUM(C111:C117)</f>
        <v>0</v>
      </c>
      <c r="D118" s="169">
        <f t="shared" si="102"/>
        <v>0</v>
      </c>
      <c r="E118" s="169">
        <f t="shared" si="102"/>
        <v>0</v>
      </c>
      <c r="F118" s="169">
        <f t="shared" si="102"/>
        <v>0</v>
      </c>
      <c r="G118" s="169">
        <f t="shared" si="102"/>
        <v>0</v>
      </c>
      <c r="H118" s="169">
        <f t="shared" si="102"/>
        <v>0</v>
      </c>
      <c r="I118" s="170" t="str">
        <f t="shared" si="94"/>
        <v>-</v>
      </c>
      <c r="J118" s="171" t="str">
        <f t="shared" si="95"/>
        <v>-</v>
      </c>
      <c r="K118" s="170">
        <f t="shared" si="96"/>
        <v>0</v>
      </c>
      <c r="L118" s="169">
        <f t="shared" ref="L118:Q118" si="103">L110-SUM(L111:L117)</f>
        <v>5229</v>
      </c>
      <c r="M118" s="169">
        <f t="shared" si="103"/>
        <v>3453</v>
      </c>
      <c r="N118" s="169">
        <f t="shared" si="103"/>
        <v>0</v>
      </c>
      <c r="O118" s="169">
        <f t="shared" si="103"/>
        <v>0</v>
      </c>
      <c r="P118" s="169">
        <f t="shared" si="103"/>
        <v>0</v>
      </c>
      <c r="Q118" s="169">
        <f t="shared" si="103"/>
        <v>0</v>
      </c>
      <c r="R118" s="170" t="str">
        <f t="shared" si="97"/>
        <v>-</v>
      </c>
      <c r="S118" s="171">
        <f t="shared" si="98"/>
        <v>-1</v>
      </c>
      <c r="T118" s="170">
        <f t="shared" si="99"/>
        <v>0</v>
      </c>
      <c r="U118" s="169">
        <f>U110-SUM(U111:U117)</f>
        <v>5229</v>
      </c>
      <c r="V118" s="169">
        <f>V110-SUM(V111:V117)</f>
        <v>4200</v>
      </c>
      <c r="W118" s="169">
        <f>W110-SUM(W111:W117)</f>
        <v>14862</v>
      </c>
      <c r="X118" s="169">
        <f>X110-SUM(X111:X117)</f>
        <v>15222</v>
      </c>
      <c r="Y118" s="169">
        <f>Y110-SUM(Y111:Y117)</f>
        <v>17472</v>
      </c>
      <c r="Z118" s="170">
        <f t="shared" si="100"/>
        <v>0.14781237682301929</v>
      </c>
      <c r="AA118" s="171">
        <f t="shared" si="93"/>
        <v>2.3413654618473894</v>
      </c>
      <c r="AB118" s="170">
        <f t="shared" si="101"/>
        <v>7.0648831395059676E-3</v>
      </c>
    </row>
    <row r="119" spans="1:28" x14ac:dyDescent="0.25">
      <c r="A119" s="56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</row>
    <row r="120" spans="1:28" x14ac:dyDescent="0.25">
      <c r="A120" s="56"/>
      <c r="B120" s="154" t="s">
        <v>68</v>
      </c>
      <c r="C120" s="176">
        <f t="shared" ref="C120:H120" si="104">C121+C124</f>
        <v>63158</v>
      </c>
      <c r="D120" s="176">
        <f t="shared" si="104"/>
        <v>26561</v>
      </c>
      <c r="E120" s="176">
        <f t="shared" si="104"/>
        <v>28331</v>
      </c>
      <c r="F120" s="176">
        <f t="shared" si="104"/>
        <v>47541</v>
      </c>
      <c r="G120" s="176">
        <f t="shared" si="104"/>
        <v>57792</v>
      </c>
      <c r="H120" s="176">
        <f t="shared" si="104"/>
        <v>61991</v>
      </c>
      <c r="I120" s="177">
        <f>IFERROR(H120/G120-1,"-")</f>
        <v>7.2657115171649966E-2</v>
      </c>
      <c r="J120" s="177">
        <f>IFERROR(H120/C120-1,"-")</f>
        <v>-1.8477469204218E-2</v>
      </c>
      <c r="K120" s="177">
        <f>H120/H$8</f>
        <v>0.14075875442205601</v>
      </c>
      <c r="L120" s="176">
        <f t="shared" ref="L120:Q120" si="105">L121+L124</f>
        <v>66187</v>
      </c>
      <c r="M120" s="176">
        <f t="shared" si="105"/>
        <v>26292</v>
      </c>
      <c r="N120" s="176">
        <f t="shared" si="105"/>
        <v>44870</v>
      </c>
      <c r="O120" s="176">
        <f t="shared" si="105"/>
        <v>74963</v>
      </c>
      <c r="P120" s="176">
        <f t="shared" si="105"/>
        <v>85594</v>
      </c>
      <c r="Q120" s="176">
        <f t="shared" si="105"/>
        <v>85051</v>
      </c>
      <c r="R120" s="177">
        <f>IFERROR(Q120/P120-1,"-")</f>
        <v>-6.343902609996066E-3</v>
      </c>
      <c r="S120" s="177">
        <f>IFERROR(Q120/L120-1,"-")</f>
        <v>0.28501065163853934</v>
      </c>
      <c r="T120" s="177">
        <f>Q120/Q$8</f>
        <v>4.1841990169584752E-2</v>
      </c>
      <c r="U120" s="176">
        <f>U121+U124</f>
        <v>129345</v>
      </c>
      <c r="V120" s="176">
        <f>V121+V124</f>
        <v>73201</v>
      </c>
      <c r="W120" s="176">
        <f>W121+W124</f>
        <v>122504</v>
      </c>
      <c r="X120" s="176">
        <f>X121+X124</f>
        <v>143386</v>
      </c>
      <c r="Y120" s="176">
        <f>Y121+Y124</f>
        <v>147042</v>
      </c>
      <c r="Z120" s="177">
        <f>IFERROR(Y120/X120-1,"-")</f>
        <v>2.5497607855718085E-2</v>
      </c>
      <c r="AA120" s="177">
        <f t="shared" ref="AA120:AA132" si="106">IFERROR(Y120/U120-1,"-")</f>
        <v>0.13682013220456923</v>
      </c>
      <c r="AB120" s="177">
        <f>Y120/Y$8</f>
        <v>5.9457105460121139E-2</v>
      </c>
    </row>
    <row r="121" spans="1:28" x14ac:dyDescent="0.25">
      <c r="A121" s="56"/>
      <c r="B121" s="157" t="s">
        <v>97</v>
      </c>
      <c r="C121" s="158">
        <v>28250</v>
      </c>
      <c r="D121" s="158">
        <v>12262</v>
      </c>
      <c r="E121" s="158">
        <v>15029</v>
      </c>
      <c r="F121" s="158">
        <v>27822</v>
      </c>
      <c r="G121" s="158">
        <v>36953</v>
      </c>
      <c r="H121" s="158">
        <v>42328</v>
      </c>
      <c r="I121" s="159">
        <f>IFERROR(H121/G121-1,"-")</f>
        <v>0.14545503748004229</v>
      </c>
      <c r="J121" s="160">
        <f>IFERROR(H121/C121-1,"-")</f>
        <v>0.49833628318584067</v>
      </c>
      <c r="K121" s="159">
        <f>H121/H$8</f>
        <v>9.6111315467999989E-2</v>
      </c>
      <c r="L121" s="158">
        <v>41875</v>
      </c>
      <c r="M121" s="158">
        <v>14678</v>
      </c>
      <c r="N121" s="158">
        <v>33553</v>
      </c>
      <c r="O121" s="158">
        <v>47679</v>
      </c>
      <c r="P121" s="158">
        <v>51239</v>
      </c>
      <c r="Q121" s="158">
        <v>49906</v>
      </c>
      <c r="R121" s="159">
        <f>IFERROR(Q121/P121-1,"-")</f>
        <v>-2.6015339877827448E-2</v>
      </c>
      <c r="S121" s="160">
        <f>IFERROR(Q121/L121-1,"-")</f>
        <v>0.19178507462686567</v>
      </c>
      <c r="T121" s="159">
        <f>Q121/Q$8</f>
        <v>2.4551931916183191E-2</v>
      </c>
      <c r="U121" s="158">
        <v>70125</v>
      </c>
      <c r="V121" s="158">
        <v>48582</v>
      </c>
      <c r="W121" s="158">
        <v>75501</v>
      </c>
      <c r="X121" s="158">
        <v>88192</v>
      </c>
      <c r="Y121" s="158">
        <v>92234</v>
      </c>
      <c r="Z121" s="159">
        <f>IFERROR(Y121/X121-1,"-")</f>
        <v>4.5831821480406321E-2</v>
      </c>
      <c r="AA121" s="160">
        <f t="shared" si="106"/>
        <v>0.31527985739750441</v>
      </c>
      <c r="AB121" s="159">
        <f>Y121/Y$8</f>
        <v>3.7295239897504204E-2</v>
      </c>
    </row>
    <row r="122" spans="1:28" x14ac:dyDescent="0.25">
      <c r="A122" s="56"/>
      <c r="B122" s="162" t="s">
        <v>103</v>
      </c>
      <c r="C122" s="163">
        <v>13516</v>
      </c>
      <c r="D122" s="163">
        <v>6450</v>
      </c>
      <c r="E122" s="163">
        <v>7441</v>
      </c>
      <c r="F122" s="163">
        <v>15703</v>
      </c>
      <c r="G122" s="163">
        <v>16162</v>
      </c>
      <c r="H122" s="163">
        <v>24488</v>
      </c>
      <c r="I122" s="164">
        <f>IFERROR(H122/G122-1,"-")</f>
        <v>0.51515901497339445</v>
      </c>
      <c r="J122" s="165">
        <f>IFERROR(H122/C122-1,"-")</f>
        <v>0.81177863273157747</v>
      </c>
      <c r="K122" s="164">
        <f>H122/H$8</f>
        <v>5.5603238829625388E-2</v>
      </c>
      <c r="L122" s="163">
        <v>21123</v>
      </c>
      <c r="M122" s="163">
        <v>7265</v>
      </c>
      <c r="N122" s="163">
        <v>18023</v>
      </c>
      <c r="O122" s="163">
        <v>23096</v>
      </c>
      <c r="P122" s="163">
        <v>23886</v>
      </c>
      <c r="Q122" s="163">
        <v>19499</v>
      </c>
      <c r="R122" s="164">
        <f>IFERROR(Q122/P122-1,"-")</f>
        <v>-0.18366407100393534</v>
      </c>
      <c r="S122" s="165">
        <f>IFERROR(Q122/L122-1,"-")</f>
        <v>-7.6883018510628176E-2</v>
      </c>
      <c r="T122" s="164">
        <f>Q122/Q$8</f>
        <v>9.5927968667826723E-3</v>
      </c>
      <c r="U122" s="163">
        <v>34639</v>
      </c>
      <c r="V122" s="163">
        <v>25464</v>
      </c>
      <c r="W122" s="163">
        <v>38799</v>
      </c>
      <c r="X122" s="163">
        <v>40048</v>
      </c>
      <c r="Y122" s="163">
        <v>43987</v>
      </c>
      <c r="Z122" s="164">
        <f>IFERROR(Y122/X122-1,"-")</f>
        <v>9.8356971634039114E-2</v>
      </c>
      <c r="AA122" s="165">
        <f t="shared" si="106"/>
        <v>0.26986922255261403</v>
      </c>
      <c r="AB122" s="164">
        <f>Y122/Y$8</f>
        <v>1.7786344703379635E-2</v>
      </c>
    </row>
    <row r="123" spans="1:28" x14ac:dyDescent="0.25">
      <c r="A123" s="56"/>
      <c r="B123" s="162" t="s">
        <v>100</v>
      </c>
      <c r="C123" s="163">
        <v>14734</v>
      </c>
      <c r="D123" s="163">
        <v>5812</v>
      </c>
      <c r="E123" s="163">
        <v>7588</v>
      </c>
      <c r="F123" s="163">
        <v>12119</v>
      </c>
      <c r="G123" s="163">
        <v>20791</v>
      </c>
      <c r="H123" s="163">
        <v>17840</v>
      </c>
      <c r="I123" s="164">
        <f>IFERROR(H123/G123-1,"-")</f>
        <v>-0.14193641479486319</v>
      </c>
      <c r="J123" s="165">
        <f>IFERROR(H123/C123-1,"-")</f>
        <v>0.21080494095289803</v>
      </c>
      <c r="K123" s="164">
        <f>H123/H$8</f>
        <v>4.0508076638374593E-2</v>
      </c>
      <c r="L123" s="163">
        <v>20752</v>
      </c>
      <c r="M123" s="163">
        <v>7413</v>
      </c>
      <c r="N123" s="163">
        <v>15530</v>
      </c>
      <c r="O123" s="163">
        <v>24583</v>
      </c>
      <c r="P123" s="163">
        <v>27353</v>
      </c>
      <c r="Q123" s="163">
        <v>30407</v>
      </c>
      <c r="R123" s="164">
        <f>IFERROR(Q123/P123-1,"-")</f>
        <v>0.11165137279274662</v>
      </c>
      <c r="S123" s="165">
        <f>IFERROR(Q123/L123-1,"-")</f>
        <v>0.46525636083269073</v>
      </c>
      <c r="T123" s="164">
        <f>Q123/Q$8</f>
        <v>1.4959135049400519E-2</v>
      </c>
      <c r="U123" s="163">
        <v>35486</v>
      </c>
      <c r="V123" s="163">
        <v>23118</v>
      </c>
      <c r="W123" s="163">
        <v>36702</v>
      </c>
      <c r="X123" s="163">
        <v>48144</v>
      </c>
      <c r="Y123" s="163">
        <v>48247</v>
      </c>
      <c r="Z123" s="164">
        <f>IFERROR(Y123/X123-1,"-")</f>
        <v>2.1394150880691409E-3</v>
      </c>
      <c r="AA123" s="165">
        <f t="shared" si="106"/>
        <v>0.35960660542185652</v>
      </c>
      <c r="AB123" s="164">
        <f>Y123/Y$8</f>
        <v>1.9508895194124565E-2</v>
      </c>
    </row>
    <row r="124" spans="1:28" x14ac:dyDescent="0.25">
      <c r="A124" s="56"/>
      <c r="B124" s="157" t="s">
        <v>107</v>
      </c>
      <c r="C124" s="158">
        <v>34908</v>
      </c>
      <c r="D124" s="158">
        <v>14299</v>
      </c>
      <c r="E124" s="158">
        <v>13302</v>
      </c>
      <c r="F124" s="158">
        <v>19719</v>
      </c>
      <c r="G124" s="158">
        <v>20839</v>
      </c>
      <c r="H124" s="158">
        <v>19663</v>
      </c>
      <c r="I124" s="159">
        <f>IFERROR(H124/G124-1,"-")</f>
        <v>-5.6432650319113153E-2</v>
      </c>
      <c r="J124" s="160">
        <f>IFERROR(H124/C124-1,"-")</f>
        <v>-0.43671937664718685</v>
      </c>
      <c r="K124" s="159">
        <f>H124/H$8</f>
        <v>4.4647438954056033E-2</v>
      </c>
      <c r="L124" s="158">
        <v>24312</v>
      </c>
      <c r="M124" s="158">
        <v>11614</v>
      </c>
      <c r="N124" s="158">
        <v>11317</v>
      </c>
      <c r="O124" s="158">
        <v>27284</v>
      </c>
      <c r="P124" s="158">
        <v>34355</v>
      </c>
      <c r="Q124" s="158">
        <v>35145</v>
      </c>
      <c r="R124" s="159">
        <f>IFERROR(Q124/P124-1,"-")</f>
        <v>2.2995197205647022E-2</v>
      </c>
      <c r="S124" s="160">
        <f>IFERROR(Q124/L124-1,"-")</f>
        <v>0.44558242843040463</v>
      </c>
      <c r="T124" s="159">
        <f>Q124/Q$8</f>
        <v>1.7290058253401557E-2</v>
      </c>
      <c r="U124" s="158">
        <v>59220</v>
      </c>
      <c r="V124" s="158">
        <v>24619</v>
      </c>
      <c r="W124" s="158">
        <v>47003</v>
      </c>
      <c r="X124" s="158">
        <v>55194</v>
      </c>
      <c r="Y124" s="158">
        <v>54808</v>
      </c>
      <c r="Z124" s="159">
        <f>IFERROR(Y124/X124-1,"-")</f>
        <v>-6.9935137877304987E-3</v>
      </c>
      <c r="AA124" s="160">
        <f t="shared" si="106"/>
        <v>-7.4501857480580913E-2</v>
      </c>
      <c r="AB124" s="159">
        <f>Y124/Y$8</f>
        <v>2.2161865562616935E-2</v>
      </c>
    </row>
    <row r="125" spans="1:28" s="56" customFormat="1" x14ac:dyDescent="0.25">
      <c r="B125" s="162" t="s">
        <v>110</v>
      </c>
      <c r="C125" s="163">
        <v>1882</v>
      </c>
      <c r="D125" s="163">
        <v>1009</v>
      </c>
      <c r="E125" s="163">
        <v>151</v>
      </c>
      <c r="F125" s="163">
        <v>1181</v>
      </c>
      <c r="G125" s="163">
        <v>1903</v>
      </c>
      <c r="H125" s="163">
        <v>1553</v>
      </c>
      <c r="I125" s="164">
        <f t="shared" ref="I125:I132" si="107">IFERROR(H125/G125-1,"-")</f>
        <v>-0.18392012611665787</v>
      </c>
      <c r="J125" s="165">
        <f t="shared" ref="J125:J132" si="108">IFERROR(H125/C125-1,"-")</f>
        <v>-0.17481402763018061</v>
      </c>
      <c r="K125" s="164">
        <f t="shared" ref="K125:K132" si="109">H125/H$8</f>
        <v>3.5262916490692679E-3</v>
      </c>
      <c r="L125" s="163">
        <v>4354</v>
      </c>
      <c r="M125" s="163">
        <v>1801</v>
      </c>
      <c r="N125" s="163">
        <v>638</v>
      </c>
      <c r="O125" s="163">
        <v>3615</v>
      </c>
      <c r="P125" s="163">
        <v>4792</v>
      </c>
      <c r="Q125" s="163">
        <v>5090</v>
      </c>
      <c r="R125" s="164">
        <f t="shared" ref="R125:R132" si="110">IFERROR(Q125/P125-1,"-")</f>
        <v>6.2186978297162021E-2</v>
      </c>
      <c r="S125" s="165">
        <f t="shared" ref="S125:S132" si="111">IFERROR(Q125/L125-1,"-")</f>
        <v>0.16903996325218196</v>
      </c>
      <c r="T125" s="164">
        <f t="shared" ref="T125:T132" si="112">Q125/Q$8</f>
        <v>2.5040943664764244E-3</v>
      </c>
      <c r="U125" s="163">
        <v>6236</v>
      </c>
      <c r="V125" s="163">
        <v>789</v>
      </c>
      <c r="W125" s="163">
        <v>4796</v>
      </c>
      <c r="X125" s="163">
        <v>6695</v>
      </c>
      <c r="Y125" s="163">
        <v>6643</v>
      </c>
      <c r="Z125" s="164">
        <f t="shared" ref="Z125:Z132" si="113">IFERROR(Y125/X125-1,"-")</f>
        <v>-7.7669902912621547E-3</v>
      </c>
      <c r="AA125" s="165">
        <f t="shared" si="106"/>
        <v>6.5266196279666344E-2</v>
      </c>
      <c r="AB125" s="164">
        <f t="shared" ref="AB125:AB132" si="114">Y125/Y$8</f>
        <v>2.6861274436663315E-3</v>
      </c>
    </row>
    <row r="126" spans="1:28" s="56" customFormat="1" x14ac:dyDescent="0.25">
      <c r="B126" s="162" t="s">
        <v>113</v>
      </c>
      <c r="C126" s="163">
        <v>2593</v>
      </c>
      <c r="D126" s="163">
        <v>1174</v>
      </c>
      <c r="E126" s="163">
        <v>1117</v>
      </c>
      <c r="F126" s="163">
        <v>1565</v>
      </c>
      <c r="G126" s="163">
        <v>2912</v>
      </c>
      <c r="H126" s="163">
        <v>2849</v>
      </c>
      <c r="I126" s="164">
        <f t="shared" si="107"/>
        <v>-2.1634615384615419E-2</v>
      </c>
      <c r="J126" s="165">
        <f t="shared" si="108"/>
        <v>9.8727342846124166E-2</v>
      </c>
      <c r="K126" s="164">
        <f t="shared" si="109"/>
        <v>6.4690308488076914E-3</v>
      </c>
      <c r="L126" s="163">
        <v>3165</v>
      </c>
      <c r="M126" s="163">
        <v>1720</v>
      </c>
      <c r="N126" s="163">
        <v>1466</v>
      </c>
      <c r="O126" s="163">
        <v>3542</v>
      </c>
      <c r="P126" s="163">
        <v>5201</v>
      </c>
      <c r="Q126" s="163">
        <v>4813</v>
      </c>
      <c r="R126" s="164">
        <f t="shared" si="110"/>
        <v>-7.4601038261872699E-2</v>
      </c>
      <c r="S126" s="165">
        <f t="shared" si="111"/>
        <v>0.52069510268562391</v>
      </c>
      <c r="T126" s="164">
        <f t="shared" si="112"/>
        <v>2.3678204687330117E-3</v>
      </c>
      <c r="U126" s="163">
        <v>5758</v>
      </c>
      <c r="V126" s="163">
        <v>2583</v>
      </c>
      <c r="W126" s="163">
        <v>5107</v>
      </c>
      <c r="X126" s="163">
        <v>8113</v>
      </c>
      <c r="Y126" s="163">
        <v>7662</v>
      </c>
      <c r="Z126" s="164">
        <f t="shared" si="113"/>
        <v>-5.5589794157524963E-2</v>
      </c>
      <c r="AA126" s="165">
        <f t="shared" si="106"/>
        <v>0.33067037165682533</v>
      </c>
      <c r="AB126" s="164">
        <f t="shared" si="114"/>
        <v>3.0981647558891213E-3</v>
      </c>
    </row>
    <row r="127" spans="1:28" x14ac:dyDescent="0.25">
      <c r="A127" s="56"/>
      <c r="B127" s="162" t="s">
        <v>116</v>
      </c>
      <c r="C127" s="163">
        <v>1741</v>
      </c>
      <c r="D127" s="163">
        <v>890</v>
      </c>
      <c r="E127" s="163">
        <v>1042</v>
      </c>
      <c r="F127" s="163">
        <v>1383</v>
      </c>
      <c r="G127" s="163">
        <v>1756</v>
      </c>
      <c r="H127" s="163">
        <v>1590</v>
      </c>
      <c r="I127" s="164">
        <f t="shared" si="107"/>
        <v>-9.4533029612756225E-2</v>
      </c>
      <c r="J127" s="165">
        <f t="shared" si="108"/>
        <v>-8.6731763354394031E-2</v>
      </c>
      <c r="K127" s="164">
        <f t="shared" si="109"/>
        <v>3.6103050367161209E-3</v>
      </c>
      <c r="L127" s="163">
        <v>2120</v>
      </c>
      <c r="M127" s="163">
        <v>1060</v>
      </c>
      <c r="N127" s="163">
        <v>2433</v>
      </c>
      <c r="O127" s="163">
        <v>3058</v>
      </c>
      <c r="P127" s="163">
        <v>3199</v>
      </c>
      <c r="Q127" s="163">
        <v>2992</v>
      </c>
      <c r="R127" s="164">
        <f t="shared" si="110"/>
        <v>-6.4707721162863385E-2</v>
      </c>
      <c r="S127" s="165">
        <f t="shared" si="111"/>
        <v>0.41132075471698104</v>
      </c>
      <c r="T127" s="164">
        <f t="shared" si="112"/>
        <v>1.4719548810407587E-3</v>
      </c>
      <c r="U127" s="163">
        <v>3861</v>
      </c>
      <c r="V127" s="163">
        <v>3475</v>
      </c>
      <c r="W127" s="163">
        <v>4441</v>
      </c>
      <c r="X127" s="163">
        <v>4955</v>
      </c>
      <c r="Y127" s="163">
        <v>4582</v>
      </c>
      <c r="Z127" s="164">
        <f t="shared" si="113"/>
        <v>-7.5277497477295618E-2</v>
      </c>
      <c r="AA127" s="165">
        <f t="shared" si="106"/>
        <v>0.18673918673918677</v>
      </c>
      <c r="AB127" s="164">
        <f t="shared" si="114"/>
        <v>1.8527526639890307E-3</v>
      </c>
    </row>
    <row r="128" spans="1:28" x14ac:dyDescent="0.25">
      <c r="A128" s="56"/>
      <c r="B128" s="162" t="s">
        <v>123</v>
      </c>
      <c r="C128" s="163">
        <v>469</v>
      </c>
      <c r="D128" s="163">
        <v>261</v>
      </c>
      <c r="E128" s="163">
        <v>129</v>
      </c>
      <c r="F128" s="163">
        <v>355</v>
      </c>
      <c r="G128" s="163">
        <v>428</v>
      </c>
      <c r="H128" s="163">
        <v>368</v>
      </c>
      <c r="I128" s="164">
        <f t="shared" si="107"/>
        <v>-0.14018691588785048</v>
      </c>
      <c r="J128" s="165">
        <f t="shared" si="108"/>
        <v>-0.21535181236673773</v>
      </c>
      <c r="K128" s="164">
        <f t="shared" si="109"/>
        <v>8.3559261227140406E-4</v>
      </c>
      <c r="L128" s="163">
        <v>526</v>
      </c>
      <c r="M128" s="163">
        <v>266</v>
      </c>
      <c r="N128" s="163">
        <v>315</v>
      </c>
      <c r="O128" s="163">
        <v>920</v>
      </c>
      <c r="P128" s="163">
        <v>1088</v>
      </c>
      <c r="Q128" s="163">
        <v>1027</v>
      </c>
      <c r="R128" s="164">
        <f t="shared" si="110"/>
        <v>-5.6066176470588203E-2</v>
      </c>
      <c r="S128" s="165">
        <f t="shared" si="111"/>
        <v>0.95247148288973382</v>
      </c>
      <c r="T128" s="164">
        <f t="shared" si="112"/>
        <v>5.0524654506312137E-4</v>
      </c>
      <c r="U128" s="163">
        <v>995</v>
      </c>
      <c r="V128" s="163">
        <v>444</v>
      </c>
      <c r="W128" s="163">
        <v>1275</v>
      </c>
      <c r="X128" s="163">
        <v>1516</v>
      </c>
      <c r="Y128" s="163">
        <v>1395</v>
      </c>
      <c r="Z128" s="164">
        <f t="shared" si="113"/>
        <v>-7.9815303430079143E-2</v>
      </c>
      <c r="AA128" s="165">
        <f t="shared" si="106"/>
        <v>0.40201005025125625</v>
      </c>
      <c r="AB128" s="164">
        <f t="shared" si="114"/>
        <v>5.6407463253267079E-4</v>
      </c>
    </row>
    <row r="129" spans="1:28" x14ac:dyDescent="0.25">
      <c r="A129" s="56"/>
      <c r="B129" s="162" t="s">
        <v>119</v>
      </c>
      <c r="C129" s="163">
        <v>392</v>
      </c>
      <c r="D129" s="163">
        <v>170</v>
      </c>
      <c r="E129" s="163">
        <v>104</v>
      </c>
      <c r="F129" s="163">
        <v>302</v>
      </c>
      <c r="G129" s="163">
        <v>338</v>
      </c>
      <c r="H129" s="163">
        <v>348</v>
      </c>
      <c r="I129" s="164">
        <f t="shared" si="107"/>
        <v>2.9585798816567976E-2</v>
      </c>
      <c r="J129" s="165">
        <f t="shared" si="108"/>
        <v>-0.11224489795918369</v>
      </c>
      <c r="K129" s="164">
        <f t="shared" si="109"/>
        <v>7.9017997030013214E-4</v>
      </c>
      <c r="L129" s="163">
        <v>456</v>
      </c>
      <c r="M129" s="163">
        <v>285</v>
      </c>
      <c r="N129" s="163">
        <v>284</v>
      </c>
      <c r="O129" s="163">
        <v>684</v>
      </c>
      <c r="P129" s="163">
        <v>737</v>
      </c>
      <c r="Q129" s="163">
        <v>788</v>
      </c>
      <c r="R129" s="164">
        <f t="shared" si="110"/>
        <v>6.919945725915877E-2</v>
      </c>
      <c r="S129" s="165">
        <f t="shared" si="111"/>
        <v>0.72807017543859653</v>
      </c>
      <c r="T129" s="164">
        <f t="shared" si="112"/>
        <v>3.8766726145057415E-4</v>
      </c>
      <c r="U129" s="163">
        <v>848</v>
      </c>
      <c r="V129" s="163">
        <v>388</v>
      </c>
      <c r="W129" s="163">
        <v>986</v>
      </c>
      <c r="X129" s="163">
        <v>1075</v>
      </c>
      <c r="Y129" s="163">
        <v>1136</v>
      </c>
      <c r="Z129" s="164">
        <f t="shared" si="113"/>
        <v>5.6744186046511658E-2</v>
      </c>
      <c r="AA129" s="165">
        <f t="shared" si="106"/>
        <v>0.33962264150943389</v>
      </c>
      <c r="AB129" s="164">
        <f t="shared" si="114"/>
        <v>4.5934679753198139E-4</v>
      </c>
    </row>
    <row r="130" spans="1:28" x14ac:dyDescent="0.25">
      <c r="A130" s="56"/>
      <c r="B130" s="162" t="s">
        <v>128</v>
      </c>
      <c r="C130" s="163">
        <v>305</v>
      </c>
      <c r="D130" s="163">
        <v>169</v>
      </c>
      <c r="E130" s="163">
        <v>21</v>
      </c>
      <c r="F130" s="163">
        <v>151</v>
      </c>
      <c r="G130" s="163">
        <v>149</v>
      </c>
      <c r="H130" s="163">
        <v>168</v>
      </c>
      <c r="I130" s="164">
        <f t="shared" si="107"/>
        <v>0.12751677852348986</v>
      </c>
      <c r="J130" s="165">
        <f t="shared" si="108"/>
        <v>-0.44918032786885242</v>
      </c>
      <c r="K130" s="164">
        <f t="shared" si="109"/>
        <v>3.814661925586845E-4</v>
      </c>
      <c r="L130" s="163">
        <v>745</v>
      </c>
      <c r="M130" s="163">
        <v>461</v>
      </c>
      <c r="N130" s="163">
        <v>40</v>
      </c>
      <c r="O130" s="163">
        <v>451</v>
      </c>
      <c r="P130" s="163">
        <v>651</v>
      </c>
      <c r="Q130" s="163">
        <v>736</v>
      </c>
      <c r="R130" s="164">
        <f t="shared" si="110"/>
        <v>0.1305683563748079</v>
      </c>
      <c r="S130" s="165">
        <f t="shared" si="111"/>
        <v>-1.2080536912751683E-2</v>
      </c>
      <c r="T130" s="164">
        <f t="shared" si="112"/>
        <v>3.6208515790307435E-4</v>
      </c>
      <c r="U130" s="163">
        <v>1050</v>
      </c>
      <c r="V130" s="163">
        <v>61</v>
      </c>
      <c r="W130" s="163">
        <v>602</v>
      </c>
      <c r="X130" s="163">
        <v>800</v>
      </c>
      <c r="Y130" s="163">
        <v>904</v>
      </c>
      <c r="Z130" s="164">
        <f t="shared" si="113"/>
        <v>0.12999999999999989</v>
      </c>
      <c r="AA130" s="165">
        <f t="shared" si="106"/>
        <v>-0.13904761904761909</v>
      </c>
      <c r="AB130" s="164">
        <f t="shared" si="114"/>
        <v>3.6553653606418237E-4</v>
      </c>
    </row>
    <row r="131" spans="1:28" x14ac:dyDescent="0.25">
      <c r="A131" s="56"/>
      <c r="B131" s="162" t="s">
        <v>131</v>
      </c>
      <c r="C131" s="163">
        <v>309</v>
      </c>
      <c r="D131" s="163">
        <v>146</v>
      </c>
      <c r="E131" s="163">
        <v>71</v>
      </c>
      <c r="F131" s="163">
        <v>143</v>
      </c>
      <c r="G131" s="163">
        <v>258</v>
      </c>
      <c r="H131" s="163">
        <v>183</v>
      </c>
      <c r="I131" s="164">
        <f t="shared" si="107"/>
        <v>-0.29069767441860461</v>
      </c>
      <c r="J131" s="165">
        <f t="shared" si="108"/>
        <v>-0.40776699029126218</v>
      </c>
      <c r="K131" s="164">
        <f t="shared" si="109"/>
        <v>4.1552567403713847E-4</v>
      </c>
      <c r="L131" s="163">
        <v>1307</v>
      </c>
      <c r="M131" s="163">
        <v>824</v>
      </c>
      <c r="N131" s="163">
        <v>95</v>
      </c>
      <c r="O131" s="163">
        <v>913</v>
      </c>
      <c r="P131" s="163">
        <v>1235</v>
      </c>
      <c r="Q131" s="163">
        <v>1182</v>
      </c>
      <c r="R131" s="164">
        <f t="shared" si="110"/>
        <v>-4.2914979757085026E-2</v>
      </c>
      <c r="S131" s="165">
        <f t="shared" si="111"/>
        <v>-9.5638867635807201E-2</v>
      </c>
      <c r="T131" s="164">
        <f t="shared" si="112"/>
        <v>5.8150089217586117E-4</v>
      </c>
      <c r="U131" s="163">
        <v>1616</v>
      </c>
      <c r="V131" s="163">
        <v>166</v>
      </c>
      <c r="W131" s="163">
        <v>1056</v>
      </c>
      <c r="X131" s="163">
        <v>1493</v>
      </c>
      <c r="Y131" s="163">
        <v>1365</v>
      </c>
      <c r="Z131" s="164">
        <f t="shared" si="113"/>
        <v>-8.5733422638981871E-2</v>
      </c>
      <c r="AA131" s="165">
        <f t="shared" si="106"/>
        <v>-0.15532178217821779</v>
      </c>
      <c r="AB131" s="164">
        <f t="shared" si="114"/>
        <v>5.5194399527390371E-4</v>
      </c>
    </row>
    <row r="132" spans="1:28" x14ac:dyDescent="0.25">
      <c r="A132" s="56"/>
      <c r="B132" s="168" t="s">
        <v>145</v>
      </c>
      <c r="C132" s="169">
        <f t="shared" ref="C132:H132" si="115">C124-SUM(C125:C131)</f>
        <v>27217</v>
      </c>
      <c r="D132" s="169">
        <f t="shared" si="115"/>
        <v>10480</v>
      </c>
      <c r="E132" s="169">
        <f t="shared" si="115"/>
        <v>10667</v>
      </c>
      <c r="F132" s="169">
        <f t="shared" si="115"/>
        <v>14639</v>
      </c>
      <c r="G132" s="169">
        <f t="shared" si="115"/>
        <v>13095</v>
      </c>
      <c r="H132" s="169">
        <f t="shared" si="115"/>
        <v>12604</v>
      </c>
      <c r="I132" s="170">
        <f t="shared" si="107"/>
        <v>-3.7495227185948887E-2</v>
      </c>
      <c r="J132" s="171">
        <f t="shared" si="108"/>
        <v>-0.53690708013373989</v>
      </c>
      <c r="K132" s="170">
        <f t="shared" si="109"/>
        <v>2.8619046970295593E-2</v>
      </c>
      <c r="L132" s="169">
        <f t="shared" ref="L132:Q132" si="116">L124-SUM(L125:L131)</f>
        <v>11639</v>
      </c>
      <c r="M132" s="169">
        <f t="shared" si="116"/>
        <v>5197</v>
      </c>
      <c r="N132" s="169">
        <f t="shared" si="116"/>
        <v>6046</v>
      </c>
      <c r="O132" s="169">
        <f t="shared" si="116"/>
        <v>14101</v>
      </c>
      <c r="P132" s="169">
        <f t="shared" si="116"/>
        <v>17452</v>
      </c>
      <c r="Q132" s="169">
        <f t="shared" si="116"/>
        <v>18517</v>
      </c>
      <c r="R132" s="170">
        <f t="shared" si="110"/>
        <v>6.1024524409809766E-2</v>
      </c>
      <c r="S132" s="171">
        <f t="shared" si="111"/>
        <v>0.5909442391958073</v>
      </c>
      <c r="T132" s="170">
        <f t="shared" si="112"/>
        <v>9.1096886805587321E-3</v>
      </c>
      <c r="U132" s="169">
        <f>U124-SUM(U125:U131)</f>
        <v>38856</v>
      </c>
      <c r="V132" s="169">
        <f>V124-SUM(V125:V131)</f>
        <v>16713</v>
      </c>
      <c r="W132" s="169">
        <f>W124-SUM(W125:W131)</f>
        <v>28740</v>
      </c>
      <c r="X132" s="169">
        <f>X124-SUM(X125:X131)</f>
        <v>30547</v>
      </c>
      <c r="Y132" s="169">
        <f>Y124-SUM(Y125:Y131)</f>
        <v>31121</v>
      </c>
      <c r="Z132" s="170">
        <f t="shared" si="113"/>
        <v>1.8790715945919301E-2</v>
      </c>
      <c r="AA132" s="171">
        <f t="shared" si="106"/>
        <v>-0.19906835495161623</v>
      </c>
      <c r="AB132" s="170">
        <f t="shared" si="114"/>
        <v>1.2583918737669713E-2</v>
      </c>
    </row>
    <row r="133" spans="1:28" x14ac:dyDescent="0.25">
      <c r="A133" s="56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</row>
    <row r="134" spans="1:28" x14ac:dyDescent="0.25">
      <c r="A134" s="56"/>
      <c r="B134" s="154" t="s">
        <v>68</v>
      </c>
      <c r="C134" s="176">
        <f t="shared" ref="C134:H134" si="117">C135+C138</f>
        <v>16541</v>
      </c>
      <c r="D134" s="176">
        <f t="shared" si="117"/>
        <v>6753</v>
      </c>
      <c r="E134" s="176">
        <f t="shared" si="117"/>
        <v>2790</v>
      </c>
      <c r="F134" s="176">
        <f t="shared" si="117"/>
        <v>28464</v>
      </c>
      <c r="G134" s="176">
        <f t="shared" si="117"/>
        <v>27166</v>
      </c>
      <c r="H134" s="176">
        <f t="shared" si="117"/>
        <v>30519</v>
      </c>
      <c r="I134" s="177">
        <f>IFERROR(H134/G134-1,"-")</f>
        <v>0.12342634175071776</v>
      </c>
      <c r="J134" s="177">
        <f>IFERROR(H134/C134-1,"-")</f>
        <v>0.84505168974064437</v>
      </c>
      <c r="K134" s="177">
        <f>H134/H$8</f>
        <v>6.9297421016062455E-2</v>
      </c>
      <c r="L134" s="176">
        <f t="shared" ref="L134:Q134" si="118">L135+L138</f>
        <v>81728</v>
      </c>
      <c r="M134" s="176">
        <f t="shared" si="118"/>
        <v>32534</v>
      </c>
      <c r="N134" s="176">
        <f t="shared" si="118"/>
        <v>5496</v>
      </c>
      <c r="O134" s="176">
        <f t="shared" si="118"/>
        <v>91426</v>
      </c>
      <c r="P134" s="176">
        <f t="shared" si="118"/>
        <v>103284</v>
      </c>
      <c r="Q134" s="176">
        <f t="shared" si="118"/>
        <v>107994</v>
      </c>
      <c r="R134" s="177">
        <f>IFERROR(Q134/P134-1,"-")</f>
        <v>4.5602416637620546E-2</v>
      </c>
      <c r="S134" s="177">
        <f>IFERROR(Q134/L134-1,"-")</f>
        <v>0.32138312451057161</v>
      </c>
      <c r="T134" s="177">
        <f>Q134/Q$8</f>
        <v>5.312910943285952E-2</v>
      </c>
      <c r="U134" s="176">
        <f>U135+U138</f>
        <v>98269</v>
      </c>
      <c r="V134" s="176">
        <f>V135+V138</f>
        <v>35882</v>
      </c>
      <c r="W134" s="176">
        <f>W135+W138</f>
        <v>119890</v>
      </c>
      <c r="X134" s="176">
        <f>X135+X138</f>
        <v>130450</v>
      </c>
      <c r="Y134" s="176">
        <f>Y135+Y138</f>
        <v>138513</v>
      </c>
      <c r="Z134" s="177">
        <f>IFERROR(Y134/X134-1,"-")</f>
        <v>6.180912226906865E-2</v>
      </c>
      <c r="AA134" s="177">
        <f t="shared" ref="AA134:AA146" si="119">IFERROR(Y134/U134-1,"-")</f>
        <v>0.40952894605623347</v>
      </c>
      <c r="AB134" s="177">
        <f>Y134/Y$8</f>
        <v>5.6008365287453649E-2</v>
      </c>
    </row>
    <row r="135" spans="1:28" x14ac:dyDescent="0.25">
      <c r="A135" s="56"/>
      <c r="B135" s="157" t="s">
        <v>97</v>
      </c>
      <c r="C135" s="158">
        <v>6228</v>
      </c>
      <c r="D135" s="158">
        <v>514</v>
      </c>
      <c r="E135" s="158">
        <v>1473</v>
      </c>
      <c r="F135" s="158">
        <v>3357</v>
      </c>
      <c r="G135" s="158">
        <v>4136</v>
      </c>
      <c r="H135" s="158">
        <v>3974</v>
      </c>
      <c r="I135" s="159">
        <f>IFERROR(H135/G135-1,"-")</f>
        <v>-3.9168278529980616E-2</v>
      </c>
      <c r="J135" s="160">
        <f>IFERROR(H135/C135-1,"-")</f>
        <v>-0.36191393705844577</v>
      </c>
      <c r="K135" s="159">
        <f>H135/H$8</f>
        <v>9.0234919596917391E-3</v>
      </c>
      <c r="L135" s="158">
        <v>12462</v>
      </c>
      <c r="M135" s="158">
        <v>1373</v>
      </c>
      <c r="N135" s="158">
        <v>1501</v>
      </c>
      <c r="O135" s="158">
        <v>7833</v>
      </c>
      <c r="P135" s="158">
        <v>9670</v>
      </c>
      <c r="Q135" s="158">
        <v>7037</v>
      </c>
      <c r="R135" s="159">
        <f>IFERROR(Q135/P135-1,"-")</f>
        <v>-0.27228541882109614</v>
      </c>
      <c r="S135" s="160">
        <f>IFERROR(Q135/L135-1,"-")</f>
        <v>-0.43532338308457708</v>
      </c>
      <c r="T135" s="159">
        <f>Q135/Q$8</f>
        <v>3.4619473589183889E-3</v>
      </c>
      <c r="U135" s="158">
        <v>18690</v>
      </c>
      <c r="V135" s="158">
        <v>19613</v>
      </c>
      <c r="W135" s="158">
        <v>11190</v>
      </c>
      <c r="X135" s="158">
        <v>13806</v>
      </c>
      <c r="Y135" s="158">
        <v>11011</v>
      </c>
      <c r="Z135" s="159">
        <f>IFERROR(Y135/X135-1,"-")</f>
        <v>-0.2024482109227872</v>
      </c>
      <c r="AA135" s="160">
        <f t="shared" si="119"/>
        <v>-0.41086142322097374</v>
      </c>
      <c r="AB135" s="159">
        <f>Y135/Y$8</f>
        <v>4.4523482285428236E-3</v>
      </c>
    </row>
    <row r="136" spans="1:28" x14ac:dyDescent="0.25">
      <c r="A136" s="56"/>
      <c r="B136" s="162" t="s">
        <v>103</v>
      </c>
      <c r="C136" s="163">
        <v>6228</v>
      </c>
      <c r="D136" s="163">
        <v>514</v>
      </c>
      <c r="E136" s="163">
        <v>1473</v>
      </c>
      <c r="F136" s="163">
        <v>3286</v>
      </c>
      <c r="G136" s="163">
        <v>4136</v>
      </c>
      <c r="H136" s="163">
        <v>3974</v>
      </c>
      <c r="I136" s="164">
        <f>IFERROR(H136/G136-1,"-")</f>
        <v>-3.9168278529980616E-2</v>
      </c>
      <c r="J136" s="165">
        <f>IFERROR(H136/C136-1,"-")</f>
        <v>-0.36191393705844577</v>
      </c>
      <c r="K136" s="164">
        <f>H136/H$8</f>
        <v>9.0234919596917391E-3</v>
      </c>
      <c r="L136" s="163">
        <v>4169</v>
      </c>
      <c r="M136" s="163">
        <v>632</v>
      </c>
      <c r="N136" s="163">
        <v>0</v>
      </c>
      <c r="O136" s="163">
        <v>4234</v>
      </c>
      <c r="P136" s="163">
        <v>4783</v>
      </c>
      <c r="Q136" s="163">
        <v>3118</v>
      </c>
      <c r="R136" s="164">
        <f>IFERROR(Q136/P136-1,"-")</f>
        <v>-0.34810788208237509</v>
      </c>
      <c r="S136" s="165">
        <f>IFERROR(Q136/L136-1,"-")</f>
        <v>-0.25209882465819144</v>
      </c>
      <c r="T136" s="164">
        <f>Q136/Q$8</f>
        <v>1.5339422857904698E-3</v>
      </c>
      <c r="U136" s="163">
        <v>10397</v>
      </c>
      <c r="V136" s="163">
        <v>16017</v>
      </c>
      <c r="W136" s="163">
        <v>7520</v>
      </c>
      <c r="X136" s="163">
        <v>8919</v>
      </c>
      <c r="Y136" s="163">
        <v>7092</v>
      </c>
      <c r="Z136" s="164">
        <f>IFERROR(Y136/X136-1,"-")</f>
        <v>-0.20484359233097882</v>
      </c>
      <c r="AA136" s="165">
        <f t="shared" si="119"/>
        <v>-0.31788015773780898</v>
      </c>
      <c r="AB136" s="164">
        <f>Y136/Y$8</f>
        <v>2.8676826479725461E-3</v>
      </c>
    </row>
    <row r="137" spans="1:28" x14ac:dyDescent="0.25">
      <c r="A137" s="56"/>
      <c r="B137" s="162" t="s">
        <v>100</v>
      </c>
      <c r="C137" s="163">
        <v>0</v>
      </c>
      <c r="D137" s="163">
        <v>0</v>
      </c>
      <c r="E137" s="163">
        <v>0</v>
      </c>
      <c r="F137" s="163">
        <v>71</v>
      </c>
      <c r="G137" s="163">
        <v>0</v>
      </c>
      <c r="H137" s="163">
        <v>0</v>
      </c>
      <c r="I137" s="164" t="str">
        <f>IFERROR(H137/G137-1,"-")</f>
        <v>-</v>
      </c>
      <c r="J137" s="165" t="str">
        <f>IFERROR(H137/C137-1,"-")</f>
        <v>-</v>
      </c>
      <c r="K137" s="164">
        <f>H137/H$8</f>
        <v>0</v>
      </c>
      <c r="L137" s="163">
        <v>8293</v>
      </c>
      <c r="M137" s="163">
        <v>741</v>
      </c>
      <c r="N137" s="163">
        <v>1501</v>
      </c>
      <c r="O137" s="163">
        <v>3599</v>
      </c>
      <c r="P137" s="163">
        <v>4887</v>
      </c>
      <c r="Q137" s="163">
        <v>3919</v>
      </c>
      <c r="R137" s="164">
        <f>IFERROR(Q137/P137-1,"-")</f>
        <v>-0.19807652956824229</v>
      </c>
      <c r="S137" s="165">
        <f>IFERROR(Q137/L137-1,"-")</f>
        <v>-0.52743277462920535</v>
      </c>
      <c r="T137" s="164">
        <f>Q137/Q$8</f>
        <v>1.9280050731279189E-3</v>
      </c>
      <c r="U137" s="163">
        <v>8293</v>
      </c>
      <c r="V137" s="163">
        <v>3596</v>
      </c>
      <c r="W137" s="163">
        <v>3670</v>
      </c>
      <c r="X137" s="163">
        <v>4887</v>
      </c>
      <c r="Y137" s="163">
        <v>3919</v>
      </c>
      <c r="Z137" s="164">
        <f>IFERROR(Y137/X137-1,"-")</f>
        <v>-0.19807652956824229</v>
      </c>
      <c r="AA137" s="165">
        <f t="shared" si="119"/>
        <v>-0.52743277462920535</v>
      </c>
      <c r="AB137" s="164">
        <f>Y137/Y$8</f>
        <v>1.5846655805702775E-3</v>
      </c>
    </row>
    <row r="138" spans="1:28" x14ac:dyDescent="0.25">
      <c r="A138" s="56"/>
      <c r="B138" s="157" t="s">
        <v>107</v>
      </c>
      <c r="C138" s="158">
        <v>10313</v>
      </c>
      <c r="D138" s="158">
        <v>6239</v>
      </c>
      <c r="E138" s="158">
        <v>1317</v>
      </c>
      <c r="F138" s="158">
        <v>25107</v>
      </c>
      <c r="G138" s="158">
        <v>23030</v>
      </c>
      <c r="H138" s="158">
        <v>26545</v>
      </c>
      <c r="I138" s="159">
        <f>IFERROR(H138/G138-1,"-")</f>
        <v>0.15262700825010866</v>
      </c>
      <c r="J138" s="160">
        <f>IFERROR(H138/C138-1,"-")</f>
        <v>1.5739358091728888</v>
      </c>
      <c r="K138" s="159">
        <f>H138/H$8</f>
        <v>6.0273929056370711E-2</v>
      </c>
      <c r="L138" s="158">
        <v>69266</v>
      </c>
      <c r="M138" s="158">
        <v>31161</v>
      </c>
      <c r="N138" s="158">
        <v>3995</v>
      </c>
      <c r="O138" s="158">
        <v>83593</v>
      </c>
      <c r="P138" s="158">
        <v>93614</v>
      </c>
      <c r="Q138" s="158">
        <v>100957</v>
      </c>
      <c r="R138" s="159">
        <f>IFERROR(Q138/P138-1,"-")</f>
        <v>7.8439122353494151E-2</v>
      </c>
      <c r="S138" s="160">
        <f>IFERROR(Q138/L138-1,"-")</f>
        <v>0.45752605896110654</v>
      </c>
      <c r="T138" s="159">
        <f>Q138/Q$8</f>
        <v>4.9667162073941132E-2</v>
      </c>
      <c r="U138" s="158">
        <v>79579</v>
      </c>
      <c r="V138" s="158">
        <v>16269</v>
      </c>
      <c r="W138" s="158">
        <v>108700</v>
      </c>
      <c r="X138" s="158">
        <v>116644</v>
      </c>
      <c r="Y138" s="158">
        <v>127502</v>
      </c>
      <c r="Z138" s="159">
        <f>IFERROR(Y138/X138-1,"-")</f>
        <v>9.3086656836185222E-2</v>
      </c>
      <c r="AA138" s="160">
        <f t="shared" si="119"/>
        <v>0.60220661229721406</v>
      </c>
      <c r="AB138" s="159">
        <f>Y138/Y$8</f>
        <v>5.1556017058910823E-2</v>
      </c>
    </row>
    <row r="139" spans="1:28" s="56" customFormat="1" x14ac:dyDescent="0.25">
      <c r="B139" s="162" t="s">
        <v>110</v>
      </c>
      <c r="C139" s="163">
        <v>5686</v>
      </c>
      <c r="D139" s="163">
        <v>3314</v>
      </c>
      <c r="E139" s="163">
        <v>189</v>
      </c>
      <c r="F139" s="163">
        <v>12522</v>
      </c>
      <c r="G139" s="163">
        <v>11768</v>
      </c>
      <c r="H139" s="163">
        <v>15180</v>
      </c>
      <c r="I139" s="164">
        <f t="shared" ref="I139:I146" si="120">IFERROR(H139/G139-1,"-")</f>
        <v>0.28993881713120317</v>
      </c>
      <c r="J139" s="165">
        <f t="shared" ref="J139:J146" si="121">IFERROR(H139/C139-1,"-")</f>
        <v>1.6697150896939852</v>
      </c>
      <c r="K139" s="164">
        <f t="shared" ref="K139:K146" si="122">H139/H$8</f>
        <v>3.4468195256195419E-2</v>
      </c>
      <c r="L139" s="163">
        <v>31029</v>
      </c>
      <c r="M139" s="163">
        <v>12322</v>
      </c>
      <c r="N139" s="163">
        <v>332</v>
      </c>
      <c r="O139" s="163">
        <v>33530</v>
      </c>
      <c r="P139" s="163">
        <v>37048</v>
      </c>
      <c r="Q139" s="163">
        <v>41409</v>
      </c>
      <c r="R139" s="164">
        <f t="shared" ref="R139:R146" si="123">IFERROR(Q139/P139-1,"-")</f>
        <v>0.11771215720146833</v>
      </c>
      <c r="S139" s="165">
        <f t="shared" ref="S139:S146" si="124">IFERROR(Q139/L139-1,"-")</f>
        <v>0.33452576621869867</v>
      </c>
      <c r="T139" s="164">
        <f t="shared" ref="T139:T146" si="125">Q139/Q$8</f>
        <v>2.0371717803815768E-2</v>
      </c>
      <c r="U139" s="163">
        <v>36715</v>
      </c>
      <c r="V139" s="163">
        <v>853</v>
      </c>
      <c r="W139" s="163">
        <v>46052</v>
      </c>
      <c r="X139" s="163">
        <v>48816</v>
      </c>
      <c r="Y139" s="163">
        <v>56589</v>
      </c>
      <c r="Z139" s="164">
        <f t="shared" ref="Z139:Z146" si="126">IFERROR(Y139/X139-1,"-")</f>
        <v>0.15923058013765989</v>
      </c>
      <c r="AA139" s="165">
        <f t="shared" si="119"/>
        <v>0.54130464387852384</v>
      </c>
      <c r="AB139" s="164">
        <f t="shared" ref="AB139:AB146" si="127">Y139/Y$8</f>
        <v>2.2882021061212409E-2</v>
      </c>
    </row>
    <row r="140" spans="1:28" s="56" customFormat="1" x14ac:dyDescent="0.25">
      <c r="B140" s="162" t="s">
        <v>113</v>
      </c>
      <c r="C140" s="163">
        <v>821</v>
      </c>
      <c r="D140" s="163">
        <v>966</v>
      </c>
      <c r="E140" s="163">
        <v>129</v>
      </c>
      <c r="F140" s="163">
        <v>808</v>
      </c>
      <c r="G140" s="163">
        <v>1099</v>
      </c>
      <c r="H140" s="163">
        <v>994</v>
      </c>
      <c r="I140" s="164">
        <f t="shared" si="120"/>
        <v>-9.5541401273885329E-2</v>
      </c>
      <c r="J140" s="165">
        <f t="shared" si="121"/>
        <v>0.21071863580998773</v>
      </c>
      <c r="K140" s="164">
        <f t="shared" si="122"/>
        <v>2.2570083059722163E-3</v>
      </c>
      <c r="L140" s="163">
        <v>5887</v>
      </c>
      <c r="M140" s="163">
        <v>1709</v>
      </c>
      <c r="N140" s="163">
        <v>474</v>
      </c>
      <c r="O140" s="163">
        <v>6132</v>
      </c>
      <c r="P140" s="163">
        <v>9153</v>
      </c>
      <c r="Q140" s="163">
        <v>10266</v>
      </c>
      <c r="R140" s="164">
        <f t="shared" si="123"/>
        <v>0.12159947558177642</v>
      </c>
      <c r="S140" s="165">
        <f t="shared" si="124"/>
        <v>0.7438423645320198</v>
      </c>
      <c r="T140" s="164">
        <f t="shared" si="125"/>
        <v>5.0504975965121757E-3</v>
      </c>
      <c r="U140" s="163">
        <v>6708</v>
      </c>
      <c r="V140" s="163">
        <v>1834</v>
      </c>
      <c r="W140" s="163">
        <v>6940</v>
      </c>
      <c r="X140" s="163">
        <v>10252</v>
      </c>
      <c r="Y140" s="163">
        <v>11260</v>
      </c>
      <c r="Z140" s="164">
        <f t="shared" si="126"/>
        <v>9.8322278579789257E-2</v>
      </c>
      <c r="AA140" s="165">
        <f t="shared" si="119"/>
        <v>0.67859272510435309</v>
      </c>
      <c r="AB140" s="164">
        <f t="shared" si="127"/>
        <v>4.5530325177905902E-3</v>
      </c>
    </row>
    <row r="141" spans="1:28" x14ac:dyDescent="0.25">
      <c r="A141" s="56"/>
      <c r="B141" s="162" t="s">
        <v>116</v>
      </c>
      <c r="C141" s="163">
        <v>497</v>
      </c>
      <c r="D141" s="163">
        <v>87</v>
      </c>
      <c r="E141" s="163">
        <v>199</v>
      </c>
      <c r="F141" s="163">
        <v>3811</v>
      </c>
      <c r="G141" s="163">
        <v>2925</v>
      </c>
      <c r="H141" s="163">
        <v>3062</v>
      </c>
      <c r="I141" s="164">
        <f t="shared" si="120"/>
        <v>4.6837606837606849E-2</v>
      </c>
      <c r="J141" s="165">
        <f t="shared" si="121"/>
        <v>5.1609657947686118</v>
      </c>
      <c r="K141" s="164">
        <f t="shared" si="122"/>
        <v>6.9526754858017376E-3</v>
      </c>
      <c r="L141" s="163">
        <v>9088</v>
      </c>
      <c r="M141" s="163">
        <v>3010</v>
      </c>
      <c r="N141" s="163">
        <v>782</v>
      </c>
      <c r="O141" s="163">
        <v>10346</v>
      </c>
      <c r="P141" s="163">
        <v>9638</v>
      </c>
      <c r="Q141" s="163">
        <v>9917</v>
      </c>
      <c r="R141" s="164">
        <f t="shared" si="123"/>
        <v>2.8947914505083938E-2</v>
      </c>
      <c r="S141" s="165">
        <f t="shared" si="124"/>
        <v>9.1219190140845008E-2</v>
      </c>
      <c r="T141" s="164">
        <f t="shared" si="125"/>
        <v>4.8788023246260706E-3</v>
      </c>
      <c r="U141" s="163">
        <v>9585</v>
      </c>
      <c r="V141" s="163">
        <v>4650</v>
      </c>
      <c r="W141" s="163">
        <v>14157</v>
      </c>
      <c r="X141" s="163">
        <v>12563</v>
      </c>
      <c r="Y141" s="163">
        <v>12979</v>
      </c>
      <c r="Z141" s="164">
        <f t="shared" si="126"/>
        <v>3.3113109925973161E-2</v>
      </c>
      <c r="AA141" s="165">
        <f t="shared" si="119"/>
        <v>0.35409494001043296</v>
      </c>
      <c r="AB141" s="164">
        <f t="shared" si="127"/>
        <v>5.2481180327179459E-3</v>
      </c>
    </row>
    <row r="142" spans="1:28" x14ac:dyDescent="0.25">
      <c r="A142" s="56"/>
      <c r="B142" s="162" t="s">
        <v>123</v>
      </c>
      <c r="C142" s="163">
        <v>319</v>
      </c>
      <c r="D142" s="163">
        <v>94</v>
      </c>
      <c r="E142" s="163">
        <v>95</v>
      </c>
      <c r="F142" s="163">
        <v>2435</v>
      </c>
      <c r="G142" s="163">
        <v>1733</v>
      </c>
      <c r="H142" s="163">
        <v>1118</v>
      </c>
      <c r="I142" s="164">
        <f t="shared" si="120"/>
        <v>-0.35487593768032311</v>
      </c>
      <c r="J142" s="165">
        <f t="shared" si="121"/>
        <v>2.5047021943573666</v>
      </c>
      <c r="K142" s="164">
        <f t="shared" si="122"/>
        <v>2.5385666861941028E-3</v>
      </c>
      <c r="L142" s="163">
        <v>1208</v>
      </c>
      <c r="M142" s="163">
        <v>312</v>
      </c>
      <c r="N142" s="163">
        <v>50</v>
      </c>
      <c r="O142" s="163">
        <v>2419</v>
      </c>
      <c r="P142" s="163">
        <v>2370</v>
      </c>
      <c r="Q142" s="163">
        <v>1936</v>
      </c>
      <c r="R142" s="164">
        <f t="shared" si="123"/>
        <v>-0.18312236286919836</v>
      </c>
      <c r="S142" s="165">
        <f t="shared" si="124"/>
        <v>0.60264900662251653</v>
      </c>
      <c r="T142" s="164">
        <f t="shared" si="125"/>
        <v>9.5244139361460851E-4</v>
      </c>
      <c r="U142" s="163">
        <v>1527</v>
      </c>
      <c r="V142" s="163">
        <v>260</v>
      </c>
      <c r="W142" s="163">
        <v>4854</v>
      </c>
      <c r="X142" s="163">
        <v>4103</v>
      </c>
      <c r="Y142" s="163">
        <v>3054</v>
      </c>
      <c r="Z142" s="164">
        <f t="shared" si="126"/>
        <v>-0.25566658542529852</v>
      </c>
      <c r="AA142" s="165">
        <f t="shared" si="119"/>
        <v>1</v>
      </c>
      <c r="AB142" s="164">
        <f t="shared" si="127"/>
        <v>1.2348988729424923E-3</v>
      </c>
    </row>
    <row r="143" spans="1:28" x14ac:dyDescent="0.25">
      <c r="A143" s="56"/>
      <c r="B143" s="162" t="s">
        <v>119</v>
      </c>
      <c r="C143" s="163">
        <v>118</v>
      </c>
      <c r="D143" s="163">
        <v>52</v>
      </c>
      <c r="E143" s="163">
        <v>89</v>
      </c>
      <c r="F143" s="163">
        <v>205</v>
      </c>
      <c r="G143" s="163">
        <v>505</v>
      </c>
      <c r="H143" s="163">
        <v>629</v>
      </c>
      <c r="I143" s="164">
        <f t="shared" si="120"/>
        <v>0.24554455445544554</v>
      </c>
      <c r="J143" s="165">
        <f t="shared" si="121"/>
        <v>4.3305084745762707</v>
      </c>
      <c r="K143" s="164">
        <f t="shared" si="122"/>
        <v>1.4282275899965033E-3</v>
      </c>
      <c r="L143" s="163">
        <v>1916</v>
      </c>
      <c r="M143" s="163">
        <v>619</v>
      </c>
      <c r="N143" s="163">
        <v>90</v>
      </c>
      <c r="O143" s="163">
        <v>1945</v>
      </c>
      <c r="P143" s="163">
        <v>2146</v>
      </c>
      <c r="Q143" s="163">
        <v>2489</v>
      </c>
      <c r="R143" s="164">
        <f t="shared" si="123"/>
        <v>0.15983224603914259</v>
      </c>
      <c r="S143" s="165">
        <f t="shared" si="124"/>
        <v>0.29906054279749483</v>
      </c>
      <c r="T143" s="164">
        <f t="shared" si="125"/>
        <v>1.2244972255716739E-3</v>
      </c>
      <c r="U143" s="163">
        <v>2034</v>
      </c>
      <c r="V143" s="163">
        <v>583</v>
      </c>
      <c r="W143" s="163">
        <v>2150</v>
      </c>
      <c r="X143" s="163">
        <v>2651</v>
      </c>
      <c r="Y143" s="163">
        <v>3118</v>
      </c>
      <c r="Z143" s="164">
        <f t="shared" si="126"/>
        <v>0.17615993964541676</v>
      </c>
      <c r="AA143" s="165">
        <f t="shared" si="119"/>
        <v>0.53294001966568327</v>
      </c>
      <c r="AB143" s="164">
        <f t="shared" si="127"/>
        <v>1.2607775657611955E-3</v>
      </c>
    </row>
    <row r="144" spans="1:28" x14ac:dyDescent="0.25">
      <c r="A144" s="56"/>
      <c r="B144" s="162" t="s">
        <v>128</v>
      </c>
      <c r="C144" s="163">
        <v>245</v>
      </c>
      <c r="D144" s="163">
        <v>142</v>
      </c>
      <c r="E144" s="163">
        <v>0</v>
      </c>
      <c r="F144" s="163">
        <v>79</v>
      </c>
      <c r="G144" s="163">
        <v>139</v>
      </c>
      <c r="H144" s="163">
        <v>6</v>
      </c>
      <c r="I144" s="164">
        <f t="shared" si="120"/>
        <v>-0.95683453237410077</v>
      </c>
      <c r="J144" s="165">
        <f t="shared" si="121"/>
        <v>-0.97551020408163269</v>
      </c>
      <c r="K144" s="164">
        <f t="shared" si="122"/>
        <v>1.3623792591381588E-5</v>
      </c>
      <c r="L144" s="163">
        <v>704</v>
      </c>
      <c r="M144" s="163">
        <v>1439</v>
      </c>
      <c r="N144" s="163">
        <v>15</v>
      </c>
      <c r="O144" s="163">
        <v>1561</v>
      </c>
      <c r="P144" s="163">
        <v>1812</v>
      </c>
      <c r="Q144" s="163">
        <v>1807</v>
      </c>
      <c r="R144" s="164">
        <f t="shared" si="123"/>
        <v>-2.7593818984547047E-3</v>
      </c>
      <c r="S144" s="165">
        <f t="shared" si="124"/>
        <v>1.5667613636363638</v>
      </c>
      <c r="T144" s="164">
        <f t="shared" si="125"/>
        <v>8.8897809827561867E-4</v>
      </c>
      <c r="U144" s="163">
        <v>949</v>
      </c>
      <c r="V144" s="163">
        <v>34</v>
      </c>
      <c r="W144" s="163">
        <v>1640</v>
      </c>
      <c r="X144" s="163">
        <v>1951</v>
      </c>
      <c r="Y144" s="163">
        <v>1813</v>
      </c>
      <c r="Z144" s="164">
        <f t="shared" si="126"/>
        <v>-7.0732957457714019E-2</v>
      </c>
      <c r="AA144" s="165">
        <f t="shared" si="119"/>
        <v>0.91043203371970494</v>
      </c>
      <c r="AB144" s="164">
        <f t="shared" si="127"/>
        <v>7.3309484500482598E-4</v>
      </c>
    </row>
    <row r="145" spans="1:28" x14ac:dyDescent="0.25">
      <c r="A145" s="56"/>
      <c r="B145" s="162" t="s">
        <v>131</v>
      </c>
      <c r="C145" s="163">
        <v>71</v>
      </c>
      <c r="D145" s="163">
        <v>815</v>
      </c>
      <c r="E145" s="163">
        <v>2</v>
      </c>
      <c r="F145" s="163">
        <v>49</v>
      </c>
      <c r="G145" s="163">
        <v>62</v>
      </c>
      <c r="H145" s="163">
        <v>54</v>
      </c>
      <c r="I145" s="164">
        <f t="shared" si="120"/>
        <v>-0.12903225806451613</v>
      </c>
      <c r="J145" s="165">
        <f t="shared" si="121"/>
        <v>-0.23943661971830987</v>
      </c>
      <c r="K145" s="164">
        <f t="shared" si="122"/>
        <v>1.2261413332243431E-4</v>
      </c>
      <c r="L145" s="163">
        <v>3100</v>
      </c>
      <c r="M145" s="163">
        <v>2462</v>
      </c>
      <c r="N145" s="163">
        <v>4</v>
      </c>
      <c r="O145" s="163">
        <v>686</v>
      </c>
      <c r="P145" s="163">
        <v>1243</v>
      </c>
      <c r="Q145" s="163">
        <v>1108</v>
      </c>
      <c r="R145" s="164">
        <f t="shared" si="123"/>
        <v>-0.10860820595333864</v>
      </c>
      <c r="S145" s="165">
        <f t="shared" si="124"/>
        <v>-0.64258064516129032</v>
      </c>
      <c r="T145" s="164">
        <f t="shared" si="125"/>
        <v>5.450955909736499E-4</v>
      </c>
      <c r="U145" s="163">
        <v>3171</v>
      </c>
      <c r="V145" s="163">
        <v>43</v>
      </c>
      <c r="W145" s="163">
        <v>735</v>
      </c>
      <c r="X145" s="163">
        <v>1305</v>
      </c>
      <c r="Y145" s="163">
        <v>1162</v>
      </c>
      <c r="Z145" s="164">
        <f t="shared" si="126"/>
        <v>-0.10957854406130263</v>
      </c>
      <c r="AA145" s="165">
        <f t="shared" si="119"/>
        <v>-0.63355408388520973</v>
      </c>
      <c r="AB145" s="164">
        <f t="shared" si="127"/>
        <v>4.6986001648957956E-4</v>
      </c>
    </row>
    <row r="146" spans="1:28" x14ac:dyDescent="0.25">
      <c r="A146" s="56"/>
      <c r="B146" s="168" t="s">
        <v>145</v>
      </c>
      <c r="C146" s="169">
        <f t="shared" ref="C146:H146" si="128">C138-SUM(C139:C145)</f>
        <v>2556</v>
      </c>
      <c r="D146" s="169">
        <f t="shared" si="128"/>
        <v>769</v>
      </c>
      <c r="E146" s="169">
        <f t="shared" si="128"/>
        <v>614</v>
      </c>
      <c r="F146" s="169">
        <f t="shared" si="128"/>
        <v>5198</v>
      </c>
      <c r="G146" s="169">
        <f t="shared" si="128"/>
        <v>4799</v>
      </c>
      <c r="H146" s="169">
        <f t="shared" si="128"/>
        <v>5502</v>
      </c>
      <c r="I146" s="170">
        <f t="shared" si="120"/>
        <v>0.14648885184413429</v>
      </c>
      <c r="J146" s="171">
        <f t="shared" si="121"/>
        <v>1.152582159624413</v>
      </c>
      <c r="K146" s="170">
        <f t="shared" si="122"/>
        <v>1.2493017806296917E-2</v>
      </c>
      <c r="L146" s="169">
        <f t="shared" ref="L146:Q146" si="129">L138-SUM(L139:L145)</f>
        <v>16334</v>
      </c>
      <c r="M146" s="169">
        <f t="shared" si="129"/>
        <v>9288</v>
      </c>
      <c r="N146" s="169">
        <f t="shared" si="129"/>
        <v>2248</v>
      </c>
      <c r="O146" s="169">
        <f t="shared" si="129"/>
        <v>26974</v>
      </c>
      <c r="P146" s="169">
        <f t="shared" si="129"/>
        <v>30204</v>
      </c>
      <c r="Q146" s="169">
        <f t="shared" si="129"/>
        <v>32025</v>
      </c>
      <c r="R146" s="170">
        <f t="shared" si="123"/>
        <v>6.0290027810885993E-2</v>
      </c>
      <c r="S146" s="171">
        <f t="shared" si="124"/>
        <v>0.96063425982612949</v>
      </c>
      <c r="T146" s="170">
        <f t="shared" si="125"/>
        <v>1.5755132040551571E-2</v>
      </c>
      <c r="U146" s="169">
        <f>U138-SUM(U139:U145)</f>
        <v>18890</v>
      </c>
      <c r="V146" s="169">
        <f>V138-SUM(V139:V145)</f>
        <v>8012</v>
      </c>
      <c r="W146" s="169">
        <f>W138-SUM(W139:W145)</f>
        <v>32172</v>
      </c>
      <c r="X146" s="169">
        <f>X138-SUM(X139:X145)</f>
        <v>35003</v>
      </c>
      <c r="Y146" s="169">
        <f>Y138-SUM(Y139:Y145)</f>
        <v>37527</v>
      </c>
      <c r="Z146" s="170">
        <f t="shared" si="126"/>
        <v>7.2108105019569768E-2</v>
      </c>
      <c r="AA146" s="171">
        <f t="shared" si="119"/>
        <v>0.98660667019587089</v>
      </c>
      <c r="AB146" s="170">
        <f t="shared" si="127"/>
        <v>1.5174214146991783E-2</v>
      </c>
    </row>
    <row r="147" spans="1:28" x14ac:dyDescent="0.25">
      <c r="A147" s="56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x14ac:dyDescent="0.25">
      <c r="A148" s="56"/>
      <c r="B148" s="154" t="s">
        <v>68</v>
      </c>
      <c r="C148" s="176">
        <f t="shared" ref="C148:H148" si="130">C149+C152</f>
        <v>15895</v>
      </c>
      <c r="D148" s="176">
        <f t="shared" si="130"/>
        <v>5487</v>
      </c>
      <c r="E148" s="176">
        <f t="shared" si="130"/>
        <v>4372</v>
      </c>
      <c r="F148" s="176">
        <f t="shared" si="130"/>
        <v>16339</v>
      </c>
      <c r="G148" s="176">
        <f t="shared" si="130"/>
        <v>16570</v>
      </c>
      <c r="H148" s="176">
        <f t="shared" si="130"/>
        <v>19906</v>
      </c>
      <c r="I148" s="177">
        <f>IFERROR(H148/G148-1,"-")</f>
        <v>0.20132770066385031</v>
      </c>
      <c r="J148" s="177">
        <f>IFERROR(H148/C148-1,"-")</f>
        <v>0.25234350424661844</v>
      </c>
      <c r="K148" s="177">
        <f>H148/H$8</f>
        <v>4.5199202554006987E-2</v>
      </c>
      <c r="L148" s="176">
        <f t="shared" ref="L148:Q148" si="131">L149+L152</f>
        <v>56935</v>
      </c>
      <c r="M148" s="176">
        <f t="shared" si="131"/>
        <v>16907</v>
      </c>
      <c r="N148" s="176">
        <f t="shared" si="131"/>
        <v>22955</v>
      </c>
      <c r="O148" s="176">
        <f t="shared" si="131"/>
        <v>43745</v>
      </c>
      <c r="P148" s="176">
        <f t="shared" si="131"/>
        <v>46752</v>
      </c>
      <c r="Q148" s="176">
        <f t="shared" si="131"/>
        <v>47305</v>
      </c>
      <c r="R148" s="177">
        <f>IFERROR(Q148/P148-1,"-")</f>
        <v>1.1828370978781644E-2</v>
      </c>
      <c r="S148" s="177">
        <f>IFERROR(Q148/L148-1,"-")</f>
        <v>-0.16914024765082991</v>
      </c>
      <c r="T148" s="177">
        <f>Q148/Q$8</f>
        <v>2.3272334775278437E-2</v>
      </c>
      <c r="U148" s="176">
        <f>U149+U152</f>
        <v>72830</v>
      </c>
      <c r="V148" s="176">
        <f>V149+V152</f>
        <v>27327</v>
      </c>
      <c r="W148" s="176">
        <f>W149+W152</f>
        <v>60084</v>
      </c>
      <c r="X148" s="176">
        <f>X149+X152</f>
        <v>63322</v>
      </c>
      <c r="Y148" s="176">
        <f>Y149+Y152</f>
        <v>67211</v>
      </c>
      <c r="Z148" s="177">
        <f>IFERROR(Y148/X148-1,"-")</f>
        <v>6.1416253434825263E-2</v>
      </c>
      <c r="AA148" s="177">
        <f t="shared" ref="AA148:AA160" si="132">IFERROR(Y148/U148-1,"-")</f>
        <v>-7.7152272415213496E-2</v>
      </c>
      <c r="AB148" s="177">
        <f>Y148/Y$8</f>
        <v>2.7177075359966552E-2</v>
      </c>
    </row>
    <row r="149" spans="1:28" x14ac:dyDescent="0.25">
      <c r="A149" s="56"/>
      <c r="B149" s="157" t="s">
        <v>97</v>
      </c>
      <c r="C149" s="158">
        <v>10326</v>
      </c>
      <c r="D149" s="158">
        <v>3443</v>
      </c>
      <c r="E149" s="158">
        <v>2227</v>
      </c>
      <c r="F149" s="158">
        <v>10042</v>
      </c>
      <c r="G149" s="158">
        <v>10712</v>
      </c>
      <c r="H149" s="158">
        <v>10921</v>
      </c>
      <c r="I149" s="159">
        <f>IFERROR(H149/G149-1,"-")</f>
        <v>1.9510828976848416E-2</v>
      </c>
      <c r="J149" s="160">
        <f>IFERROR(H149/C149-1,"-")</f>
        <v>5.7621537865581995E-2</v>
      </c>
      <c r="K149" s="159">
        <f>H149/H$8</f>
        <v>2.4797573148413056E-2</v>
      </c>
      <c r="L149" s="158">
        <v>22359</v>
      </c>
      <c r="M149" s="158">
        <v>4415</v>
      </c>
      <c r="N149" s="158">
        <v>16477</v>
      </c>
      <c r="O149" s="158">
        <v>22320</v>
      </c>
      <c r="P149" s="158">
        <v>22358</v>
      </c>
      <c r="Q149" s="158">
        <v>20442</v>
      </c>
      <c r="R149" s="159">
        <f>IFERROR(Q149/P149-1,"-")</f>
        <v>-8.5696395026388816E-2</v>
      </c>
      <c r="S149" s="160">
        <f>IFERROR(Q149/L149-1,"-")</f>
        <v>-8.573728699852412E-2</v>
      </c>
      <c r="T149" s="159">
        <f>Q149/Q$8</f>
        <v>1.0056718475345986E-2</v>
      </c>
      <c r="U149" s="158">
        <v>32685</v>
      </c>
      <c r="V149" s="158">
        <v>18704</v>
      </c>
      <c r="W149" s="158">
        <v>32362</v>
      </c>
      <c r="X149" s="158">
        <v>33070</v>
      </c>
      <c r="Y149" s="158">
        <v>31363</v>
      </c>
      <c r="Z149" s="159">
        <f>IFERROR(Y149/X149-1,"-")</f>
        <v>-5.1617780465678886E-2</v>
      </c>
      <c r="AA149" s="160">
        <f t="shared" si="132"/>
        <v>-4.0446688083218607E-2</v>
      </c>
      <c r="AB149" s="159">
        <f>Y149/Y$8</f>
        <v>1.2681772544890434E-2</v>
      </c>
    </row>
    <row r="150" spans="1:28" x14ac:dyDescent="0.25">
      <c r="A150" s="56"/>
      <c r="B150" s="162" t="s">
        <v>103</v>
      </c>
      <c r="C150" s="163">
        <v>2793</v>
      </c>
      <c r="D150" s="163">
        <v>545</v>
      </c>
      <c r="E150" s="163">
        <v>1119</v>
      </c>
      <c r="F150" s="163">
        <v>3452</v>
      </c>
      <c r="G150" s="163">
        <v>2827</v>
      </c>
      <c r="H150" s="163">
        <v>2995</v>
      </c>
      <c r="I150" s="164">
        <f>IFERROR(H150/G150-1,"-")</f>
        <v>5.942695436858858E-2</v>
      </c>
      <c r="J150" s="165">
        <f>IFERROR(H150/C150-1,"-")</f>
        <v>7.2323666308628631E-2</v>
      </c>
      <c r="K150" s="164">
        <f>H150/H$8</f>
        <v>6.8005431351979761E-3</v>
      </c>
      <c r="L150" s="163">
        <v>17168</v>
      </c>
      <c r="M150" s="163">
        <v>3315</v>
      </c>
      <c r="N150" s="163">
        <v>14760</v>
      </c>
      <c r="O150" s="163">
        <v>19657</v>
      </c>
      <c r="P150" s="163">
        <v>20976</v>
      </c>
      <c r="Q150" s="163">
        <v>19036</v>
      </c>
      <c r="R150" s="164">
        <f>IFERROR(Q150/P150-1,"-")</f>
        <v>-9.2486651411136545E-2</v>
      </c>
      <c r="S150" s="165">
        <f>IFERROR(Q150/L150-1,"-")</f>
        <v>0.10880708294501407</v>
      </c>
      <c r="T150" s="164">
        <f>Q150/Q$8</f>
        <v>9.3650177525039721E-3</v>
      </c>
      <c r="U150" s="163">
        <v>19961</v>
      </c>
      <c r="V150" s="163">
        <v>15879</v>
      </c>
      <c r="W150" s="163">
        <v>23109</v>
      </c>
      <c r="X150" s="163">
        <v>23803</v>
      </c>
      <c r="Y150" s="163">
        <v>22031</v>
      </c>
      <c r="Z150" s="164">
        <f>IFERROR(Y150/X150-1,"-")</f>
        <v>-7.4444397764987569E-2</v>
      </c>
      <c r="AA150" s="165">
        <f t="shared" si="132"/>
        <v>0.10370221932768908</v>
      </c>
      <c r="AB150" s="164">
        <f>Y150/Y$8</f>
        <v>8.9083356482632763E-3</v>
      </c>
    </row>
    <row r="151" spans="1:28" x14ac:dyDescent="0.25">
      <c r="A151" s="56"/>
      <c r="B151" s="162" t="s">
        <v>100</v>
      </c>
      <c r="C151" s="163">
        <v>7533</v>
      </c>
      <c r="D151" s="163">
        <v>2898</v>
      </c>
      <c r="E151" s="163">
        <v>1108</v>
      </c>
      <c r="F151" s="163">
        <v>6590</v>
      </c>
      <c r="G151" s="163">
        <v>7885</v>
      </c>
      <c r="H151" s="163">
        <v>7926</v>
      </c>
      <c r="I151" s="164">
        <f>IFERROR(H151/G151-1,"-")</f>
        <v>5.1997463538364652E-3</v>
      </c>
      <c r="J151" s="165">
        <f>IFERROR(H151/C151-1,"-")</f>
        <v>5.2170450019912495E-2</v>
      </c>
      <c r="K151" s="164">
        <f>H151/H$8</f>
        <v>1.7997030013215079E-2</v>
      </c>
      <c r="L151" s="163">
        <v>5191</v>
      </c>
      <c r="M151" s="163">
        <v>1100</v>
      </c>
      <c r="N151" s="163">
        <v>1717</v>
      </c>
      <c r="O151" s="163">
        <v>2663</v>
      </c>
      <c r="P151" s="163">
        <v>1382</v>
      </c>
      <c r="Q151" s="163">
        <v>1406</v>
      </c>
      <c r="R151" s="164">
        <f>IFERROR(Q151/P151-1,"-")</f>
        <v>1.736613603473236E-2</v>
      </c>
      <c r="S151" s="165">
        <f>IFERROR(Q151/L151-1,"-")</f>
        <v>-0.72914659988441533</v>
      </c>
      <c r="T151" s="164">
        <f>Q151/Q$8</f>
        <v>6.9170072284201428E-4</v>
      </c>
      <c r="U151" s="163">
        <v>12724</v>
      </c>
      <c r="V151" s="163">
        <v>2825</v>
      </c>
      <c r="W151" s="163">
        <v>9253</v>
      </c>
      <c r="X151" s="163">
        <v>9267</v>
      </c>
      <c r="Y151" s="163">
        <v>9332</v>
      </c>
      <c r="Z151" s="164">
        <f>IFERROR(Y151/X151-1,"-")</f>
        <v>7.0141361821516313E-3</v>
      </c>
      <c r="AA151" s="165">
        <f t="shared" si="132"/>
        <v>-0.26658283558629359</v>
      </c>
      <c r="AB151" s="164">
        <f>Y151/Y$8</f>
        <v>3.7734368966271573E-3</v>
      </c>
    </row>
    <row r="152" spans="1:28" x14ac:dyDescent="0.25">
      <c r="A152" s="56"/>
      <c r="B152" s="157" t="s">
        <v>107</v>
      </c>
      <c r="C152" s="158">
        <v>5569</v>
      </c>
      <c r="D152" s="158">
        <v>2044</v>
      </c>
      <c r="E152" s="158">
        <v>2145</v>
      </c>
      <c r="F152" s="158">
        <v>6297</v>
      </c>
      <c r="G152" s="158">
        <v>5858</v>
      </c>
      <c r="H152" s="158">
        <v>8985</v>
      </c>
      <c r="I152" s="159">
        <f>IFERROR(H152/G152-1,"-")</f>
        <v>0.53379993171730966</v>
      </c>
      <c r="J152" s="160">
        <f>IFERROR(H152/C152-1,"-")</f>
        <v>0.61339558268989047</v>
      </c>
      <c r="K152" s="159">
        <f>H152/H$8</f>
        <v>2.0401629405593931E-2</v>
      </c>
      <c r="L152" s="158">
        <v>34576</v>
      </c>
      <c r="M152" s="158">
        <v>12492</v>
      </c>
      <c r="N152" s="158">
        <v>6478</v>
      </c>
      <c r="O152" s="158">
        <v>21425</v>
      </c>
      <c r="P152" s="158">
        <v>24394</v>
      </c>
      <c r="Q152" s="158">
        <v>26863</v>
      </c>
      <c r="R152" s="159">
        <f>IFERROR(Q152/P152-1,"-")</f>
        <v>0.10121341313437737</v>
      </c>
      <c r="S152" s="160">
        <f>IFERROR(Q152/L152-1,"-")</f>
        <v>-0.22307380842202684</v>
      </c>
      <c r="T152" s="159">
        <f>Q152/Q$8</f>
        <v>1.3215616299932453E-2</v>
      </c>
      <c r="U152" s="158">
        <v>40145</v>
      </c>
      <c r="V152" s="158">
        <v>8623</v>
      </c>
      <c r="W152" s="158">
        <v>27722</v>
      </c>
      <c r="X152" s="158">
        <v>30252</v>
      </c>
      <c r="Y152" s="158">
        <v>35848</v>
      </c>
      <c r="Z152" s="159">
        <f>IFERROR(Y152/X152-1,"-")</f>
        <v>0.18497950548724051</v>
      </c>
      <c r="AA152" s="160">
        <f t="shared" si="132"/>
        <v>-0.1070369909079586</v>
      </c>
      <c r="AB152" s="159">
        <f>Y152/Y$8</f>
        <v>1.4495302815076118E-2</v>
      </c>
    </row>
    <row r="153" spans="1:28" s="56" customFormat="1" x14ac:dyDescent="0.25">
      <c r="B153" s="162" t="s">
        <v>110</v>
      </c>
      <c r="C153" s="163">
        <v>609</v>
      </c>
      <c r="D153" s="163">
        <v>267</v>
      </c>
      <c r="E153" s="163">
        <v>98</v>
      </c>
      <c r="F153" s="163">
        <v>576</v>
      </c>
      <c r="G153" s="163">
        <v>455</v>
      </c>
      <c r="H153" s="163">
        <v>784</v>
      </c>
      <c r="I153" s="164">
        <f t="shared" ref="I153:I160" si="133">IFERROR(H153/G153-1,"-")</f>
        <v>0.72307692307692317</v>
      </c>
      <c r="J153" s="165">
        <f t="shared" ref="J153:J160" si="134">IFERROR(H153/C153-1,"-")</f>
        <v>0.28735632183908044</v>
      </c>
      <c r="K153" s="164">
        <f t="shared" ref="K153:K160" si="135">H153/H$8</f>
        <v>1.7801755652738609E-3</v>
      </c>
      <c r="L153" s="163">
        <v>12504</v>
      </c>
      <c r="M153" s="163">
        <v>4639</v>
      </c>
      <c r="N153" s="163">
        <v>290</v>
      </c>
      <c r="O153" s="163">
        <v>9899</v>
      </c>
      <c r="P153" s="163">
        <v>10159</v>
      </c>
      <c r="Q153" s="163">
        <v>11116</v>
      </c>
      <c r="R153" s="164">
        <f t="shared" ref="R153:R160" si="136">IFERROR(Q153/P153-1,"-")</f>
        <v>9.4202185254454118E-2</v>
      </c>
      <c r="S153" s="165">
        <f t="shared" ref="S153:S160" si="137">IFERROR(Q153/L153-1,"-")</f>
        <v>-0.11100447856685858</v>
      </c>
      <c r="T153" s="164">
        <f t="shared" ref="T153:T160" si="138">Q153/Q$8</f>
        <v>5.4686665968078458E-3</v>
      </c>
      <c r="U153" s="163">
        <v>13113</v>
      </c>
      <c r="V153" s="163">
        <v>388</v>
      </c>
      <c r="W153" s="163">
        <v>10475</v>
      </c>
      <c r="X153" s="163">
        <v>10614</v>
      </c>
      <c r="Y153" s="163">
        <v>11900</v>
      </c>
      <c r="Z153" s="164">
        <f t="shared" ref="Z153:Z160" si="139">IFERROR(Y153/X153-1,"-")</f>
        <v>0.12116073110985481</v>
      </c>
      <c r="AA153" s="165">
        <f t="shared" si="132"/>
        <v>-9.2503622359490612E-2</v>
      </c>
      <c r="AB153" s="164">
        <f t="shared" ref="AB153:AB160" si="140">Y153/Y$8</f>
        <v>4.8118194459776222E-3</v>
      </c>
    </row>
    <row r="154" spans="1:28" s="56" customFormat="1" x14ac:dyDescent="0.25">
      <c r="B154" s="162" t="s">
        <v>113</v>
      </c>
      <c r="C154" s="163">
        <v>1107</v>
      </c>
      <c r="D154" s="163">
        <v>395</v>
      </c>
      <c r="E154" s="163">
        <v>328</v>
      </c>
      <c r="F154" s="163">
        <v>1190</v>
      </c>
      <c r="G154" s="163">
        <v>1259</v>
      </c>
      <c r="H154" s="163">
        <v>1693</v>
      </c>
      <c r="I154" s="164">
        <f t="shared" si="133"/>
        <v>0.34471803018268465</v>
      </c>
      <c r="J154" s="165">
        <f t="shared" si="134"/>
        <v>0.52935862691960245</v>
      </c>
      <c r="K154" s="164">
        <f t="shared" si="135"/>
        <v>3.8441801428681717E-3</v>
      </c>
      <c r="L154" s="163">
        <v>9063</v>
      </c>
      <c r="M154" s="163">
        <v>3440</v>
      </c>
      <c r="N154" s="163">
        <v>1307</v>
      </c>
      <c r="O154" s="163">
        <v>4325</v>
      </c>
      <c r="P154" s="163">
        <v>4290</v>
      </c>
      <c r="Q154" s="163">
        <v>3951</v>
      </c>
      <c r="R154" s="164">
        <f t="shared" si="136"/>
        <v>-7.9020979020979043E-2</v>
      </c>
      <c r="S154" s="165">
        <f t="shared" si="137"/>
        <v>-0.56405163853028806</v>
      </c>
      <c r="T154" s="164">
        <f t="shared" si="138"/>
        <v>1.9437479060802265E-3</v>
      </c>
      <c r="U154" s="163">
        <v>10170</v>
      </c>
      <c r="V154" s="163">
        <v>1635</v>
      </c>
      <c r="W154" s="163">
        <v>5515</v>
      </c>
      <c r="X154" s="163">
        <v>5549</v>
      </c>
      <c r="Y154" s="163">
        <v>5644</v>
      </c>
      <c r="Z154" s="164">
        <f t="shared" si="139"/>
        <v>1.7120201838169091E-2</v>
      </c>
      <c r="AA154" s="165">
        <f t="shared" si="132"/>
        <v>-0.44503441494591933</v>
      </c>
      <c r="AB154" s="164">
        <f t="shared" si="140"/>
        <v>2.2821772229493866E-3</v>
      </c>
    </row>
    <row r="155" spans="1:28" x14ac:dyDescent="0.25">
      <c r="A155" s="56"/>
      <c r="B155" s="162" t="s">
        <v>116</v>
      </c>
      <c r="C155" s="163">
        <v>745</v>
      </c>
      <c r="D155" s="163">
        <v>268</v>
      </c>
      <c r="E155" s="163">
        <v>514</v>
      </c>
      <c r="F155" s="163">
        <v>1164</v>
      </c>
      <c r="G155" s="163">
        <v>1090</v>
      </c>
      <c r="H155" s="163">
        <v>1505</v>
      </c>
      <c r="I155" s="164">
        <f t="shared" si="133"/>
        <v>0.38073394495412849</v>
      </c>
      <c r="J155" s="165">
        <f t="shared" si="134"/>
        <v>1.0201342281879193</v>
      </c>
      <c r="K155" s="164">
        <f t="shared" si="135"/>
        <v>3.4173013083382154E-3</v>
      </c>
      <c r="L155" s="163">
        <v>4763</v>
      </c>
      <c r="M155" s="163">
        <v>1433</v>
      </c>
      <c r="N155" s="163">
        <v>1900</v>
      </c>
      <c r="O155" s="163">
        <v>2085</v>
      </c>
      <c r="P155" s="163">
        <v>3629</v>
      </c>
      <c r="Q155" s="163">
        <v>4419</v>
      </c>
      <c r="R155" s="164">
        <f t="shared" si="136"/>
        <v>0.21769082391843475</v>
      </c>
      <c r="S155" s="165">
        <f t="shared" si="137"/>
        <v>-7.2223388620617279E-2</v>
      </c>
      <c r="T155" s="164">
        <f t="shared" si="138"/>
        <v>2.173986838007725E-3</v>
      </c>
      <c r="U155" s="163">
        <v>5508</v>
      </c>
      <c r="V155" s="163">
        <v>2414</v>
      </c>
      <c r="W155" s="163">
        <v>3249</v>
      </c>
      <c r="X155" s="163">
        <v>4719</v>
      </c>
      <c r="Y155" s="163">
        <v>5924</v>
      </c>
      <c r="Z155" s="164">
        <f t="shared" si="139"/>
        <v>0.25535070989616449</v>
      </c>
      <c r="AA155" s="165">
        <f t="shared" si="132"/>
        <v>7.5526506899055823E-2</v>
      </c>
      <c r="AB155" s="164">
        <f t="shared" si="140"/>
        <v>2.3953965040312128E-3</v>
      </c>
    </row>
    <row r="156" spans="1:28" x14ac:dyDescent="0.25">
      <c r="A156" s="56"/>
      <c r="B156" s="162" t="s">
        <v>123</v>
      </c>
      <c r="C156" s="163">
        <v>288</v>
      </c>
      <c r="D156" s="163">
        <v>189</v>
      </c>
      <c r="E156" s="163">
        <v>82</v>
      </c>
      <c r="F156" s="163">
        <v>400</v>
      </c>
      <c r="G156" s="163">
        <v>363</v>
      </c>
      <c r="H156" s="163">
        <v>522</v>
      </c>
      <c r="I156" s="164">
        <f t="shared" si="133"/>
        <v>0.43801652892561993</v>
      </c>
      <c r="J156" s="165">
        <f t="shared" si="134"/>
        <v>0.8125</v>
      </c>
      <c r="K156" s="164">
        <f t="shared" si="135"/>
        <v>1.1852699554501982E-3</v>
      </c>
      <c r="L156" s="163">
        <v>544</v>
      </c>
      <c r="M156" s="163">
        <v>306</v>
      </c>
      <c r="N156" s="163">
        <v>192</v>
      </c>
      <c r="O156" s="163">
        <v>480</v>
      </c>
      <c r="P156" s="163">
        <v>456</v>
      </c>
      <c r="Q156" s="163">
        <v>611</v>
      </c>
      <c r="R156" s="164">
        <f t="shared" si="136"/>
        <v>0.33991228070175428</v>
      </c>
      <c r="S156" s="165">
        <f t="shared" si="137"/>
        <v>0.12316176470588225</v>
      </c>
      <c r="T156" s="164">
        <f t="shared" si="138"/>
        <v>3.0058971668312287E-4</v>
      </c>
      <c r="U156" s="163">
        <v>832</v>
      </c>
      <c r="V156" s="163">
        <v>274</v>
      </c>
      <c r="W156" s="163">
        <v>880</v>
      </c>
      <c r="X156" s="163">
        <v>819</v>
      </c>
      <c r="Y156" s="163">
        <v>1133</v>
      </c>
      <c r="Z156" s="164">
        <f t="shared" si="139"/>
        <v>0.38339438339438336</v>
      </c>
      <c r="AA156" s="165">
        <f t="shared" si="132"/>
        <v>0.36177884615384626</v>
      </c>
      <c r="AB156" s="164">
        <f t="shared" si="140"/>
        <v>4.5813373380610469E-4</v>
      </c>
    </row>
    <row r="157" spans="1:28" x14ac:dyDescent="0.25">
      <c r="A157" s="56"/>
      <c r="B157" s="162" t="s">
        <v>119</v>
      </c>
      <c r="C157" s="163">
        <v>223</v>
      </c>
      <c r="D157" s="163">
        <v>114</v>
      </c>
      <c r="E157" s="163">
        <v>129</v>
      </c>
      <c r="F157" s="163">
        <v>275</v>
      </c>
      <c r="G157" s="163">
        <v>274</v>
      </c>
      <c r="H157" s="163">
        <v>420</v>
      </c>
      <c r="I157" s="164">
        <f t="shared" si="133"/>
        <v>0.53284671532846706</v>
      </c>
      <c r="J157" s="165">
        <f t="shared" si="134"/>
        <v>0.88340807174887903</v>
      </c>
      <c r="K157" s="164">
        <f t="shared" si="135"/>
        <v>9.5366548139671126E-4</v>
      </c>
      <c r="L157" s="163">
        <v>1391</v>
      </c>
      <c r="M157" s="163">
        <v>393</v>
      </c>
      <c r="N157" s="163">
        <v>359</v>
      </c>
      <c r="O157" s="163">
        <v>1300</v>
      </c>
      <c r="P157" s="163">
        <v>1214</v>
      </c>
      <c r="Q157" s="163">
        <v>1324</v>
      </c>
      <c r="R157" s="164">
        <f t="shared" si="136"/>
        <v>9.0609555189456348E-2</v>
      </c>
      <c r="S157" s="165">
        <f t="shared" si="137"/>
        <v>-4.8166786484543533E-2</v>
      </c>
      <c r="T157" s="164">
        <f t="shared" si="138"/>
        <v>6.5135971340172616E-4</v>
      </c>
      <c r="U157" s="163">
        <v>1614</v>
      </c>
      <c r="V157" s="163">
        <v>488</v>
      </c>
      <c r="W157" s="163">
        <v>1575</v>
      </c>
      <c r="X157" s="163">
        <v>1488</v>
      </c>
      <c r="Y157" s="163">
        <v>1744</v>
      </c>
      <c r="Z157" s="164">
        <f t="shared" si="139"/>
        <v>0.17204301075268824</v>
      </c>
      <c r="AA157" s="165">
        <f t="shared" si="132"/>
        <v>8.0545229244114003E-2</v>
      </c>
      <c r="AB157" s="164">
        <f t="shared" si="140"/>
        <v>7.0519437930966161E-4</v>
      </c>
    </row>
    <row r="158" spans="1:28" x14ac:dyDescent="0.25">
      <c r="A158" s="56"/>
      <c r="B158" s="162" t="s">
        <v>128</v>
      </c>
      <c r="C158" s="163">
        <v>109</v>
      </c>
      <c r="D158" s="163">
        <v>42</v>
      </c>
      <c r="E158" s="163">
        <v>19</v>
      </c>
      <c r="F158" s="163">
        <v>78</v>
      </c>
      <c r="G158" s="163">
        <v>71</v>
      </c>
      <c r="H158" s="163">
        <v>66</v>
      </c>
      <c r="I158" s="164">
        <f t="shared" si="133"/>
        <v>-7.0422535211267623E-2</v>
      </c>
      <c r="J158" s="165">
        <f t="shared" si="134"/>
        <v>-0.39449541284403666</v>
      </c>
      <c r="K158" s="164">
        <f t="shared" si="135"/>
        <v>1.4986171850519747E-4</v>
      </c>
      <c r="L158" s="163">
        <v>185</v>
      </c>
      <c r="M158" s="163">
        <v>167</v>
      </c>
      <c r="N158" s="163">
        <v>9</v>
      </c>
      <c r="O158" s="163">
        <v>178</v>
      </c>
      <c r="P158" s="163">
        <v>177</v>
      </c>
      <c r="Q158" s="163">
        <v>197</v>
      </c>
      <c r="R158" s="164">
        <f t="shared" si="136"/>
        <v>0.11299435028248594</v>
      </c>
      <c r="S158" s="165">
        <f t="shared" si="137"/>
        <v>6.4864864864864868E-2</v>
      </c>
      <c r="T158" s="164">
        <f t="shared" si="138"/>
        <v>9.6916815362643537E-5</v>
      </c>
      <c r="U158" s="163">
        <v>294</v>
      </c>
      <c r="V158" s="163">
        <v>28</v>
      </c>
      <c r="W158" s="163">
        <v>256</v>
      </c>
      <c r="X158" s="163">
        <v>248</v>
      </c>
      <c r="Y158" s="163">
        <v>263</v>
      </c>
      <c r="Z158" s="164">
        <f t="shared" si="139"/>
        <v>6.0483870967741993E-2</v>
      </c>
      <c r="AA158" s="165">
        <f t="shared" si="132"/>
        <v>-0.10544217687074831</v>
      </c>
      <c r="AB158" s="164">
        <f t="shared" si="140"/>
        <v>1.0634525330185837E-4</v>
      </c>
    </row>
    <row r="159" spans="1:28" x14ac:dyDescent="0.25">
      <c r="A159" s="56"/>
      <c r="B159" s="162" t="s">
        <v>131</v>
      </c>
      <c r="C159" s="163">
        <v>103</v>
      </c>
      <c r="D159" s="163">
        <v>56</v>
      </c>
      <c r="E159" s="163">
        <v>27</v>
      </c>
      <c r="F159" s="163">
        <v>60</v>
      </c>
      <c r="G159" s="163">
        <v>49</v>
      </c>
      <c r="H159" s="163">
        <v>46</v>
      </c>
      <c r="I159" s="164">
        <f t="shared" si="133"/>
        <v>-6.1224489795918324E-2</v>
      </c>
      <c r="J159" s="165">
        <f t="shared" si="134"/>
        <v>-0.55339805825242716</v>
      </c>
      <c r="K159" s="164">
        <f t="shared" si="135"/>
        <v>1.0444907653392551E-4</v>
      </c>
      <c r="L159" s="163">
        <v>449</v>
      </c>
      <c r="M159" s="163">
        <v>221</v>
      </c>
      <c r="N159" s="163">
        <v>41</v>
      </c>
      <c r="O159" s="163">
        <v>334</v>
      </c>
      <c r="P159" s="163">
        <v>462</v>
      </c>
      <c r="Q159" s="163">
        <v>327</v>
      </c>
      <c r="R159" s="164">
        <f t="shared" si="136"/>
        <v>-0.29220779220779225</v>
      </c>
      <c r="S159" s="165">
        <f t="shared" si="137"/>
        <v>-0.27171492204899772</v>
      </c>
      <c r="T159" s="164">
        <f t="shared" si="138"/>
        <v>1.6087207423139309E-4</v>
      </c>
      <c r="U159" s="163">
        <v>552</v>
      </c>
      <c r="V159" s="163">
        <v>68</v>
      </c>
      <c r="W159" s="163">
        <v>394</v>
      </c>
      <c r="X159" s="163">
        <v>511</v>
      </c>
      <c r="Y159" s="163">
        <v>373</v>
      </c>
      <c r="Z159" s="164">
        <f t="shared" si="139"/>
        <v>-0.27005870841487278</v>
      </c>
      <c r="AA159" s="165">
        <f t="shared" si="132"/>
        <v>-0.32427536231884058</v>
      </c>
      <c r="AB159" s="164">
        <f t="shared" si="140"/>
        <v>1.5082425658400445E-4</v>
      </c>
    </row>
    <row r="160" spans="1:28" x14ac:dyDescent="0.25">
      <c r="A160" s="56"/>
      <c r="B160" s="168" t="s">
        <v>145</v>
      </c>
      <c r="C160" s="169">
        <f t="shared" ref="C160:H160" si="141">C152-SUM(C153:C159)</f>
        <v>2385</v>
      </c>
      <c r="D160" s="169">
        <f t="shared" si="141"/>
        <v>713</v>
      </c>
      <c r="E160" s="169">
        <f t="shared" si="141"/>
        <v>948</v>
      </c>
      <c r="F160" s="169">
        <f t="shared" si="141"/>
        <v>2554</v>
      </c>
      <c r="G160" s="169">
        <f t="shared" si="141"/>
        <v>2297</v>
      </c>
      <c r="H160" s="169">
        <f t="shared" si="141"/>
        <v>3949</v>
      </c>
      <c r="I160" s="170">
        <f t="shared" si="133"/>
        <v>0.71919895515890286</v>
      </c>
      <c r="J160" s="171">
        <f t="shared" si="134"/>
        <v>0.6557651991614255</v>
      </c>
      <c r="K160" s="170">
        <f t="shared" si="135"/>
        <v>8.9667261572276488E-3</v>
      </c>
      <c r="L160" s="169">
        <f t="shared" ref="L160:Q160" si="142">L152-SUM(L153:L159)</f>
        <v>5677</v>
      </c>
      <c r="M160" s="169">
        <f t="shared" si="142"/>
        <v>1893</v>
      </c>
      <c r="N160" s="169">
        <f t="shared" si="142"/>
        <v>2380</v>
      </c>
      <c r="O160" s="169">
        <f t="shared" si="142"/>
        <v>2824</v>
      </c>
      <c r="P160" s="169">
        <f t="shared" si="142"/>
        <v>4007</v>
      </c>
      <c r="Q160" s="169">
        <f t="shared" si="142"/>
        <v>4918</v>
      </c>
      <c r="R160" s="170">
        <f t="shared" si="136"/>
        <v>0.22735213376590968</v>
      </c>
      <c r="S160" s="171">
        <f t="shared" si="137"/>
        <v>-0.13369737537431747</v>
      </c>
      <c r="T160" s="170">
        <f t="shared" si="138"/>
        <v>2.419476639357771E-3</v>
      </c>
      <c r="U160" s="169">
        <f>U152-SUM(U153:U159)</f>
        <v>8062</v>
      </c>
      <c r="V160" s="169">
        <f>V152-SUM(V153:V159)</f>
        <v>3328</v>
      </c>
      <c r="W160" s="169">
        <f>W152-SUM(W153:W159)</f>
        <v>5378</v>
      </c>
      <c r="X160" s="169">
        <f>X152-SUM(X153:X159)</f>
        <v>6304</v>
      </c>
      <c r="Y160" s="169">
        <f>Y152-SUM(Y153:Y159)</f>
        <v>8867</v>
      </c>
      <c r="Z160" s="170">
        <f t="shared" si="139"/>
        <v>0.40656725888324874</v>
      </c>
      <c r="AA160" s="171">
        <f t="shared" si="132"/>
        <v>9.9851153559910699E-2</v>
      </c>
      <c r="AB160" s="170">
        <f t="shared" si="140"/>
        <v>3.5854120191162668E-3</v>
      </c>
    </row>
    <row r="161" spans="1:28" ht="6" customHeight="1" x14ac:dyDescent="0.25">
      <c r="A161" s="56"/>
      <c r="C161" s="79"/>
      <c r="D161" s="79"/>
      <c r="E161" s="79"/>
      <c r="F161" s="79"/>
      <c r="G161" s="79"/>
      <c r="H161" s="79"/>
      <c r="I161" s="79"/>
      <c r="L161" s="79"/>
      <c r="M161" s="79"/>
      <c r="N161" s="79"/>
      <c r="O161" s="79"/>
      <c r="P161" s="79"/>
      <c r="Q161" s="79"/>
      <c r="R161" s="79"/>
      <c r="U161" s="79"/>
      <c r="V161" s="79"/>
      <c r="W161" s="79"/>
      <c r="X161" s="79"/>
      <c r="Y161" s="79"/>
      <c r="Z161" s="79"/>
    </row>
    <row r="162" spans="1:28" ht="6" customHeight="1" x14ac:dyDescent="0.25">
      <c r="A162" s="56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</row>
    <row r="163" spans="1:28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</row>
  </sheetData>
  <mergeCells count="3">
    <mergeCell ref="C5:K5"/>
    <mergeCell ref="L5:T5"/>
    <mergeCell ref="U5:AB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3EBBF-3D3D-4D13-81A6-23C958FCDABA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2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 ht="6" customHeight="1" x14ac:dyDescent="0.25"/>
    <row r="6" spans="1:26" ht="15.75" x14ac:dyDescent="0.25">
      <c r="B6" s="181"/>
      <c r="C6" s="301" t="s">
        <v>62</v>
      </c>
      <c r="D6" s="302"/>
      <c r="E6" s="302"/>
      <c r="F6" s="302"/>
      <c r="G6" s="302"/>
      <c r="H6" s="302"/>
      <c r="I6" s="302"/>
      <c r="J6" s="302"/>
      <c r="K6" s="301" t="s">
        <v>61</v>
      </c>
      <c r="L6" s="302"/>
      <c r="M6" s="302"/>
      <c r="N6" s="302"/>
      <c r="O6" s="302"/>
      <c r="P6" s="302"/>
      <c r="Q6" s="302"/>
      <c r="R6" s="302"/>
      <c r="S6" s="301" t="s">
        <v>137</v>
      </c>
      <c r="T6" s="302"/>
      <c r="U6" s="302"/>
      <c r="V6" s="302"/>
      <c r="W6" s="302"/>
      <c r="X6" s="302"/>
      <c r="Y6" s="302"/>
      <c r="Z6" s="302"/>
    </row>
    <row r="7" spans="1:26" s="144" customFormat="1" ht="72" customHeight="1" x14ac:dyDescent="0.25">
      <c r="B7" s="145"/>
      <c r="C7" s="182">
        <f>D7-1</f>
        <v>2019</v>
      </c>
      <c r="D7" s="182">
        <f>E7-1</f>
        <v>2020</v>
      </c>
      <c r="E7" s="182">
        <f>F7-1</f>
        <v>2021</v>
      </c>
      <c r="F7" s="182">
        <f>G7-1</f>
        <v>2022</v>
      </c>
      <c r="G7" s="182">
        <v>2023</v>
      </c>
      <c r="H7" s="173" t="str">
        <f>CONCATENATE("var. ",RIGHT(G7,2),"/",RIGHT(F7,2))</f>
        <v>var. 23/22</v>
      </c>
      <c r="I7" s="173" t="str">
        <f>CONCATENATE("var. ",RIGHT(G7,2),"/",RIGHT(C7,2))</f>
        <v>var. 23/19</v>
      </c>
      <c r="J7" s="173" t="str">
        <f>CONCATENATE("Cuota s/ total lugares de residencia ",RIGHT(G7,4))</f>
        <v>Cuota s/ total lugares de residencia 2023</v>
      </c>
      <c r="K7" s="182">
        <f>L7-1</f>
        <v>2019</v>
      </c>
      <c r="L7" s="182">
        <f>M7-1</f>
        <v>2020</v>
      </c>
      <c r="M7" s="182">
        <f>N7-1</f>
        <v>2021</v>
      </c>
      <c r="N7" s="182">
        <f>O7-1</f>
        <v>2022</v>
      </c>
      <c r="O7" s="182">
        <v>2023</v>
      </c>
      <c r="P7" s="173" t="str">
        <f>CONCATENATE("var. ",RIGHT(O7,2),"/",RIGHT(N7,2))</f>
        <v>var. 23/22</v>
      </c>
      <c r="Q7" s="173" t="str">
        <f>CONCATENATE("var. ",RIGHT(O7,2),"/",RIGHT(K7,2))</f>
        <v>var. 23/19</v>
      </c>
      <c r="R7" s="173" t="str">
        <f>CONCATENATE("Cuota s/ total lugares de residencia ",RIGHT(O7,4))</f>
        <v>Cuota s/ total lugares de residencia 2023</v>
      </c>
      <c r="S7" s="182">
        <f>T7-1</f>
        <v>2019</v>
      </c>
      <c r="T7" s="182">
        <f>U7-1</f>
        <v>2020</v>
      </c>
      <c r="U7" s="182">
        <f>V7-1</f>
        <v>2021</v>
      </c>
      <c r="V7" s="182">
        <f>W7-1</f>
        <v>2022</v>
      </c>
      <c r="W7" s="182">
        <v>2023</v>
      </c>
      <c r="X7" s="173" t="str">
        <f>CONCATENATE("var. ",RIGHT(W7,2),"/",RIGHT(V7,2))</f>
        <v>var. 23/22</v>
      </c>
      <c r="Y7" s="173" t="str">
        <f>CONCATENATE("var. ",RIGHT(W7,2),"/",RIGHT(S7,2))</f>
        <v>var. 23/19</v>
      </c>
      <c r="Z7" s="173" t="str">
        <f>CONCATENATE("Cuota s/ total lugares de residencia ",RIGHT(U7,4))</f>
        <v>Cuota s/ total lugares de residencia 2021</v>
      </c>
    </row>
    <row r="8" spans="1:26" x14ac:dyDescent="0.25">
      <c r="A8" s="1"/>
      <c r="B8" s="150" t="s">
        <v>43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</row>
    <row r="9" spans="1:26" x14ac:dyDescent="0.25">
      <c r="A9" s="1" t="s">
        <v>0</v>
      </c>
      <c r="B9" s="154" t="s">
        <v>68</v>
      </c>
      <c r="C9" s="176">
        <f>C10+C13</f>
        <v>742048</v>
      </c>
      <c r="D9" s="176">
        <f>D10+D13</f>
        <v>244233</v>
      </c>
      <c r="E9" s="176">
        <f>E10+E13</f>
        <v>332855</v>
      </c>
      <c r="F9" s="176">
        <f>F10+F13</f>
        <v>672483</v>
      </c>
      <c r="G9" s="176">
        <f>G10+G13</f>
        <v>738404</v>
      </c>
      <c r="H9" s="177">
        <f>IFERROR(G9/F9-1,"-")</f>
        <v>9.8026269809050826E-2</v>
      </c>
      <c r="I9" s="177">
        <f>IFERROR(G9/C9-1,"-")</f>
        <v>-4.9107335374530825E-3</v>
      </c>
      <c r="J9" s="177">
        <f>G9/G$9</f>
        <v>1</v>
      </c>
      <c r="K9" s="176">
        <f>K10+K13</f>
        <v>2826140</v>
      </c>
      <c r="L9" s="176">
        <f>L10+L13</f>
        <v>956053</v>
      </c>
      <c r="M9" s="176">
        <f>M10+M13</f>
        <v>1525176</v>
      </c>
      <c r="N9" s="176">
        <f>N10+N13</f>
        <v>3104390</v>
      </c>
      <c r="O9" s="176">
        <f>O10+O13</f>
        <v>3350154</v>
      </c>
      <c r="P9" s="177">
        <f>IFERROR(O9/N9-1,"-")</f>
        <v>7.9166599557400907E-2</v>
      </c>
      <c r="Q9" s="177">
        <f>IFERROR(O9/K9-1,"-")</f>
        <v>0.18541685832973598</v>
      </c>
      <c r="R9" s="177">
        <f>O9/O$9</f>
        <v>1</v>
      </c>
      <c r="S9" s="176">
        <f>S10+S13</f>
        <v>3568188</v>
      </c>
      <c r="T9" s="176">
        <f>T10+T13</f>
        <v>1200286</v>
      </c>
      <c r="U9" s="176">
        <f>U10+U13</f>
        <v>1858031</v>
      </c>
      <c r="V9" s="176">
        <f>V10+V13</f>
        <v>3776873</v>
      </c>
      <c r="W9" s="176">
        <f>W10+W13</f>
        <v>4088558</v>
      </c>
      <c r="X9" s="177">
        <f>IFERROR(W9/V9-1,"-")</f>
        <v>8.2524617587088622E-2</v>
      </c>
      <c r="Y9" s="177">
        <f>IFERROR(W9/S9-1,"-")</f>
        <v>0.14583592568552994</v>
      </c>
      <c r="Z9" s="177">
        <f t="shared" ref="Z9:Z21" si="0">U9/U$9</f>
        <v>1</v>
      </c>
    </row>
    <row r="10" spans="1:26" x14ac:dyDescent="0.25">
      <c r="A10" s="1" t="s">
        <v>96</v>
      </c>
      <c r="B10" s="157" t="s">
        <v>97</v>
      </c>
      <c r="C10" s="158">
        <v>188231</v>
      </c>
      <c r="D10" s="158">
        <v>79595</v>
      </c>
      <c r="E10" s="158">
        <v>119848</v>
      </c>
      <c r="F10" s="158">
        <v>173672</v>
      </c>
      <c r="G10" s="158">
        <v>206738</v>
      </c>
      <c r="H10" s="159">
        <f>IFERROR(G10/F10-1,"-")</f>
        <v>0.1903933852319315</v>
      </c>
      <c r="I10" s="160">
        <f t="shared" ref="I10:I73" si="1">IFERROR(G10/C10-1,"-")</f>
        <v>9.8320680440522557E-2</v>
      </c>
      <c r="J10" s="159">
        <f>G10/G$9</f>
        <v>0.27997952340453192</v>
      </c>
      <c r="K10" s="158">
        <v>674588</v>
      </c>
      <c r="L10" s="158">
        <v>297299</v>
      </c>
      <c r="M10" s="158">
        <v>549418</v>
      </c>
      <c r="N10" s="158">
        <v>688398</v>
      </c>
      <c r="O10" s="158">
        <v>674557</v>
      </c>
      <c r="P10" s="159">
        <f>IFERROR(O10/N10-1,"-")</f>
        <v>-2.0106101412264432E-2</v>
      </c>
      <c r="Q10" s="160">
        <f t="shared" ref="Q10:Q21" si="2">IFERROR(O10/K10-1,"-")</f>
        <v>-4.5953974870616143E-5</v>
      </c>
      <c r="R10" s="159">
        <f>O10/O$9</f>
        <v>0.20135104236999254</v>
      </c>
      <c r="S10" s="158">
        <v>862819</v>
      </c>
      <c r="T10" s="158">
        <v>376894</v>
      </c>
      <c r="U10" s="158">
        <v>669266</v>
      </c>
      <c r="V10" s="158">
        <v>862070</v>
      </c>
      <c r="W10" s="158">
        <v>881295</v>
      </c>
      <c r="X10" s="159">
        <f>IFERROR(W10/V10-1,"-")</f>
        <v>2.2300973238832178E-2</v>
      </c>
      <c r="Y10" s="160">
        <f t="shared" ref="Y10:Y21" si="3">IFERROR(W10/S10-1,"-")</f>
        <v>2.1413529372904305E-2</v>
      </c>
      <c r="Z10" s="159">
        <f t="shared" si="0"/>
        <v>0.36020174044458891</v>
      </c>
    </row>
    <row r="11" spans="1:26" x14ac:dyDescent="0.25">
      <c r="A11" s="161" t="s">
        <v>103</v>
      </c>
      <c r="B11" s="162" t="s">
        <v>103</v>
      </c>
      <c r="C11" s="163">
        <v>91591</v>
      </c>
      <c r="D11" s="163">
        <v>38726</v>
      </c>
      <c r="E11" s="163">
        <v>76913</v>
      </c>
      <c r="F11" s="163">
        <v>97401</v>
      </c>
      <c r="G11" s="163">
        <v>116854</v>
      </c>
      <c r="H11" s="164">
        <f>IFERROR(G11/F11-1,"-")</f>
        <v>0.19972074208683699</v>
      </c>
      <c r="I11" s="165">
        <f t="shared" si="1"/>
        <v>0.27582404384710291</v>
      </c>
      <c r="J11" s="164">
        <f>G11/G$9</f>
        <v>0.15825212214451709</v>
      </c>
      <c r="K11" s="163">
        <v>220823</v>
      </c>
      <c r="L11" s="163">
        <v>112436</v>
      </c>
      <c r="M11" s="163">
        <v>248239</v>
      </c>
      <c r="N11" s="163">
        <v>235468</v>
      </c>
      <c r="O11" s="163">
        <v>223216</v>
      </c>
      <c r="P11" s="164">
        <f>IFERROR(O11/N11-1,"-")</f>
        <v>-5.2032547947067131E-2</v>
      </c>
      <c r="Q11" s="165">
        <f t="shared" si="2"/>
        <v>1.083673349243508E-2</v>
      </c>
      <c r="R11" s="164">
        <f>O11/O$9</f>
        <v>6.6628578865329774E-2</v>
      </c>
      <c r="S11" s="163">
        <v>312414</v>
      </c>
      <c r="T11" s="163">
        <v>151162</v>
      </c>
      <c r="U11" s="163">
        <v>325152</v>
      </c>
      <c r="V11" s="163">
        <v>332869</v>
      </c>
      <c r="W11" s="163">
        <v>340070</v>
      </c>
      <c r="X11" s="164">
        <f>IFERROR(W11/V11-1,"-")</f>
        <v>2.1633134956995148E-2</v>
      </c>
      <c r="Y11" s="165">
        <f t="shared" si="3"/>
        <v>8.8523561684175522E-2</v>
      </c>
      <c r="Z11" s="164">
        <f t="shared" si="0"/>
        <v>0.17499815665077709</v>
      </c>
    </row>
    <row r="12" spans="1:26" x14ac:dyDescent="0.25">
      <c r="A12" s="161" t="s">
        <v>100</v>
      </c>
      <c r="B12" s="162" t="s">
        <v>100</v>
      </c>
      <c r="C12" s="163">
        <v>96640</v>
      </c>
      <c r="D12" s="163">
        <v>40869</v>
      </c>
      <c r="E12" s="163">
        <v>42935</v>
      </c>
      <c r="F12" s="163">
        <v>76271</v>
      </c>
      <c r="G12" s="163">
        <v>89884</v>
      </c>
      <c r="H12" s="164">
        <f>IFERROR(G12/F12-1,"-")</f>
        <v>0.17848199184486901</v>
      </c>
      <c r="I12" s="165">
        <f t="shared" si="1"/>
        <v>-6.990894039735096E-2</v>
      </c>
      <c r="J12" s="164">
        <f>G12/G$9</f>
        <v>0.12172740126001484</v>
      </c>
      <c r="K12" s="163">
        <v>453765</v>
      </c>
      <c r="L12" s="163">
        <v>184863</v>
      </c>
      <c r="M12" s="163">
        <v>301179</v>
      </c>
      <c r="N12" s="163">
        <v>452930</v>
      </c>
      <c r="O12" s="163">
        <v>451341</v>
      </c>
      <c r="P12" s="164">
        <f>IFERROR(O12/N12-1,"-")</f>
        <v>-3.5082683858432828E-3</v>
      </c>
      <c r="Q12" s="165">
        <f t="shared" si="2"/>
        <v>-5.3419721662093522E-3</v>
      </c>
      <c r="R12" s="164">
        <f>O12/O$9</f>
        <v>0.13472246350466277</v>
      </c>
      <c r="S12" s="163">
        <v>550405</v>
      </c>
      <c r="T12" s="163">
        <v>225732</v>
      </c>
      <c r="U12" s="163">
        <v>344114</v>
      </c>
      <c r="V12" s="163">
        <v>529201</v>
      </c>
      <c r="W12" s="163">
        <v>541225</v>
      </c>
      <c r="X12" s="164">
        <f>IFERROR(W12/V12-1,"-")</f>
        <v>2.272104550066989E-2</v>
      </c>
      <c r="Y12" s="165">
        <f t="shared" si="3"/>
        <v>-1.6678627556072301E-2</v>
      </c>
      <c r="Z12" s="164">
        <f t="shared" si="0"/>
        <v>0.18520358379381183</v>
      </c>
    </row>
    <row r="13" spans="1:26" x14ac:dyDescent="0.25">
      <c r="A13" s="1" t="s">
        <v>146</v>
      </c>
      <c r="B13" s="157" t="s">
        <v>107</v>
      </c>
      <c r="C13" s="158">
        <v>553817</v>
      </c>
      <c r="D13" s="158">
        <v>164638</v>
      </c>
      <c r="E13" s="158">
        <v>213007</v>
      </c>
      <c r="F13" s="158">
        <v>498811</v>
      </c>
      <c r="G13" s="158">
        <v>531666</v>
      </c>
      <c r="H13" s="159">
        <f>IFERROR(G13/F13-1,"-")</f>
        <v>6.5866630848157026E-2</v>
      </c>
      <c r="I13" s="160">
        <f t="shared" si="1"/>
        <v>-3.999696650698692E-2</v>
      </c>
      <c r="J13" s="159">
        <f>G13/G$9</f>
        <v>0.72002047659546808</v>
      </c>
      <c r="K13" s="158">
        <v>2151552</v>
      </c>
      <c r="L13" s="158">
        <v>658754</v>
      </c>
      <c r="M13" s="158">
        <v>975758</v>
      </c>
      <c r="N13" s="158">
        <v>2415992</v>
      </c>
      <c r="O13" s="158">
        <v>2675597</v>
      </c>
      <c r="P13" s="159">
        <f>IFERROR(O13/N13-1,"-")</f>
        <v>0.10745275646608099</v>
      </c>
      <c r="Q13" s="160">
        <f t="shared" si="2"/>
        <v>0.24356603977036118</v>
      </c>
      <c r="R13" s="159">
        <f>O13/O$9</f>
        <v>0.79864895763000743</v>
      </c>
      <c r="S13" s="158">
        <v>2705369</v>
      </c>
      <c r="T13" s="158">
        <v>823392</v>
      </c>
      <c r="U13" s="158">
        <v>1188765</v>
      </c>
      <c r="V13" s="158">
        <v>2914803</v>
      </c>
      <c r="W13" s="158">
        <v>3207263</v>
      </c>
      <c r="X13" s="159">
        <f>IFERROR(W13/V13-1,"-")</f>
        <v>0.10033611190876357</v>
      </c>
      <c r="Y13" s="160">
        <f t="shared" si="3"/>
        <v>0.18551776116307983</v>
      </c>
      <c r="Z13" s="159">
        <f t="shared" si="0"/>
        <v>0.63979825955541103</v>
      </c>
    </row>
    <row r="14" spans="1:26" x14ac:dyDescent="0.25">
      <c r="A14" s="161" t="s">
        <v>110</v>
      </c>
      <c r="B14" s="162" t="s">
        <v>110</v>
      </c>
      <c r="C14" s="163">
        <v>196809</v>
      </c>
      <c r="D14" s="163">
        <v>55984</v>
      </c>
      <c r="E14" s="163">
        <v>51463</v>
      </c>
      <c r="F14" s="163">
        <v>185404</v>
      </c>
      <c r="G14" s="163">
        <v>205688</v>
      </c>
      <c r="H14" s="164">
        <f t="shared" ref="H14:H21" si="4">IFERROR(G14/F14-1,"-")</f>
        <v>0.1094043278462169</v>
      </c>
      <c r="I14" s="165">
        <f t="shared" si="1"/>
        <v>4.5114806741561653E-2</v>
      </c>
      <c r="J14" s="164">
        <f t="shared" ref="J14:J21" si="5">G14/G$9</f>
        <v>0.27855753760813862</v>
      </c>
      <c r="K14" s="163">
        <v>957287</v>
      </c>
      <c r="L14" s="163">
        <v>260474</v>
      </c>
      <c r="M14" s="163">
        <v>284717</v>
      </c>
      <c r="N14" s="163">
        <v>1132692</v>
      </c>
      <c r="O14" s="163">
        <v>1254072</v>
      </c>
      <c r="P14" s="164">
        <f t="shared" ref="P14:P21" si="6">IFERROR(O14/N14-1,"-")</f>
        <v>0.10716064031528427</v>
      </c>
      <c r="Q14" s="165">
        <f t="shared" si="2"/>
        <v>0.31002719142744017</v>
      </c>
      <c r="R14" s="164">
        <f t="shared" ref="R14:R21" si="7">O14/O$9</f>
        <v>0.37433264261881694</v>
      </c>
      <c r="S14" s="163">
        <v>1154096</v>
      </c>
      <c r="T14" s="163">
        <v>316458</v>
      </c>
      <c r="U14" s="163">
        <v>336180</v>
      </c>
      <c r="V14" s="163">
        <v>1318096</v>
      </c>
      <c r="W14" s="163">
        <v>1459760</v>
      </c>
      <c r="X14" s="164">
        <f t="shared" ref="X14:X21" si="8">IFERROR(W14/V14-1,"-")</f>
        <v>0.10747623845304144</v>
      </c>
      <c r="Y14" s="165">
        <f t="shared" si="3"/>
        <v>0.26485145083251305</v>
      </c>
      <c r="Z14" s="164">
        <f t="shared" si="0"/>
        <v>0.18093347204648361</v>
      </c>
    </row>
    <row r="15" spans="1:26" x14ac:dyDescent="0.25">
      <c r="A15" s="161" t="s">
        <v>113</v>
      </c>
      <c r="B15" s="162" t="s">
        <v>113</v>
      </c>
      <c r="C15" s="163">
        <v>82343</v>
      </c>
      <c r="D15" s="163">
        <v>24167</v>
      </c>
      <c r="E15" s="163">
        <v>38221</v>
      </c>
      <c r="F15" s="163">
        <v>64721</v>
      </c>
      <c r="G15" s="163">
        <v>72627</v>
      </c>
      <c r="H15" s="164">
        <f t="shared" si="4"/>
        <v>0.12215509649109246</v>
      </c>
      <c r="I15" s="165">
        <f t="shared" si="1"/>
        <v>-0.11799424359083344</v>
      </c>
      <c r="J15" s="164">
        <f t="shared" si="5"/>
        <v>9.8356726128244157E-2</v>
      </c>
      <c r="K15" s="163">
        <v>333618</v>
      </c>
      <c r="L15" s="163">
        <v>92917</v>
      </c>
      <c r="M15" s="163">
        <v>156330</v>
      </c>
      <c r="N15" s="163">
        <v>274306</v>
      </c>
      <c r="O15" s="163">
        <v>309168</v>
      </c>
      <c r="P15" s="164">
        <f t="shared" si="6"/>
        <v>0.12709164218063029</v>
      </c>
      <c r="Q15" s="165">
        <f t="shared" si="2"/>
        <v>-7.3287412549682518E-2</v>
      </c>
      <c r="R15" s="164">
        <f t="shared" si="7"/>
        <v>9.228471288185558E-2</v>
      </c>
      <c r="S15" s="163">
        <v>415961</v>
      </c>
      <c r="T15" s="163">
        <v>117084</v>
      </c>
      <c r="U15" s="163">
        <v>194551</v>
      </c>
      <c r="V15" s="163">
        <v>339027</v>
      </c>
      <c r="W15" s="163">
        <v>381795</v>
      </c>
      <c r="X15" s="164">
        <f t="shared" si="8"/>
        <v>0.126149244750418</v>
      </c>
      <c r="Y15" s="165">
        <f t="shared" si="3"/>
        <v>-8.213750808369058E-2</v>
      </c>
      <c r="Z15" s="164">
        <f t="shared" si="0"/>
        <v>0.10470815610719089</v>
      </c>
    </row>
    <row r="16" spans="1:26" x14ac:dyDescent="0.25">
      <c r="A16" s="161" t="s">
        <v>116</v>
      </c>
      <c r="B16" s="162" t="s">
        <v>116</v>
      </c>
      <c r="C16" s="163">
        <v>31220</v>
      </c>
      <c r="D16" s="163">
        <v>11046</v>
      </c>
      <c r="E16" s="163">
        <v>21498</v>
      </c>
      <c r="F16" s="163">
        <v>31998</v>
      </c>
      <c r="G16" s="163">
        <v>34482</v>
      </c>
      <c r="H16" s="164">
        <f t="shared" si="4"/>
        <v>7.7629851865741673E-2</v>
      </c>
      <c r="I16" s="165">
        <f t="shared" si="1"/>
        <v>0.10448430493273553</v>
      </c>
      <c r="J16" s="164">
        <f t="shared" si="5"/>
        <v>4.6698013553556045E-2</v>
      </c>
      <c r="K16" s="163">
        <v>107850</v>
      </c>
      <c r="L16" s="163">
        <v>37740</v>
      </c>
      <c r="M16" s="163">
        <v>83736</v>
      </c>
      <c r="N16" s="163">
        <v>134432</v>
      </c>
      <c r="O16" s="163">
        <v>142823</v>
      </c>
      <c r="P16" s="164">
        <f t="shared" si="6"/>
        <v>6.2418174244227576E-2</v>
      </c>
      <c r="Q16" s="165">
        <f t="shared" si="2"/>
        <v>0.32427445526193788</v>
      </c>
      <c r="R16" s="164">
        <f t="shared" si="7"/>
        <v>4.2631771554382275E-2</v>
      </c>
      <c r="S16" s="163">
        <v>139070</v>
      </c>
      <c r="T16" s="163">
        <v>48786</v>
      </c>
      <c r="U16" s="163">
        <v>105234</v>
      </c>
      <c r="V16" s="163">
        <v>166430</v>
      </c>
      <c r="W16" s="163">
        <v>177305</v>
      </c>
      <c r="X16" s="164">
        <f t="shared" si="8"/>
        <v>6.5342786757195181E-2</v>
      </c>
      <c r="Y16" s="165">
        <f t="shared" si="3"/>
        <v>0.27493348673329976</v>
      </c>
      <c r="Z16" s="164">
        <f t="shared" si="0"/>
        <v>5.6637375802664217E-2</v>
      </c>
    </row>
    <row r="17" spans="1:26" x14ac:dyDescent="0.25">
      <c r="A17" s="161" t="s">
        <v>123</v>
      </c>
      <c r="B17" s="162" t="s">
        <v>123</v>
      </c>
      <c r="C17" s="163">
        <v>15420</v>
      </c>
      <c r="D17" s="163">
        <v>4317</v>
      </c>
      <c r="E17" s="163">
        <v>10076</v>
      </c>
      <c r="F17" s="163">
        <v>19335</v>
      </c>
      <c r="G17" s="163">
        <v>14809</v>
      </c>
      <c r="H17" s="164">
        <f t="shared" si="4"/>
        <v>-0.23408326868373419</v>
      </c>
      <c r="I17" s="165">
        <f t="shared" si="1"/>
        <v>-3.9623865110246403E-2</v>
      </c>
      <c r="J17" s="164">
        <f t="shared" si="5"/>
        <v>2.0055416817893728E-2</v>
      </c>
      <c r="K17" s="163">
        <v>76338</v>
      </c>
      <c r="L17" s="163">
        <v>23237</v>
      </c>
      <c r="M17" s="163">
        <v>56946</v>
      </c>
      <c r="N17" s="163">
        <v>104116</v>
      </c>
      <c r="O17" s="163">
        <v>102844</v>
      </c>
      <c r="P17" s="164">
        <f t="shared" si="6"/>
        <v>-1.2217142418072147E-2</v>
      </c>
      <c r="Q17" s="165">
        <f t="shared" si="2"/>
        <v>0.34721894731326475</v>
      </c>
      <c r="R17" s="164">
        <f t="shared" si="7"/>
        <v>3.0698290287550962E-2</v>
      </c>
      <c r="S17" s="163">
        <v>91758</v>
      </c>
      <c r="T17" s="163">
        <v>27554</v>
      </c>
      <c r="U17" s="163">
        <v>67022</v>
      </c>
      <c r="V17" s="163">
        <v>123451</v>
      </c>
      <c r="W17" s="163">
        <v>117653</v>
      </c>
      <c r="X17" s="164">
        <f t="shared" si="8"/>
        <v>-4.6966002705526866E-2</v>
      </c>
      <c r="Y17" s="165">
        <f t="shared" si="3"/>
        <v>0.28220972558251045</v>
      </c>
      <c r="Z17" s="164">
        <f t="shared" si="0"/>
        <v>3.6071518720624147E-2</v>
      </c>
    </row>
    <row r="18" spans="1:26" x14ac:dyDescent="0.25">
      <c r="A18" s="161" t="s">
        <v>119</v>
      </c>
      <c r="B18" s="162" t="s">
        <v>119</v>
      </c>
      <c r="C18" s="163">
        <v>12290</v>
      </c>
      <c r="D18" s="163">
        <v>5016</v>
      </c>
      <c r="E18" s="163">
        <v>6294</v>
      </c>
      <c r="F18" s="163">
        <v>10411</v>
      </c>
      <c r="G18" s="163">
        <v>10569</v>
      </c>
      <c r="H18" s="164">
        <f t="shared" si="4"/>
        <v>1.5176255883200485E-2</v>
      </c>
      <c r="I18" s="165">
        <f t="shared" si="1"/>
        <v>-0.14003254678600485</v>
      </c>
      <c r="J18" s="164">
        <f t="shared" si="5"/>
        <v>1.4313302744838869E-2</v>
      </c>
      <c r="K18" s="163">
        <v>106564</v>
      </c>
      <c r="L18" s="163">
        <v>43640</v>
      </c>
      <c r="M18" s="163">
        <v>77431</v>
      </c>
      <c r="N18" s="163">
        <v>120097</v>
      </c>
      <c r="O18" s="163">
        <v>123841</v>
      </c>
      <c r="P18" s="164">
        <f t="shared" si="6"/>
        <v>3.1174800369701217E-2</v>
      </c>
      <c r="Q18" s="165">
        <f t="shared" si="2"/>
        <v>0.16212792312600888</v>
      </c>
      <c r="R18" s="164">
        <f t="shared" si="7"/>
        <v>3.6965763364907998E-2</v>
      </c>
      <c r="S18" s="163">
        <v>118854</v>
      </c>
      <c r="T18" s="163">
        <v>48656</v>
      </c>
      <c r="U18" s="163">
        <v>83725</v>
      </c>
      <c r="V18" s="163">
        <v>130508</v>
      </c>
      <c r="W18" s="163">
        <v>134410</v>
      </c>
      <c r="X18" s="164">
        <f t="shared" si="8"/>
        <v>2.9898550280442526E-2</v>
      </c>
      <c r="Y18" s="165">
        <f t="shared" si="3"/>
        <v>0.13088326854796639</v>
      </c>
      <c r="Z18" s="164">
        <f t="shared" si="0"/>
        <v>4.5061142682764711E-2</v>
      </c>
    </row>
    <row r="19" spans="1:26" x14ac:dyDescent="0.25">
      <c r="A19" s="161" t="s">
        <v>128</v>
      </c>
      <c r="B19" s="162" t="s">
        <v>128</v>
      </c>
      <c r="C19" s="163">
        <v>12396</v>
      </c>
      <c r="D19" s="163">
        <v>3325</v>
      </c>
      <c r="E19" s="163">
        <v>2149</v>
      </c>
      <c r="F19" s="163">
        <v>5595</v>
      </c>
      <c r="G19" s="163">
        <v>6021</v>
      </c>
      <c r="H19" s="164">
        <f t="shared" si="4"/>
        <v>7.6139410187667567E-2</v>
      </c>
      <c r="I19" s="165">
        <f t="shared" si="1"/>
        <v>-0.51427879961277834</v>
      </c>
      <c r="J19" s="164">
        <f t="shared" si="5"/>
        <v>8.154072838175307E-3</v>
      </c>
      <c r="K19" s="163">
        <v>32067</v>
      </c>
      <c r="L19" s="163">
        <v>14961</v>
      </c>
      <c r="M19" s="163">
        <v>12822</v>
      </c>
      <c r="N19" s="163">
        <v>35340</v>
      </c>
      <c r="O19" s="163">
        <v>38436</v>
      </c>
      <c r="P19" s="164">
        <f t="shared" si="6"/>
        <v>8.7606112054329444E-2</v>
      </c>
      <c r="Q19" s="165">
        <f t="shared" si="2"/>
        <v>0.19861539900832637</v>
      </c>
      <c r="R19" s="164">
        <f t="shared" si="7"/>
        <v>1.147290542464615E-2</v>
      </c>
      <c r="S19" s="163">
        <v>44463</v>
      </c>
      <c r="T19" s="163">
        <v>18286</v>
      </c>
      <c r="U19" s="163">
        <v>14971</v>
      </c>
      <c r="V19" s="163">
        <v>40935</v>
      </c>
      <c r="W19" s="163">
        <v>44457</v>
      </c>
      <c r="X19" s="164">
        <f t="shared" si="8"/>
        <v>8.6038842066691101E-2</v>
      </c>
      <c r="Y19" s="165">
        <f t="shared" si="3"/>
        <v>-1.3494366102151378E-4</v>
      </c>
      <c r="Z19" s="164">
        <f t="shared" si="0"/>
        <v>8.0574543697064255E-3</v>
      </c>
    </row>
    <row r="20" spans="1:26" x14ac:dyDescent="0.25">
      <c r="A20" s="161" t="s">
        <v>131</v>
      </c>
      <c r="B20" s="162" t="s">
        <v>131</v>
      </c>
      <c r="C20" s="163">
        <v>10950</v>
      </c>
      <c r="D20" s="163">
        <v>3428</v>
      </c>
      <c r="E20" s="163">
        <v>1763</v>
      </c>
      <c r="F20" s="163">
        <v>3453</v>
      </c>
      <c r="G20" s="163">
        <v>4406</v>
      </c>
      <c r="H20" s="164">
        <f t="shared" si="4"/>
        <v>0.27599189110918032</v>
      </c>
      <c r="I20" s="165">
        <f t="shared" si="1"/>
        <v>-0.59762557077625567</v>
      </c>
      <c r="J20" s="164">
        <f t="shared" si="5"/>
        <v>5.9669232561037049E-3</v>
      </c>
      <c r="K20" s="163">
        <v>49151</v>
      </c>
      <c r="L20" s="163">
        <v>22112</v>
      </c>
      <c r="M20" s="163">
        <v>10721</v>
      </c>
      <c r="N20" s="163">
        <v>31821</v>
      </c>
      <c r="O20" s="163">
        <v>40312</v>
      </c>
      <c r="P20" s="164">
        <f t="shared" si="6"/>
        <v>0.26683636592187554</v>
      </c>
      <c r="Q20" s="165">
        <f t="shared" si="2"/>
        <v>-0.17983357408801448</v>
      </c>
      <c r="R20" s="164">
        <f t="shared" si="7"/>
        <v>1.2032879682545936E-2</v>
      </c>
      <c r="S20" s="163">
        <v>60101</v>
      </c>
      <c r="T20" s="163">
        <v>25540</v>
      </c>
      <c r="U20" s="163">
        <v>12484</v>
      </c>
      <c r="V20" s="163">
        <v>35274</v>
      </c>
      <c r="W20" s="163">
        <v>44718</v>
      </c>
      <c r="X20" s="164">
        <f t="shared" si="8"/>
        <v>0.26773260758632422</v>
      </c>
      <c r="Y20" s="165">
        <f t="shared" si="3"/>
        <v>-0.25595247999201343</v>
      </c>
      <c r="Z20" s="164">
        <f t="shared" si="0"/>
        <v>6.7189406420022054E-3</v>
      </c>
    </row>
    <row r="21" spans="1:26" x14ac:dyDescent="0.25">
      <c r="A21" s="167" t="s">
        <v>145</v>
      </c>
      <c r="B21" s="168" t="s">
        <v>145</v>
      </c>
      <c r="C21" s="169">
        <f>C13-SUM(C14:C20)</f>
        <v>192389</v>
      </c>
      <c r="D21" s="169">
        <f>D13-SUM(D14:D20)</f>
        <v>57355</v>
      </c>
      <c r="E21" s="169">
        <f>E13-SUM(E14:E20)</f>
        <v>81543</v>
      </c>
      <c r="F21" s="169">
        <f>F13-SUM(F14:F20)</f>
        <v>177894</v>
      </c>
      <c r="G21" s="169">
        <f>G13-SUM(G14:G20)</f>
        <v>183064</v>
      </c>
      <c r="H21" s="170">
        <f t="shared" si="4"/>
        <v>2.9062250553700597E-2</v>
      </c>
      <c r="I21" s="171">
        <f t="shared" si="1"/>
        <v>-4.8469507092401387E-2</v>
      </c>
      <c r="J21" s="170">
        <f t="shared" si="5"/>
        <v>0.24791848364851762</v>
      </c>
      <c r="K21" s="169">
        <f>K13-SUM(K14:K20)</f>
        <v>488677</v>
      </c>
      <c r="L21" s="169">
        <f>L13-SUM(L14:L20)</f>
        <v>163673</v>
      </c>
      <c r="M21" s="169">
        <f>M13-SUM(M14:M20)</f>
        <v>293055</v>
      </c>
      <c r="N21" s="169">
        <f>N13-SUM(N14:N20)</f>
        <v>583188</v>
      </c>
      <c r="O21" s="169">
        <f>O13-SUM(O14:O20)</f>
        <v>664101</v>
      </c>
      <c r="P21" s="170">
        <f t="shared" si="6"/>
        <v>0.13874256671947993</v>
      </c>
      <c r="Q21" s="171">
        <f t="shared" si="2"/>
        <v>0.35897740225138497</v>
      </c>
      <c r="R21" s="170">
        <f t="shared" si="7"/>
        <v>0.19822999181530163</v>
      </c>
      <c r="S21" s="169">
        <f>S13-SUM(S14:S20)</f>
        <v>681066</v>
      </c>
      <c r="T21" s="169">
        <f>T13-SUM(T14:T20)</f>
        <v>221028</v>
      </c>
      <c r="U21" s="169">
        <f>U13-SUM(U14:U20)</f>
        <v>374598</v>
      </c>
      <c r="V21" s="169">
        <f>V13-SUM(V14:V20)</f>
        <v>761082</v>
      </c>
      <c r="W21" s="169">
        <f>W13-SUM(W14:W20)</f>
        <v>847165</v>
      </c>
      <c r="X21" s="170">
        <f t="shared" si="8"/>
        <v>0.11310607792590033</v>
      </c>
      <c r="Y21" s="171">
        <f t="shared" si="3"/>
        <v>0.24388091609330087</v>
      </c>
      <c r="Z21" s="170">
        <f t="shared" si="0"/>
        <v>0.20161019918397485</v>
      </c>
    </row>
    <row r="22" spans="1:26" x14ac:dyDescent="0.25">
      <c r="A22" s="1"/>
      <c r="B22" s="153" t="s">
        <v>44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</row>
    <row r="23" spans="1:26" x14ac:dyDescent="0.25">
      <c r="A23" s="1" t="s">
        <v>0</v>
      </c>
      <c r="B23" s="154" t="s">
        <v>68</v>
      </c>
      <c r="C23" s="176">
        <f>C24+C27</f>
        <v>214232</v>
      </c>
      <c r="D23" s="176">
        <f>D24+D27</f>
        <v>42852</v>
      </c>
      <c r="E23" s="176">
        <f>E24+E27</f>
        <v>64946</v>
      </c>
      <c r="F23" s="176">
        <f>F24+F27</f>
        <v>165265</v>
      </c>
      <c r="G23" s="176">
        <f>G24+G27</f>
        <v>165616</v>
      </c>
      <c r="H23" s="177">
        <f>IFERROR(G23/F23-1,"-")</f>
        <v>2.1238616767009777E-3</v>
      </c>
      <c r="I23" s="177">
        <f t="shared" si="1"/>
        <v>-0.22693155084207772</v>
      </c>
      <c r="J23" s="177">
        <f>G23/G$9</f>
        <v>0.22428914252902205</v>
      </c>
      <c r="K23" s="176">
        <f>K24+K27</f>
        <v>1157120</v>
      </c>
      <c r="L23" s="176">
        <f>L24+L27</f>
        <v>398770</v>
      </c>
      <c r="M23" s="176">
        <f>M24+M27</f>
        <v>687822</v>
      </c>
      <c r="N23" s="176">
        <f>N24+N27</f>
        <v>1325364</v>
      </c>
      <c r="O23" s="176">
        <f>O24+O27</f>
        <v>1377487</v>
      </c>
      <c r="P23" s="177">
        <f>IFERROR(O23/N23-1,"-")</f>
        <v>3.9327309327852555E-2</v>
      </c>
      <c r="Q23" s="177">
        <f t="shared" ref="Q23:Q86" si="9">IFERROR(O23/K23-1,"-")</f>
        <v>0.19044437914822998</v>
      </c>
      <c r="R23" s="177">
        <f>O23/O$9</f>
        <v>0.41117124765010804</v>
      </c>
      <c r="S23" s="176">
        <f>S24+S27</f>
        <v>1371352</v>
      </c>
      <c r="T23" s="176">
        <f>T24+T27</f>
        <v>441622</v>
      </c>
      <c r="U23" s="176">
        <f>U24+U27</f>
        <v>752768</v>
      </c>
      <c r="V23" s="176">
        <f>V24+V27</f>
        <v>1490629</v>
      </c>
      <c r="W23" s="176">
        <f>W24+W27</f>
        <v>1543103</v>
      </c>
      <c r="X23" s="177">
        <f>IFERROR(W23/V23-1,"-")</f>
        <v>3.5202588974184712E-2</v>
      </c>
      <c r="Y23" s="177">
        <f t="shared" ref="Y23:Y86" si="10">IFERROR(W23/S23-1,"-")</f>
        <v>0.12524209685040755</v>
      </c>
      <c r="Z23" s="177">
        <f t="shared" ref="Z23:Z35" si="11">U23/U$9</f>
        <v>0.40514286360130697</v>
      </c>
    </row>
    <row r="24" spans="1:26" x14ac:dyDescent="0.25">
      <c r="A24" s="1" t="s">
        <v>96</v>
      </c>
      <c r="B24" s="157" t="s">
        <v>97</v>
      </c>
      <c r="C24" s="158">
        <v>19551</v>
      </c>
      <c r="D24" s="158">
        <v>2953</v>
      </c>
      <c r="E24" s="158">
        <v>8952</v>
      </c>
      <c r="F24" s="158">
        <v>12689</v>
      </c>
      <c r="G24" s="158">
        <v>11581</v>
      </c>
      <c r="H24" s="159">
        <f>IFERROR(G24/F24-1,"-")</f>
        <v>-8.7319725746709764E-2</v>
      </c>
      <c r="I24" s="160">
        <f t="shared" si="1"/>
        <v>-0.40765178251751832</v>
      </c>
      <c r="J24" s="159">
        <f>G24/G$9</f>
        <v>1.5683826198124605E-2</v>
      </c>
      <c r="K24" s="158">
        <v>163364</v>
      </c>
      <c r="L24" s="158">
        <v>90143</v>
      </c>
      <c r="M24" s="158">
        <v>198275</v>
      </c>
      <c r="N24" s="158">
        <v>161372</v>
      </c>
      <c r="O24" s="158">
        <v>131261</v>
      </c>
      <c r="P24" s="159">
        <f>IFERROR(O24/N24-1,"-")</f>
        <v>-0.18659370894578986</v>
      </c>
      <c r="Q24" s="160">
        <f t="shared" si="9"/>
        <v>-0.19651208344555715</v>
      </c>
      <c r="R24" s="159">
        <f>O24/O$9</f>
        <v>3.9180586922272824E-2</v>
      </c>
      <c r="S24" s="158">
        <v>182915</v>
      </c>
      <c r="T24" s="158">
        <v>93096</v>
      </c>
      <c r="U24" s="158">
        <v>207227</v>
      </c>
      <c r="V24" s="158">
        <v>174061</v>
      </c>
      <c r="W24" s="158">
        <v>142842</v>
      </c>
      <c r="X24" s="159">
        <f>IFERROR(W24/V24-1,"-")</f>
        <v>-0.17935666231953162</v>
      </c>
      <c r="Y24" s="160">
        <f t="shared" si="10"/>
        <v>-0.21907990050023229</v>
      </c>
      <c r="Z24" s="159">
        <f t="shared" si="11"/>
        <v>0.11153043194650682</v>
      </c>
    </row>
    <row r="25" spans="1:26" x14ac:dyDescent="0.25">
      <c r="A25" s="161" t="s">
        <v>103</v>
      </c>
      <c r="B25" s="162" t="s">
        <v>103</v>
      </c>
      <c r="C25" s="163">
        <v>9760</v>
      </c>
      <c r="D25" s="163">
        <v>1786</v>
      </c>
      <c r="E25" s="163">
        <v>4418</v>
      </c>
      <c r="F25" s="163">
        <v>6088</v>
      </c>
      <c r="G25" s="163">
        <v>5359</v>
      </c>
      <c r="H25" s="164">
        <f>IFERROR(G25/F25-1,"-")</f>
        <v>-0.11974375821287775</v>
      </c>
      <c r="I25" s="165">
        <f t="shared" si="1"/>
        <v>-0.45092213114754098</v>
      </c>
      <c r="J25" s="164">
        <f>G25/G$9</f>
        <v>7.2575446503540071E-3</v>
      </c>
      <c r="K25" s="163">
        <v>74469</v>
      </c>
      <c r="L25" s="163">
        <v>45044</v>
      </c>
      <c r="M25" s="163">
        <v>92809</v>
      </c>
      <c r="N25" s="163">
        <v>62381</v>
      </c>
      <c r="O25" s="163">
        <v>49573</v>
      </c>
      <c r="P25" s="164">
        <f>IFERROR(O25/N25-1,"-")</f>
        <v>-0.20531892723746015</v>
      </c>
      <c r="Q25" s="165">
        <f t="shared" si="9"/>
        <v>-0.33431360700425683</v>
      </c>
      <c r="R25" s="164">
        <f>O25/O$9</f>
        <v>1.4797230216879582E-2</v>
      </c>
      <c r="S25" s="163">
        <v>84229</v>
      </c>
      <c r="T25" s="163">
        <v>46830</v>
      </c>
      <c r="U25" s="163">
        <v>97227</v>
      </c>
      <c r="V25" s="163">
        <v>68469</v>
      </c>
      <c r="W25" s="163">
        <v>54932</v>
      </c>
      <c r="X25" s="164">
        <f>IFERROR(W25/V25-1,"-")</f>
        <v>-0.1977099125151528</v>
      </c>
      <c r="Y25" s="165">
        <f t="shared" si="10"/>
        <v>-0.34782557076541332</v>
      </c>
      <c r="Z25" s="164">
        <f t="shared" si="11"/>
        <v>5.2327975152190682E-2</v>
      </c>
    </row>
    <row r="26" spans="1:26" x14ac:dyDescent="0.25">
      <c r="A26" s="161" t="s">
        <v>100</v>
      </c>
      <c r="B26" s="162" t="s">
        <v>100</v>
      </c>
      <c r="C26" s="163">
        <v>9791</v>
      </c>
      <c r="D26" s="163">
        <v>1167</v>
      </c>
      <c r="E26" s="163">
        <v>4534</v>
      </c>
      <c r="F26" s="163">
        <v>6601</v>
      </c>
      <c r="G26" s="163">
        <v>6222</v>
      </c>
      <c r="H26" s="164">
        <f>IFERROR(G26/F26-1,"-")</f>
        <v>-5.7415543099530342E-2</v>
      </c>
      <c r="I26" s="165">
        <f t="shared" si="1"/>
        <v>-0.36451843529772243</v>
      </c>
      <c r="J26" s="164">
        <f>G26/G$9</f>
        <v>8.426281547770597E-3</v>
      </c>
      <c r="K26" s="163">
        <v>88895</v>
      </c>
      <c r="L26" s="163">
        <v>45099</v>
      </c>
      <c r="M26" s="163">
        <v>105466</v>
      </c>
      <c r="N26" s="163">
        <v>98991</v>
      </c>
      <c r="O26" s="163">
        <v>81688</v>
      </c>
      <c r="P26" s="164">
        <f>IFERROR(O26/N26-1,"-")</f>
        <v>-0.17479366811124242</v>
      </c>
      <c r="Q26" s="165">
        <f t="shared" si="9"/>
        <v>-8.1073176219134901E-2</v>
      </c>
      <c r="R26" s="164">
        <f>O26/O$9</f>
        <v>2.4383356705393246E-2</v>
      </c>
      <c r="S26" s="163">
        <v>98686</v>
      </c>
      <c r="T26" s="163">
        <v>46266</v>
      </c>
      <c r="U26" s="163">
        <v>110000</v>
      </c>
      <c r="V26" s="163">
        <v>105592</v>
      </c>
      <c r="W26" s="163">
        <v>87910</v>
      </c>
      <c r="X26" s="164">
        <f>IFERROR(W26/V26-1,"-")</f>
        <v>-0.16745586786877797</v>
      </c>
      <c r="Y26" s="165">
        <f t="shared" si="10"/>
        <v>-0.10919481993393187</v>
      </c>
      <c r="Z26" s="164">
        <f t="shared" si="11"/>
        <v>5.9202456794316134E-2</v>
      </c>
    </row>
    <row r="27" spans="1:26" x14ac:dyDescent="0.25">
      <c r="A27" s="1" t="s">
        <v>146</v>
      </c>
      <c r="B27" s="157" t="s">
        <v>107</v>
      </c>
      <c r="C27" s="158">
        <v>194681</v>
      </c>
      <c r="D27" s="158">
        <v>39899</v>
      </c>
      <c r="E27" s="158">
        <v>55994</v>
      </c>
      <c r="F27" s="158">
        <v>152576</v>
      </c>
      <c r="G27" s="158">
        <v>154035</v>
      </c>
      <c r="H27" s="159">
        <f>IFERROR(G27/F27-1,"-")</f>
        <v>9.5624475671141074E-3</v>
      </c>
      <c r="I27" s="160">
        <f t="shared" si="1"/>
        <v>-0.20878257251606469</v>
      </c>
      <c r="J27" s="159">
        <f>G27/G$9</f>
        <v>0.20860531633089746</v>
      </c>
      <c r="K27" s="158">
        <v>993756</v>
      </c>
      <c r="L27" s="158">
        <v>308627</v>
      </c>
      <c r="M27" s="158">
        <v>489547</v>
      </c>
      <c r="N27" s="158">
        <v>1163992</v>
      </c>
      <c r="O27" s="158">
        <v>1246226</v>
      </c>
      <c r="P27" s="159">
        <f>IFERROR(O27/N27-1,"-")</f>
        <v>7.0648251878019819E-2</v>
      </c>
      <c r="Q27" s="160">
        <f t="shared" si="9"/>
        <v>0.25405632771022257</v>
      </c>
      <c r="R27" s="159">
        <f>O27/O$9</f>
        <v>0.37199066072783521</v>
      </c>
      <c r="S27" s="158">
        <v>1188437</v>
      </c>
      <c r="T27" s="158">
        <v>348526</v>
      </c>
      <c r="U27" s="158">
        <v>545541</v>
      </c>
      <c r="V27" s="158">
        <v>1316568</v>
      </c>
      <c r="W27" s="158">
        <v>1400261</v>
      </c>
      <c r="X27" s="159">
        <f>IFERROR(W27/V27-1,"-")</f>
        <v>6.3569067454168682E-2</v>
      </c>
      <c r="Y27" s="160">
        <f t="shared" si="10"/>
        <v>0.17823746652115346</v>
      </c>
      <c r="Z27" s="159">
        <f t="shared" si="11"/>
        <v>0.29361243165480017</v>
      </c>
    </row>
    <row r="28" spans="1:26" x14ac:dyDescent="0.25">
      <c r="A28" s="161" t="s">
        <v>110</v>
      </c>
      <c r="B28" s="162" t="s">
        <v>110</v>
      </c>
      <c r="C28" s="163">
        <v>79694</v>
      </c>
      <c r="D28" s="163">
        <v>14793</v>
      </c>
      <c r="E28" s="163">
        <v>16270</v>
      </c>
      <c r="F28" s="163">
        <v>66823</v>
      </c>
      <c r="G28" s="163">
        <v>69319</v>
      </c>
      <c r="H28" s="164">
        <f t="shared" ref="H28:H35" si="12">IFERROR(G28/F28-1,"-")</f>
        <v>3.7352408601828646E-2</v>
      </c>
      <c r="I28" s="165">
        <f t="shared" si="1"/>
        <v>-0.13018545938213666</v>
      </c>
      <c r="J28" s="164">
        <f t="shared" ref="J28:J35" si="13">G28/G$9</f>
        <v>9.3876793733511738E-2</v>
      </c>
      <c r="K28" s="163">
        <v>470087</v>
      </c>
      <c r="L28" s="163">
        <v>128801</v>
      </c>
      <c r="M28" s="163">
        <v>159037</v>
      </c>
      <c r="N28" s="163">
        <v>590382</v>
      </c>
      <c r="O28" s="163">
        <v>640574</v>
      </c>
      <c r="P28" s="164">
        <f t="shared" ref="P28:P35" si="14">IFERROR(O28/N28-1,"-")</f>
        <v>8.5016142091052904E-2</v>
      </c>
      <c r="Q28" s="165">
        <f t="shared" si="9"/>
        <v>0.36267116512475361</v>
      </c>
      <c r="R28" s="164">
        <f t="shared" ref="R28:R35" si="15">O28/O$9</f>
        <v>0.19120732957350617</v>
      </c>
      <c r="S28" s="163">
        <v>549781</v>
      </c>
      <c r="T28" s="163">
        <v>143594</v>
      </c>
      <c r="U28" s="163">
        <v>175307</v>
      </c>
      <c r="V28" s="163">
        <v>657205</v>
      </c>
      <c r="W28" s="163">
        <v>709893</v>
      </c>
      <c r="X28" s="164">
        <f t="shared" ref="X28:X35" si="16">IFERROR(W28/V28-1,"-")</f>
        <v>8.0169810028834165E-2</v>
      </c>
      <c r="Y28" s="165">
        <f t="shared" si="10"/>
        <v>0.29122868924171619</v>
      </c>
      <c r="Z28" s="164">
        <f t="shared" si="11"/>
        <v>9.4350955393101621E-2</v>
      </c>
    </row>
    <row r="29" spans="1:26" x14ac:dyDescent="0.25">
      <c r="A29" s="161" t="s">
        <v>113</v>
      </c>
      <c r="B29" s="162" t="s">
        <v>113</v>
      </c>
      <c r="C29" s="163">
        <v>32075</v>
      </c>
      <c r="D29" s="163">
        <v>7836</v>
      </c>
      <c r="E29" s="163">
        <v>14336</v>
      </c>
      <c r="F29" s="163">
        <v>27397</v>
      </c>
      <c r="G29" s="163">
        <v>30224</v>
      </c>
      <c r="H29" s="164">
        <f t="shared" si="12"/>
        <v>0.10318648027156252</v>
      </c>
      <c r="I29" s="165">
        <f t="shared" si="1"/>
        <v>-5.770849571317227E-2</v>
      </c>
      <c r="J29" s="164">
        <f t="shared" si="13"/>
        <v>4.0931522581134444E-2</v>
      </c>
      <c r="K29" s="163">
        <v>140260</v>
      </c>
      <c r="L29" s="163">
        <v>41673</v>
      </c>
      <c r="M29" s="163">
        <v>81095</v>
      </c>
      <c r="N29" s="163">
        <v>128496</v>
      </c>
      <c r="O29" s="163">
        <v>137331</v>
      </c>
      <c r="P29" s="164">
        <f t="shared" si="14"/>
        <v>6.8757004109077258E-2</v>
      </c>
      <c r="Q29" s="165">
        <f t="shared" si="9"/>
        <v>-2.0882646513617598E-2</v>
      </c>
      <c r="R29" s="164">
        <f t="shared" si="15"/>
        <v>4.0992443929443241E-2</v>
      </c>
      <c r="S29" s="163">
        <v>172335</v>
      </c>
      <c r="T29" s="163">
        <v>49509</v>
      </c>
      <c r="U29" s="163">
        <v>95431</v>
      </c>
      <c r="V29" s="163">
        <v>155893</v>
      </c>
      <c r="W29" s="163">
        <v>167555</v>
      </c>
      <c r="X29" s="164">
        <f t="shared" si="16"/>
        <v>7.4807720680210243E-2</v>
      </c>
      <c r="Y29" s="165">
        <f t="shared" si="10"/>
        <v>-2.7736675660776977E-2</v>
      </c>
      <c r="Z29" s="164">
        <f t="shared" si="11"/>
        <v>5.1361360493985299E-2</v>
      </c>
    </row>
    <row r="30" spans="1:26" x14ac:dyDescent="0.25">
      <c r="A30" s="161" t="s">
        <v>116</v>
      </c>
      <c r="B30" s="162" t="s">
        <v>116</v>
      </c>
      <c r="C30" s="163">
        <v>8825</v>
      </c>
      <c r="D30" s="163">
        <v>3230</v>
      </c>
      <c r="E30" s="163">
        <v>4987</v>
      </c>
      <c r="F30" s="163">
        <v>4132</v>
      </c>
      <c r="G30" s="163">
        <v>2982</v>
      </c>
      <c r="H30" s="164">
        <f t="shared" si="12"/>
        <v>-0.27831558567279768</v>
      </c>
      <c r="I30" s="165">
        <f t="shared" si="1"/>
        <v>-0.66209631728045326</v>
      </c>
      <c r="J30" s="164">
        <f t="shared" si="13"/>
        <v>4.0384396617569786E-3</v>
      </c>
      <c r="K30" s="163">
        <v>34464</v>
      </c>
      <c r="L30" s="163">
        <v>13936</v>
      </c>
      <c r="M30" s="163">
        <v>30800</v>
      </c>
      <c r="N30" s="163">
        <v>48228</v>
      </c>
      <c r="O30" s="163">
        <v>43489</v>
      </c>
      <c r="P30" s="164">
        <f t="shared" si="14"/>
        <v>-9.8262420170855069E-2</v>
      </c>
      <c r="Q30" s="165">
        <f t="shared" si="9"/>
        <v>0.26186745589600746</v>
      </c>
      <c r="R30" s="164">
        <f t="shared" si="15"/>
        <v>1.298119429733678E-2</v>
      </c>
      <c r="S30" s="163">
        <v>43289</v>
      </c>
      <c r="T30" s="163">
        <v>17166</v>
      </c>
      <c r="U30" s="163">
        <v>35787</v>
      </c>
      <c r="V30" s="163">
        <v>52360</v>
      </c>
      <c r="W30" s="163">
        <v>46471</v>
      </c>
      <c r="X30" s="164">
        <f t="shared" si="16"/>
        <v>-0.11247135217723458</v>
      </c>
      <c r="Y30" s="165">
        <f t="shared" si="10"/>
        <v>7.3505971493913025E-2</v>
      </c>
      <c r="Z30" s="164">
        <f t="shared" si="11"/>
        <v>1.9260712011801739E-2</v>
      </c>
    </row>
    <row r="31" spans="1:26" x14ac:dyDescent="0.25">
      <c r="A31" s="161" t="s">
        <v>123</v>
      </c>
      <c r="B31" s="162" t="s">
        <v>123</v>
      </c>
      <c r="C31" s="163">
        <v>8147</v>
      </c>
      <c r="D31" s="163">
        <v>1736</v>
      </c>
      <c r="E31" s="163">
        <v>3938</v>
      </c>
      <c r="F31" s="163">
        <v>7950</v>
      </c>
      <c r="G31" s="163">
        <v>4040</v>
      </c>
      <c r="H31" s="164">
        <f t="shared" si="12"/>
        <v>-0.49182389937106918</v>
      </c>
      <c r="I31" s="165">
        <f t="shared" si="1"/>
        <v>-0.50411194304652018</v>
      </c>
      <c r="J31" s="164">
        <f t="shared" si="13"/>
        <v>5.4712596356466109E-3</v>
      </c>
      <c r="K31" s="163">
        <v>39988</v>
      </c>
      <c r="L31" s="163">
        <v>12314</v>
      </c>
      <c r="M31" s="163">
        <v>32115</v>
      </c>
      <c r="N31" s="163">
        <v>56445</v>
      </c>
      <c r="O31" s="163">
        <v>53434</v>
      </c>
      <c r="P31" s="164">
        <f t="shared" si="14"/>
        <v>-5.3343963149969031E-2</v>
      </c>
      <c r="Q31" s="165">
        <f t="shared" si="9"/>
        <v>0.3362508752625788</v>
      </c>
      <c r="R31" s="164">
        <f t="shared" si="15"/>
        <v>1.5949714550435593E-2</v>
      </c>
      <c r="S31" s="163">
        <v>48135</v>
      </c>
      <c r="T31" s="163">
        <v>14050</v>
      </c>
      <c r="U31" s="163">
        <v>36053</v>
      </c>
      <c r="V31" s="163">
        <v>64395</v>
      </c>
      <c r="W31" s="163">
        <v>57474</v>
      </c>
      <c r="X31" s="164">
        <f t="shared" si="16"/>
        <v>-0.10747728860936412</v>
      </c>
      <c r="Y31" s="165">
        <f t="shared" si="10"/>
        <v>0.1940168276721721</v>
      </c>
      <c r="Z31" s="164">
        <f t="shared" si="11"/>
        <v>1.9403874316413449E-2</v>
      </c>
    </row>
    <row r="32" spans="1:26" x14ac:dyDescent="0.25">
      <c r="A32" s="161" t="s">
        <v>119</v>
      </c>
      <c r="B32" s="162" t="s">
        <v>119</v>
      </c>
      <c r="C32" s="163">
        <v>6953</v>
      </c>
      <c r="D32" s="163">
        <v>1403</v>
      </c>
      <c r="E32" s="163">
        <v>2232</v>
      </c>
      <c r="F32" s="163">
        <v>4497</v>
      </c>
      <c r="G32" s="163">
        <v>3231</v>
      </c>
      <c r="H32" s="164">
        <f t="shared" si="12"/>
        <v>-0.2815210140093396</v>
      </c>
      <c r="I32" s="165">
        <f t="shared" si="1"/>
        <v>-0.5353084999280886</v>
      </c>
      <c r="J32" s="164">
        <f t="shared" si="13"/>
        <v>4.3756534363302473E-3</v>
      </c>
      <c r="K32" s="163">
        <v>58115</v>
      </c>
      <c r="L32" s="163">
        <v>25064</v>
      </c>
      <c r="M32" s="163">
        <v>46414</v>
      </c>
      <c r="N32" s="163">
        <v>73182</v>
      </c>
      <c r="O32" s="163">
        <v>71382</v>
      </c>
      <c r="P32" s="164">
        <f t="shared" si="14"/>
        <v>-2.4596212183323751E-2</v>
      </c>
      <c r="Q32" s="165">
        <f t="shared" si="9"/>
        <v>0.22828873784737169</v>
      </c>
      <c r="R32" s="164">
        <f t="shared" si="15"/>
        <v>2.1307080211835038E-2</v>
      </c>
      <c r="S32" s="163">
        <v>65068</v>
      </c>
      <c r="T32" s="163">
        <v>26467</v>
      </c>
      <c r="U32" s="163">
        <v>48646</v>
      </c>
      <c r="V32" s="163">
        <v>77679</v>
      </c>
      <c r="W32" s="163">
        <v>74613</v>
      </c>
      <c r="X32" s="164">
        <f t="shared" si="16"/>
        <v>-3.9470127061367988E-2</v>
      </c>
      <c r="Y32" s="165">
        <f t="shared" si="10"/>
        <v>0.14669269072355084</v>
      </c>
      <c r="Z32" s="164">
        <f t="shared" si="11"/>
        <v>2.6181479211057297E-2</v>
      </c>
    </row>
    <row r="33" spans="1:26" x14ac:dyDescent="0.25">
      <c r="A33" s="161" t="s">
        <v>128</v>
      </c>
      <c r="B33" s="162" t="s">
        <v>128</v>
      </c>
      <c r="C33" s="163">
        <v>6670</v>
      </c>
      <c r="D33" s="163">
        <v>1376</v>
      </c>
      <c r="E33" s="163">
        <v>590</v>
      </c>
      <c r="F33" s="163">
        <v>1708</v>
      </c>
      <c r="G33" s="163">
        <v>2116</v>
      </c>
      <c r="H33" s="164">
        <f t="shared" si="12"/>
        <v>0.23887587822014056</v>
      </c>
      <c r="I33" s="165">
        <f t="shared" si="1"/>
        <v>-0.6827586206896552</v>
      </c>
      <c r="J33" s="164">
        <f t="shared" si="13"/>
        <v>2.8656399477792645E-3</v>
      </c>
      <c r="K33" s="163">
        <v>19478</v>
      </c>
      <c r="L33" s="163">
        <v>8223</v>
      </c>
      <c r="M33" s="163">
        <v>5697</v>
      </c>
      <c r="N33" s="163">
        <v>18357</v>
      </c>
      <c r="O33" s="163">
        <v>18861</v>
      </c>
      <c r="P33" s="164">
        <f t="shared" si="14"/>
        <v>2.7455466579506371E-2</v>
      </c>
      <c r="Q33" s="165">
        <f t="shared" si="9"/>
        <v>-3.1676763528083018E-2</v>
      </c>
      <c r="R33" s="164">
        <f t="shared" si="15"/>
        <v>5.6298904468272204E-3</v>
      </c>
      <c r="S33" s="163">
        <v>26148</v>
      </c>
      <c r="T33" s="163">
        <v>9599</v>
      </c>
      <c r="U33" s="163">
        <v>6287</v>
      </c>
      <c r="V33" s="163">
        <v>20065</v>
      </c>
      <c r="W33" s="163">
        <v>20977</v>
      </c>
      <c r="X33" s="164">
        <f t="shared" si="16"/>
        <v>4.5452280089708363E-2</v>
      </c>
      <c r="Y33" s="165">
        <f t="shared" si="10"/>
        <v>-0.19775891081535868</v>
      </c>
      <c r="Z33" s="164">
        <f t="shared" si="11"/>
        <v>3.3836895078715049E-3</v>
      </c>
    </row>
    <row r="34" spans="1:26" x14ac:dyDescent="0.25">
      <c r="A34" s="161" t="s">
        <v>131</v>
      </c>
      <c r="B34" s="162" t="s">
        <v>131</v>
      </c>
      <c r="C34" s="163">
        <v>3066</v>
      </c>
      <c r="D34" s="163">
        <v>669</v>
      </c>
      <c r="E34" s="163">
        <v>195</v>
      </c>
      <c r="F34" s="163">
        <v>794</v>
      </c>
      <c r="G34" s="163">
        <v>833</v>
      </c>
      <c r="H34" s="164">
        <f t="shared" si="12"/>
        <v>4.9118387909319994E-2</v>
      </c>
      <c r="I34" s="165">
        <f t="shared" si="1"/>
        <v>-0.72831050228310501</v>
      </c>
      <c r="J34" s="164">
        <f t="shared" si="13"/>
        <v>1.1281087318053531E-3</v>
      </c>
      <c r="K34" s="163">
        <v>26209</v>
      </c>
      <c r="L34" s="163">
        <v>10880</v>
      </c>
      <c r="M34" s="163">
        <v>4211</v>
      </c>
      <c r="N34" s="163">
        <v>16482</v>
      </c>
      <c r="O34" s="163">
        <v>21199</v>
      </c>
      <c r="P34" s="164">
        <f t="shared" si="14"/>
        <v>0.28619099623832067</v>
      </c>
      <c r="Q34" s="165">
        <f t="shared" si="9"/>
        <v>-0.19115570987065511</v>
      </c>
      <c r="R34" s="164">
        <f t="shared" si="15"/>
        <v>6.3277688130157599E-3</v>
      </c>
      <c r="S34" s="163">
        <v>29275</v>
      </c>
      <c r="T34" s="163">
        <v>11549</v>
      </c>
      <c r="U34" s="163">
        <v>4406</v>
      </c>
      <c r="V34" s="163">
        <v>17276</v>
      </c>
      <c r="W34" s="163">
        <v>22032</v>
      </c>
      <c r="X34" s="164">
        <f t="shared" si="16"/>
        <v>0.27529520722389433</v>
      </c>
      <c r="Y34" s="165">
        <f t="shared" si="10"/>
        <v>-0.24741246797608885</v>
      </c>
      <c r="Z34" s="164">
        <f t="shared" si="11"/>
        <v>2.3713274966886987E-3</v>
      </c>
    </row>
    <row r="35" spans="1:26" x14ac:dyDescent="0.25">
      <c r="A35" s="167" t="s">
        <v>145</v>
      </c>
      <c r="B35" s="168" t="s">
        <v>145</v>
      </c>
      <c r="C35" s="169">
        <f>C27-SUM(C28:C34)</f>
        <v>49251</v>
      </c>
      <c r="D35" s="169">
        <f>D27-SUM(D28:D34)</f>
        <v>8856</v>
      </c>
      <c r="E35" s="169">
        <f>E27-SUM(E28:E34)</f>
        <v>13446</v>
      </c>
      <c r="F35" s="169">
        <f>F27-SUM(F28:F34)</f>
        <v>39275</v>
      </c>
      <c r="G35" s="169">
        <f>G27-SUM(G28:G34)</f>
        <v>41290</v>
      </c>
      <c r="H35" s="170">
        <f t="shared" si="12"/>
        <v>5.1304901336728159E-2</v>
      </c>
      <c r="I35" s="171">
        <f t="shared" si="1"/>
        <v>-0.16164138799212202</v>
      </c>
      <c r="J35" s="170">
        <f t="shared" si="13"/>
        <v>5.5917898602932808E-2</v>
      </c>
      <c r="K35" s="169">
        <f>K27-SUM(K28:K34)</f>
        <v>205155</v>
      </c>
      <c r="L35" s="169">
        <f>L27-SUM(L28:L34)</f>
        <v>67736</v>
      </c>
      <c r="M35" s="169">
        <f>M27-SUM(M28:M34)</f>
        <v>130178</v>
      </c>
      <c r="N35" s="169">
        <f>N27-SUM(N28:N34)</f>
        <v>232420</v>
      </c>
      <c r="O35" s="169">
        <f>O27-SUM(O28:O34)</f>
        <v>259956</v>
      </c>
      <c r="P35" s="170">
        <f t="shared" si="14"/>
        <v>0.11847517425350662</v>
      </c>
      <c r="Q35" s="171">
        <f t="shared" si="9"/>
        <v>0.26711998245229207</v>
      </c>
      <c r="R35" s="170">
        <f t="shared" si="15"/>
        <v>7.759523890543539E-2</v>
      </c>
      <c r="S35" s="169">
        <f>S27-SUM(S28:S34)</f>
        <v>254406</v>
      </c>
      <c r="T35" s="169">
        <f>T27-SUM(T28:T34)</f>
        <v>76592</v>
      </c>
      <c r="U35" s="169">
        <f>U27-SUM(U28:U34)</f>
        <v>143624</v>
      </c>
      <c r="V35" s="169">
        <f>V27-SUM(V28:V34)</f>
        <v>271695</v>
      </c>
      <c r="W35" s="169">
        <f>W27-SUM(W28:W34)</f>
        <v>301246</v>
      </c>
      <c r="X35" s="170">
        <f t="shared" si="16"/>
        <v>0.10876534349178302</v>
      </c>
      <c r="Y35" s="171">
        <f t="shared" si="10"/>
        <v>0.18411515451679605</v>
      </c>
      <c r="Z35" s="170">
        <f t="shared" si="11"/>
        <v>7.7299033223880542E-2</v>
      </c>
    </row>
    <row r="36" spans="1:26" x14ac:dyDescent="0.25">
      <c r="A36" s="1"/>
      <c r="B36" s="153" t="s">
        <v>45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  <row r="37" spans="1:26" x14ac:dyDescent="0.25">
      <c r="A37" s="1" t="s">
        <v>0</v>
      </c>
      <c r="B37" s="154" t="s">
        <v>68</v>
      </c>
      <c r="C37" s="176">
        <f>C38+C41</f>
        <v>177700</v>
      </c>
      <c r="D37" s="176">
        <f>D38+D41</f>
        <v>54285</v>
      </c>
      <c r="E37" s="176">
        <f>E38+E41</f>
        <v>50672</v>
      </c>
      <c r="F37" s="176">
        <f>F38+F41</f>
        <v>179190</v>
      </c>
      <c r="G37" s="176">
        <f>G38+G41</f>
        <v>201287</v>
      </c>
      <c r="H37" s="177">
        <f>IFERROR(G37/F37-1,"-")</f>
        <v>0.12331603326078455</v>
      </c>
      <c r="I37" s="177">
        <f t="shared" si="1"/>
        <v>0.13273494653911078</v>
      </c>
      <c r="J37" s="177">
        <f>G37/G$9</f>
        <v>0.27259738571297015</v>
      </c>
      <c r="K37" s="176">
        <f>K38+K41</f>
        <v>552295</v>
      </c>
      <c r="L37" s="176">
        <f>L38+L41</f>
        <v>151994</v>
      </c>
      <c r="M37" s="176">
        <f>M38+M41</f>
        <v>206077</v>
      </c>
      <c r="N37" s="176">
        <f>N38+N41</f>
        <v>573367</v>
      </c>
      <c r="O37" s="176">
        <f>O38+O41</f>
        <v>609226</v>
      </c>
      <c r="P37" s="177">
        <f>IFERROR(O37/N37-1,"-")</f>
        <v>6.254109497058602E-2</v>
      </c>
      <c r="Q37" s="177">
        <f t="shared" si="9"/>
        <v>0.10308078110430108</v>
      </c>
      <c r="R37" s="177">
        <f>O37/O$9</f>
        <v>0.1818501477842511</v>
      </c>
      <c r="S37" s="176">
        <f>S38+S41</f>
        <v>729995</v>
      </c>
      <c r="T37" s="176">
        <f>T38+T41</f>
        <v>206279</v>
      </c>
      <c r="U37" s="176">
        <f>U38+U41</f>
        <v>256749</v>
      </c>
      <c r="V37" s="176">
        <f>V38+V41</f>
        <v>752557</v>
      </c>
      <c r="W37" s="176">
        <f>W38+W41</f>
        <v>810513</v>
      </c>
      <c r="X37" s="177">
        <f>IFERROR(W37/V37-1,"-")</f>
        <v>7.7012106724141827E-2</v>
      </c>
      <c r="Y37" s="177">
        <f t="shared" si="10"/>
        <v>0.11029938561223029</v>
      </c>
      <c r="Z37" s="177">
        <f t="shared" ref="Z37:Z49" si="17">U37/U$9</f>
        <v>0.13818337799530794</v>
      </c>
    </row>
    <row r="38" spans="1:26" x14ac:dyDescent="0.25">
      <c r="A38" s="1" t="s">
        <v>96</v>
      </c>
      <c r="B38" s="157" t="s">
        <v>97</v>
      </c>
      <c r="C38" s="158">
        <v>16606</v>
      </c>
      <c r="D38" s="158">
        <v>5529</v>
      </c>
      <c r="E38" s="158">
        <v>6062</v>
      </c>
      <c r="F38" s="158">
        <v>22234</v>
      </c>
      <c r="G38" s="158">
        <v>28331</v>
      </c>
      <c r="H38" s="159">
        <f>IFERROR(G38/F38-1,"-")</f>
        <v>0.27421966357830341</v>
      </c>
      <c r="I38" s="160">
        <f t="shared" si="1"/>
        <v>0.70607009514633257</v>
      </c>
      <c r="J38" s="159">
        <f>G38/G$9</f>
        <v>3.8367885331065381E-2</v>
      </c>
      <c r="K38" s="158">
        <v>64346</v>
      </c>
      <c r="L38" s="158">
        <v>19247</v>
      </c>
      <c r="M38" s="158">
        <v>33772</v>
      </c>
      <c r="N38" s="158">
        <v>60854</v>
      </c>
      <c r="O38" s="158">
        <v>52810</v>
      </c>
      <c r="P38" s="159">
        <f>IFERROR(O38/N38-1,"-")</f>
        <v>-0.13218523022315709</v>
      </c>
      <c r="Q38" s="160">
        <f t="shared" si="9"/>
        <v>-0.17928076337301468</v>
      </c>
      <c r="R38" s="159">
        <f>O38/O$9</f>
        <v>1.576345445612351E-2</v>
      </c>
      <c r="S38" s="158">
        <v>80952</v>
      </c>
      <c r="T38" s="158">
        <v>24776</v>
      </c>
      <c r="U38" s="158">
        <v>39834</v>
      </c>
      <c r="V38" s="158">
        <v>83088</v>
      </c>
      <c r="W38" s="158">
        <v>81141</v>
      </c>
      <c r="X38" s="159">
        <f>IFERROR(W38/V38-1,"-")</f>
        <v>-2.3432986712882742E-2</v>
      </c>
      <c r="Y38" s="160">
        <f t="shared" si="10"/>
        <v>2.3347168692557929E-3</v>
      </c>
      <c r="Z38" s="159">
        <f t="shared" si="17"/>
        <v>2.1438824217679897E-2</v>
      </c>
    </row>
    <row r="39" spans="1:26" x14ac:dyDescent="0.25">
      <c r="A39" s="161" t="s">
        <v>103</v>
      </c>
      <c r="B39" s="162" t="s">
        <v>103</v>
      </c>
      <c r="C39" s="163">
        <v>9694</v>
      </c>
      <c r="D39" s="163">
        <v>2180</v>
      </c>
      <c r="E39" s="163">
        <v>4351</v>
      </c>
      <c r="F39" s="163">
        <v>9363</v>
      </c>
      <c r="G39" s="163">
        <v>15562</v>
      </c>
      <c r="H39" s="164">
        <f>IFERROR(G39/F39-1,"-")</f>
        <v>0.66207412154224077</v>
      </c>
      <c r="I39" s="165">
        <f t="shared" si="1"/>
        <v>0.6053228801320405</v>
      </c>
      <c r="J39" s="164">
        <f>G39/G$9</f>
        <v>2.107518377473578E-2</v>
      </c>
      <c r="K39" s="163">
        <v>8485</v>
      </c>
      <c r="L39" s="163">
        <v>1767</v>
      </c>
      <c r="M39" s="163">
        <v>4726</v>
      </c>
      <c r="N39" s="163">
        <v>9315</v>
      </c>
      <c r="O39" s="163">
        <v>13363</v>
      </c>
      <c r="P39" s="164">
        <f>IFERROR(O39/N39-1,"-")</f>
        <v>0.43456790123456801</v>
      </c>
      <c r="Q39" s="165">
        <f t="shared" si="9"/>
        <v>0.57489687684148505</v>
      </c>
      <c r="R39" s="164">
        <f>O39/O$9</f>
        <v>3.9887718594428792E-3</v>
      </c>
      <c r="S39" s="163">
        <v>18179</v>
      </c>
      <c r="T39" s="163">
        <v>3947</v>
      </c>
      <c r="U39" s="163">
        <v>9077</v>
      </c>
      <c r="V39" s="163">
        <v>18678</v>
      </c>
      <c r="W39" s="163">
        <v>28925</v>
      </c>
      <c r="X39" s="164">
        <f>IFERROR(W39/V39-1,"-")</f>
        <v>0.5486133418995609</v>
      </c>
      <c r="Y39" s="165">
        <f t="shared" si="10"/>
        <v>0.59112162385169698</v>
      </c>
      <c r="Z39" s="164">
        <f t="shared" si="17"/>
        <v>4.8852790938364319E-3</v>
      </c>
    </row>
    <row r="40" spans="1:26" x14ac:dyDescent="0.25">
      <c r="A40" s="161" t="s">
        <v>100</v>
      </c>
      <c r="B40" s="162" t="s">
        <v>100</v>
      </c>
      <c r="C40" s="163">
        <v>6912</v>
      </c>
      <c r="D40" s="163">
        <v>3349</v>
      </c>
      <c r="E40" s="163">
        <v>1711</v>
      </c>
      <c r="F40" s="163">
        <v>12871</v>
      </c>
      <c r="G40" s="163">
        <v>12769</v>
      </c>
      <c r="H40" s="164">
        <f>IFERROR(G40/F40-1,"-")</f>
        <v>-7.9247921684406641E-3</v>
      </c>
      <c r="I40" s="165">
        <f t="shared" si="1"/>
        <v>0.84736689814814814</v>
      </c>
      <c r="J40" s="164">
        <f>G40/G$9</f>
        <v>1.7292701556329598E-2</v>
      </c>
      <c r="K40" s="163">
        <v>55861</v>
      </c>
      <c r="L40" s="163">
        <v>17480</v>
      </c>
      <c r="M40" s="163">
        <v>29046</v>
      </c>
      <c r="N40" s="163">
        <v>51539</v>
      </c>
      <c r="O40" s="163">
        <v>39447</v>
      </c>
      <c r="P40" s="164">
        <f>IFERROR(O40/N40-1,"-")</f>
        <v>-0.23461844428491041</v>
      </c>
      <c r="Q40" s="165">
        <f t="shared" si="9"/>
        <v>-0.29383648699450426</v>
      </c>
      <c r="R40" s="164">
        <f>O40/O$9</f>
        <v>1.177468259668063E-2</v>
      </c>
      <c r="S40" s="163">
        <v>62773</v>
      </c>
      <c r="T40" s="163">
        <v>20829</v>
      </c>
      <c r="U40" s="163">
        <v>30757</v>
      </c>
      <c r="V40" s="163">
        <v>64410</v>
      </c>
      <c r="W40" s="163">
        <v>52216</v>
      </c>
      <c r="X40" s="164">
        <f>IFERROR(W40/V40-1,"-")</f>
        <v>-0.18931842881540129</v>
      </c>
      <c r="Y40" s="165">
        <f t="shared" si="10"/>
        <v>-0.16817740111194301</v>
      </c>
      <c r="Z40" s="164">
        <f t="shared" si="17"/>
        <v>1.6553545123843466E-2</v>
      </c>
    </row>
    <row r="41" spans="1:26" x14ac:dyDescent="0.25">
      <c r="A41" s="1" t="s">
        <v>146</v>
      </c>
      <c r="B41" s="157" t="s">
        <v>107</v>
      </c>
      <c r="C41" s="158">
        <v>161094</v>
      </c>
      <c r="D41" s="158">
        <v>48756</v>
      </c>
      <c r="E41" s="158">
        <v>44610</v>
      </c>
      <c r="F41" s="158">
        <v>156956</v>
      </c>
      <c r="G41" s="158">
        <v>172956</v>
      </c>
      <c r="H41" s="159">
        <f>IFERROR(G41/F41-1,"-")</f>
        <v>0.10193939702846655</v>
      </c>
      <c r="I41" s="160">
        <f t="shared" si="1"/>
        <v>7.3634027338076002E-2</v>
      </c>
      <c r="J41" s="159">
        <f>G41/G$9</f>
        <v>0.23422950038190476</v>
      </c>
      <c r="K41" s="158">
        <v>487949</v>
      </c>
      <c r="L41" s="158">
        <v>132747</v>
      </c>
      <c r="M41" s="158">
        <v>172305</v>
      </c>
      <c r="N41" s="158">
        <v>512513</v>
      </c>
      <c r="O41" s="158">
        <v>556416</v>
      </c>
      <c r="P41" s="159">
        <f>IFERROR(O41/N41-1,"-")</f>
        <v>8.5662217348633218E-2</v>
      </c>
      <c r="Q41" s="160">
        <f t="shared" si="9"/>
        <v>0.14031589366921549</v>
      </c>
      <c r="R41" s="159">
        <f>O41/O$9</f>
        <v>0.16608669332812762</v>
      </c>
      <c r="S41" s="158">
        <v>649043</v>
      </c>
      <c r="T41" s="158">
        <v>181503</v>
      </c>
      <c r="U41" s="158">
        <v>216915</v>
      </c>
      <c r="V41" s="158">
        <v>669469</v>
      </c>
      <c r="W41" s="158">
        <v>729372</v>
      </c>
      <c r="X41" s="159">
        <f>IFERROR(W41/V41-1,"-")</f>
        <v>8.9478377639591988E-2</v>
      </c>
      <c r="Y41" s="160">
        <f t="shared" si="10"/>
        <v>0.12376529752266019</v>
      </c>
      <c r="Z41" s="159">
        <f t="shared" si="17"/>
        <v>0.11674455377762803</v>
      </c>
    </row>
    <row r="42" spans="1:26" x14ac:dyDescent="0.25">
      <c r="A42" s="161" t="s">
        <v>110</v>
      </c>
      <c r="B42" s="162" t="s">
        <v>110</v>
      </c>
      <c r="C42" s="163">
        <v>87652</v>
      </c>
      <c r="D42" s="163">
        <v>24960</v>
      </c>
      <c r="E42" s="163">
        <v>17021</v>
      </c>
      <c r="F42" s="163">
        <v>75160</v>
      </c>
      <c r="G42" s="163">
        <v>74709</v>
      </c>
      <c r="H42" s="164">
        <f t="shared" ref="H42:H49" si="18">IFERROR(G42/F42-1,"-")</f>
        <v>-6.0005321979776927E-3</v>
      </c>
      <c r="I42" s="165">
        <f t="shared" si="1"/>
        <v>-0.14766348742755442</v>
      </c>
      <c r="J42" s="164">
        <f t="shared" ref="J42:J49" si="19">G42/G$9</f>
        <v>0.10117632082166401</v>
      </c>
      <c r="K42" s="163">
        <v>262145</v>
      </c>
      <c r="L42" s="163">
        <v>63301</v>
      </c>
      <c r="M42" s="163">
        <v>63769</v>
      </c>
      <c r="N42" s="163">
        <v>269103</v>
      </c>
      <c r="O42" s="163">
        <v>299592</v>
      </c>
      <c r="P42" s="164">
        <f t="shared" ref="P42:P49" si="20">IFERROR(O42/N42-1,"-")</f>
        <v>0.11329862543338431</v>
      </c>
      <c r="Q42" s="165">
        <f t="shared" si="9"/>
        <v>0.1428484235823686</v>
      </c>
      <c r="R42" s="164">
        <f t="shared" ref="R42:R49" si="21">O42/O$9</f>
        <v>8.9426336819143235E-2</v>
      </c>
      <c r="S42" s="163">
        <v>349797</v>
      </c>
      <c r="T42" s="163">
        <v>88261</v>
      </c>
      <c r="U42" s="163">
        <v>80790</v>
      </c>
      <c r="V42" s="163">
        <v>344263</v>
      </c>
      <c r="W42" s="163">
        <v>374301</v>
      </c>
      <c r="X42" s="164">
        <f t="shared" ref="X42:X49" si="22">IFERROR(W42/V42-1,"-")</f>
        <v>8.7253059434211577E-2</v>
      </c>
      <c r="Y42" s="165">
        <f t="shared" si="10"/>
        <v>7.0052058765512459E-2</v>
      </c>
      <c r="Z42" s="164">
        <f t="shared" si="17"/>
        <v>4.3481513494661825E-2</v>
      </c>
    </row>
    <row r="43" spans="1:26" x14ac:dyDescent="0.25">
      <c r="A43" s="161" t="s">
        <v>113</v>
      </c>
      <c r="B43" s="162" t="s">
        <v>113</v>
      </c>
      <c r="C43" s="163">
        <v>11396</v>
      </c>
      <c r="D43" s="163">
        <v>3221</v>
      </c>
      <c r="E43" s="163">
        <v>2578</v>
      </c>
      <c r="F43" s="163">
        <v>7845</v>
      </c>
      <c r="G43" s="163">
        <v>10865</v>
      </c>
      <c r="H43" s="164">
        <f t="shared" si="18"/>
        <v>0.38495857233906938</v>
      </c>
      <c r="I43" s="165">
        <f t="shared" si="1"/>
        <v>-4.6595296595296598E-2</v>
      </c>
      <c r="J43" s="164">
        <f t="shared" si="19"/>
        <v>1.4714167312203076E-2</v>
      </c>
      <c r="K43" s="163">
        <v>26865</v>
      </c>
      <c r="L43" s="163">
        <v>7570</v>
      </c>
      <c r="M43" s="163">
        <v>10918</v>
      </c>
      <c r="N43" s="163">
        <v>19949</v>
      </c>
      <c r="O43" s="163">
        <v>22563</v>
      </c>
      <c r="P43" s="164">
        <f t="shared" si="20"/>
        <v>0.13103413704947608</v>
      </c>
      <c r="Q43" s="165">
        <f t="shared" si="9"/>
        <v>-0.16013400335008376</v>
      </c>
      <c r="R43" s="164">
        <f t="shared" si="21"/>
        <v>6.7349142755825557E-3</v>
      </c>
      <c r="S43" s="163">
        <v>38261</v>
      </c>
      <c r="T43" s="163">
        <v>10791</v>
      </c>
      <c r="U43" s="163">
        <v>13496</v>
      </c>
      <c r="V43" s="163">
        <v>27794</v>
      </c>
      <c r="W43" s="163">
        <v>33428</v>
      </c>
      <c r="X43" s="164">
        <f t="shared" si="22"/>
        <v>0.20270561991796798</v>
      </c>
      <c r="Y43" s="165">
        <f t="shared" si="10"/>
        <v>-0.12631661482972212</v>
      </c>
      <c r="Z43" s="164">
        <f t="shared" si="17"/>
        <v>7.2636032445099136E-3</v>
      </c>
    </row>
    <row r="44" spans="1:26" x14ac:dyDescent="0.25">
      <c r="A44" s="161" t="s">
        <v>116</v>
      </c>
      <c r="B44" s="162" t="s">
        <v>116</v>
      </c>
      <c r="C44" s="163">
        <v>6703</v>
      </c>
      <c r="D44" s="163">
        <v>1995</v>
      </c>
      <c r="E44" s="163">
        <v>1781</v>
      </c>
      <c r="F44" s="163">
        <v>5675</v>
      </c>
      <c r="G44" s="163">
        <v>7865</v>
      </c>
      <c r="H44" s="164">
        <f t="shared" si="18"/>
        <v>0.38590308370044046</v>
      </c>
      <c r="I44" s="165">
        <f t="shared" si="1"/>
        <v>0.17335521408324639</v>
      </c>
      <c r="J44" s="164">
        <f t="shared" si="19"/>
        <v>1.0651350751079355E-2</v>
      </c>
      <c r="K44" s="163">
        <v>9914</v>
      </c>
      <c r="L44" s="163">
        <v>3970</v>
      </c>
      <c r="M44" s="163">
        <v>8252</v>
      </c>
      <c r="N44" s="163">
        <v>12032</v>
      </c>
      <c r="O44" s="163">
        <v>11886</v>
      </c>
      <c r="P44" s="164">
        <f t="shared" si="20"/>
        <v>-1.2134308510638347E-2</v>
      </c>
      <c r="Q44" s="165">
        <f t="shared" si="9"/>
        <v>0.19891063143030063</v>
      </c>
      <c r="R44" s="164">
        <f t="shared" si="21"/>
        <v>3.5478966041561076E-3</v>
      </c>
      <c r="S44" s="163">
        <v>16617</v>
      </c>
      <c r="T44" s="163">
        <v>5965</v>
      </c>
      <c r="U44" s="163">
        <v>10033</v>
      </c>
      <c r="V44" s="163">
        <v>17707</v>
      </c>
      <c r="W44" s="163">
        <v>19751</v>
      </c>
      <c r="X44" s="164">
        <f t="shared" si="22"/>
        <v>0.11543457389732881</v>
      </c>
      <c r="Y44" s="165">
        <f t="shared" si="10"/>
        <v>0.18860203406150333</v>
      </c>
      <c r="Z44" s="164">
        <f t="shared" si="17"/>
        <v>5.3998022637943071E-3</v>
      </c>
    </row>
    <row r="45" spans="1:26" x14ac:dyDescent="0.25">
      <c r="A45" s="161" t="s">
        <v>123</v>
      </c>
      <c r="B45" s="162" t="s">
        <v>123</v>
      </c>
      <c r="C45" s="163">
        <v>2994</v>
      </c>
      <c r="D45" s="163">
        <v>885</v>
      </c>
      <c r="E45" s="163">
        <v>1430</v>
      </c>
      <c r="F45" s="163">
        <v>3236</v>
      </c>
      <c r="G45" s="163">
        <v>3482</v>
      </c>
      <c r="H45" s="164">
        <f t="shared" si="18"/>
        <v>7.6019777503090191E-2</v>
      </c>
      <c r="I45" s="165">
        <f t="shared" si="1"/>
        <v>0.16299265197060797</v>
      </c>
      <c r="J45" s="164">
        <f t="shared" si="19"/>
        <v>4.7155757552775988E-3</v>
      </c>
      <c r="K45" s="163">
        <v>24453</v>
      </c>
      <c r="L45" s="163">
        <v>6712</v>
      </c>
      <c r="M45" s="163">
        <v>13570</v>
      </c>
      <c r="N45" s="163">
        <v>27358</v>
      </c>
      <c r="O45" s="163">
        <v>26160</v>
      </c>
      <c r="P45" s="164">
        <f t="shared" si="20"/>
        <v>-4.3789750712771358E-2</v>
      </c>
      <c r="Q45" s="165">
        <f t="shared" si="9"/>
        <v>6.9807385596859284E-2</v>
      </c>
      <c r="R45" s="164">
        <f t="shared" si="21"/>
        <v>7.8085962615449915E-3</v>
      </c>
      <c r="S45" s="163">
        <v>27447</v>
      </c>
      <c r="T45" s="163">
        <v>7597</v>
      </c>
      <c r="U45" s="163">
        <v>15000</v>
      </c>
      <c r="V45" s="163">
        <v>30594</v>
      </c>
      <c r="W45" s="163">
        <v>29642</v>
      </c>
      <c r="X45" s="164">
        <f t="shared" si="22"/>
        <v>-3.1117212525331728E-2</v>
      </c>
      <c r="Y45" s="165">
        <f t="shared" si="10"/>
        <v>7.9972310270703506E-2</v>
      </c>
      <c r="Z45" s="164">
        <f t="shared" si="17"/>
        <v>8.0730622901340181E-3</v>
      </c>
    </row>
    <row r="46" spans="1:26" x14ac:dyDescent="0.25">
      <c r="A46" s="161" t="s">
        <v>119</v>
      </c>
      <c r="B46" s="162" t="s">
        <v>119</v>
      </c>
      <c r="C46" s="163">
        <v>2495</v>
      </c>
      <c r="D46" s="163">
        <v>1080</v>
      </c>
      <c r="E46" s="163">
        <v>722</v>
      </c>
      <c r="F46" s="163">
        <v>1778</v>
      </c>
      <c r="G46" s="163">
        <v>2269</v>
      </c>
      <c r="H46" s="164">
        <f t="shared" si="18"/>
        <v>0.27615298087739037</v>
      </c>
      <c r="I46" s="165">
        <f t="shared" si="1"/>
        <v>-9.05811623246493E-2</v>
      </c>
      <c r="J46" s="164">
        <f t="shared" si="19"/>
        <v>3.0728435923965741E-3</v>
      </c>
      <c r="K46" s="163">
        <v>31182</v>
      </c>
      <c r="L46" s="163">
        <v>11022</v>
      </c>
      <c r="M46" s="163">
        <v>16968</v>
      </c>
      <c r="N46" s="163">
        <v>29000</v>
      </c>
      <c r="O46" s="163">
        <v>33231</v>
      </c>
      <c r="P46" s="164">
        <f t="shared" si="20"/>
        <v>0.14589655172413796</v>
      </c>
      <c r="Q46" s="165">
        <f t="shared" si="9"/>
        <v>6.5710987107946872E-2</v>
      </c>
      <c r="R46" s="164">
        <f t="shared" si="21"/>
        <v>9.9192455033410409E-3</v>
      </c>
      <c r="S46" s="163">
        <v>33677</v>
      </c>
      <c r="T46" s="163">
        <v>12102</v>
      </c>
      <c r="U46" s="163">
        <v>17690</v>
      </c>
      <c r="V46" s="163">
        <v>30778</v>
      </c>
      <c r="W46" s="163">
        <v>35500</v>
      </c>
      <c r="X46" s="164">
        <f t="shared" si="22"/>
        <v>0.15342127493664304</v>
      </c>
      <c r="Y46" s="165">
        <f t="shared" si="10"/>
        <v>5.4131900109867237E-2</v>
      </c>
      <c r="Z46" s="164">
        <f t="shared" si="17"/>
        <v>9.5208314608313856E-3</v>
      </c>
    </row>
    <row r="47" spans="1:26" x14ac:dyDescent="0.25">
      <c r="A47" s="161" t="s">
        <v>128</v>
      </c>
      <c r="B47" s="162" t="s">
        <v>128</v>
      </c>
      <c r="C47" s="163">
        <v>3512</v>
      </c>
      <c r="D47" s="163">
        <v>1099</v>
      </c>
      <c r="E47" s="163">
        <v>749</v>
      </c>
      <c r="F47" s="163">
        <v>2218</v>
      </c>
      <c r="G47" s="163">
        <v>2218</v>
      </c>
      <c r="H47" s="164">
        <f t="shared" si="18"/>
        <v>0</v>
      </c>
      <c r="I47" s="165">
        <f t="shared" si="1"/>
        <v>-0.3684510250569476</v>
      </c>
      <c r="J47" s="164">
        <f t="shared" si="19"/>
        <v>3.0037757108574712E-3</v>
      </c>
      <c r="K47" s="163">
        <v>4530</v>
      </c>
      <c r="L47" s="163">
        <v>2296</v>
      </c>
      <c r="M47" s="163">
        <v>2639</v>
      </c>
      <c r="N47" s="163">
        <v>6605</v>
      </c>
      <c r="O47" s="163">
        <v>7002</v>
      </c>
      <c r="P47" s="164">
        <f t="shared" si="20"/>
        <v>6.0105980317940899E-2</v>
      </c>
      <c r="Q47" s="165">
        <f t="shared" si="9"/>
        <v>0.54569536423841059</v>
      </c>
      <c r="R47" s="164">
        <f t="shared" si="21"/>
        <v>2.0900531736750012E-3</v>
      </c>
      <c r="S47" s="163">
        <v>8042</v>
      </c>
      <c r="T47" s="163">
        <v>3395</v>
      </c>
      <c r="U47" s="163">
        <v>3388</v>
      </c>
      <c r="V47" s="163">
        <v>8823</v>
      </c>
      <c r="W47" s="163">
        <v>9220</v>
      </c>
      <c r="X47" s="164">
        <f t="shared" si="22"/>
        <v>4.4996033095318966E-2</v>
      </c>
      <c r="Y47" s="165">
        <f t="shared" si="10"/>
        <v>0.14648097488187029</v>
      </c>
      <c r="Z47" s="164">
        <f t="shared" si="17"/>
        <v>1.8234356692649369E-3</v>
      </c>
    </row>
    <row r="48" spans="1:26" x14ac:dyDescent="0.25">
      <c r="A48" s="161" t="s">
        <v>131</v>
      </c>
      <c r="B48" s="162" t="s">
        <v>131</v>
      </c>
      <c r="C48" s="163">
        <v>4005</v>
      </c>
      <c r="D48" s="163">
        <v>1080</v>
      </c>
      <c r="E48" s="163">
        <v>761</v>
      </c>
      <c r="F48" s="163">
        <v>1311</v>
      </c>
      <c r="G48" s="163">
        <v>1982</v>
      </c>
      <c r="H48" s="164">
        <f t="shared" si="18"/>
        <v>0.51182303585049582</v>
      </c>
      <c r="I48" s="165">
        <f t="shared" si="1"/>
        <v>-0.50511860174781531</v>
      </c>
      <c r="J48" s="164">
        <f t="shared" si="19"/>
        <v>2.6841674747157384E-3</v>
      </c>
      <c r="K48" s="163">
        <v>7898</v>
      </c>
      <c r="L48" s="163">
        <v>4136</v>
      </c>
      <c r="M48" s="163">
        <v>3019</v>
      </c>
      <c r="N48" s="163">
        <v>6804</v>
      </c>
      <c r="O48" s="163">
        <v>8431</v>
      </c>
      <c r="P48" s="164">
        <f t="shared" si="20"/>
        <v>0.23912404467960013</v>
      </c>
      <c r="Q48" s="165">
        <f t="shared" si="9"/>
        <v>6.7485439351734566E-2</v>
      </c>
      <c r="R48" s="164">
        <f t="shared" si="21"/>
        <v>2.5166007293993052E-3</v>
      </c>
      <c r="S48" s="163">
        <v>11903</v>
      </c>
      <c r="T48" s="163">
        <v>5216</v>
      </c>
      <c r="U48" s="163">
        <v>3780</v>
      </c>
      <c r="V48" s="163">
        <v>8115</v>
      </c>
      <c r="W48" s="163">
        <v>10413</v>
      </c>
      <c r="X48" s="164">
        <f t="shared" si="22"/>
        <v>0.28317929759704241</v>
      </c>
      <c r="Y48" s="165">
        <f t="shared" si="10"/>
        <v>-0.12517852642191041</v>
      </c>
      <c r="Z48" s="164">
        <f t="shared" si="17"/>
        <v>2.0344116971137724E-3</v>
      </c>
    </row>
    <row r="49" spans="1:26" x14ac:dyDescent="0.25">
      <c r="A49" s="167" t="s">
        <v>145</v>
      </c>
      <c r="B49" s="168" t="s">
        <v>145</v>
      </c>
      <c r="C49" s="169">
        <f>C41-SUM(C42:C48)</f>
        <v>42337</v>
      </c>
      <c r="D49" s="169">
        <f>D41-SUM(D42:D48)</f>
        <v>14436</v>
      </c>
      <c r="E49" s="169">
        <f>E41-SUM(E42:E48)</f>
        <v>19568</v>
      </c>
      <c r="F49" s="169">
        <f>F41-SUM(F42:F48)</f>
        <v>59733</v>
      </c>
      <c r="G49" s="169">
        <f>G41-SUM(G42:G48)</f>
        <v>69566</v>
      </c>
      <c r="H49" s="170">
        <f t="shared" si="18"/>
        <v>0.16461587397251098</v>
      </c>
      <c r="I49" s="171">
        <f t="shared" si="1"/>
        <v>0.64314901858894102</v>
      </c>
      <c r="J49" s="170">
        <f t="shared" si="19"/>
        <v>9.4211298963710929E-2</v>
      </c>
      <c r="K49" s="169">
        <f>K41-SUM(K42:K48)</f>
        <v>120962</v>
      </c>
      <c r="L49" s="169">
        <f>L41-SUM(L42:L48)</f>
        <v>33740</v>
      </c>
      <c r="M49" s="169">
        <f>M41-SUM(M42:M48)</f>
        <v>53170</v>
      </c>
      <c r="N49" s="169">
        <f>N41-SUM(N42:N48)</f>
        <v>141662</v>
      </c>
      <c r="O49" s="169">
        <f>O41-SUM(O42:O48)</f>
        <v>147551</v>
      </c>
      <c r="P49" s="170">
        <f t="shared" si="20"/>
        <v>4.157078115514401E-2</v>
      </c>
      <c r="Q49" s="171">
        <f t="shared" si="9"/>
        <v>0.21981283378251026</v>
      </c>
      <c r="R49" s="170">
        <f t="shared" si="21"/>
        <v>4.4043049961285365E-2</v>
      </c>
      <c r="S49" s="169">
        <f>S41-SUM(S42:S48)</f>
        <v>163299</v>
      </c>
      <c r="T49" s="169">
        <f>T41-SUM(T42:T48)</f>
        <v>48176</v>
      </c>
      <c r="U49" s="169">
        <f>U41-SUM(U42:U48)</f>
        <v>72738</v>
      </c>
      <c r="V49" s="169">
        <f>V41-SUM(V42:V48)</f>
        <v>201395</v>
      </c>
      <c r="W49" s="169">
        <f>W41-SUM(W42:W48)</f>
        <v>217117</v>
      </c>
      <c r="X49" s="170">
        <f t="shared" si="22"/>
        <v>7.8065493185034418E-2</v>
      </c>
      <c r="Y49" s="171">
        <f t="shared" si="10"/>
        <v>0.32956723556176093</v>
      </c>
      <c r="Z49" s="170">
        <f t="shared" si="17"/>
        <v>3.9147893657317884E-2</v>
      </c>
    </row>
    <row r="50" spans="1:26" x14ac:dyDescent="0.25">
      <c r="A50" s="1"/>
      <c r="B50" s="153" t="s">
        <v>46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</row>
    <row r="51" spans="1:26" x14ac:dyDescent="0.25">
      <c r="A51" s="1" t="s">
        <v>0</v>
      </c>
      <c r="B51" s="154" t="s">
        <v>68</v>
      </c>
      <c r="C51" s="176">
        <f>C52+C55</f>
        <v>0</v>
      </c>
      <c r="D51" s="176">
        <f>D52+D55</f>
        <v>0</v>
      </c>
      <c r="E51" s="176">
        <f>E52+E55</f>
        <v>0</v>
      </c>
      <c r="F51" s="176">
        <f>F52+F55</f>
        <v>0</v>
      </c>
      <c r="G51" s="176">
        <f>G52+G55</f>
        <v>0</v>
      </c>
      <c r="H51" s="177" t="str">
        <f>IFERROR(G51/F51-1,"-")</f>
        <v>-</v>
      </c>
      <c r="I51" s="177" t="str">
        <f t="shared" si="1"/>
        <v>-</v>
      </c>
      <c r="J51" s="177">
        <f>G51/G$9</f>
        <v>0</v>
      </c>
      <c r="K51" s="176">
        <f>K52+K55</f>
        <v>0</v>
      </c>
      <c r="L51" s="176">
        <f>L52+L55</f>
        <v>0</v>
      </c>
      <c r="M51" s="176">
        <f>M52+M55</f>
        <v>0</v>
      </c>
      <c r="N51" s="176">
        <f>N52+N55</f>
        <v>0</v>
      </c>
      <c r="O51" s="176">
        <f>O52+O55</f>
        <v>0</v>
      </c>
      <c r="P51" s="177" t="str">
        <f>IFERROR(O51/N51-1,"-")</f>
        <v>-</v>
      </c>
      <c r="Q51" s="177" t="str">
        <f t="shared" si="9"/>
        <v>-</v>
      </c>
      <c r="R51" s="177">
        <f>O51/O$9</f>
        <v>0</v>
      </c>
      <c r="S51" s="176">
        <f>S52+S55</f>
        <v>38821</v>
      </c>
      <c r="T51" s="176">
        <f>T52+T55</f>
        <v>10755</v>
      </c>
      <c r="U51" s="176">
        <f>U52+U55</f>
        <v>20161</v>
      </c>
      <c r="V51" s="176">
        <f>V52+V55</f>
        <v>37638</v>
      </c>
      <c r="W51" s="176">
        <f>W52+W55</f>
        <v>50521</v>
      </c>
      <c r="X51" s="177">
        <f>IFERROR(W51/V51-1,"-")</f>
        <v>0.34228705032148365</v>
      </c>
      <c r="Y51" s="177">
        <f t="shared" si="10"/>
        <v>0.30138327194044456</v>
      </c>
      <c r="Z51" s="177">
        <f t="shared" ref="Z51:Z63" si="23">U51/U$9</f>
        <v>1.0850733922092796E-2</v>
      </c>
    </row>
    <row r="52" spans="1:26" x14ac:dyDescent="0.25">
      <c r="A52" s="1" t="s">
        <v>96</v>
      </c>
      <c r="B52" s="157" t="s">
        <v>97</v>
      </c>
      <c r="C52" s="158">
        <v>0</v>
      </c>
      <c r="D52" s="158">
        <v>0</v>
      </c>
      <c r="E52" s="158">
        <v>0</v>
      </c>
      <c r="F52" s="158">
        <v>0</v>
      </c>
      <c r="G52" s="158">
        <v>0</v>
      </c>
      <c r="H52" s="159" t="str">
        <f>IFERROR(G52/F52-1,"-")</f>
        <v>-</v>
      </c>
      <c r="I52" s="160" t="str">
        <f t="shared" si="1"/>
        <v>-</v>
      </c>
      <c r="J52" s="159">
        <f>G52/G$9</f>
        <v>0</v>
      </c>
      <c r="K52" s="158">
        <v>0</v>
      </c>
      <c r="L52" s="158">
        <v>0</v>
      </c>
      <c r="M52" s="158">
        <v>0</v>
      </c>
      <c r="N52" s="158">
        <v>0</v>
      </c>
      <c r="O52" s="158">
        <v>0</v>
      </c>
      <c r="P52" s="159" t="str">
        <f>IFERROR(O52/N52-1,"-")</f>
        <v>-</v>
      </c>
      <c r="Q52" s="160" t="str">
        <f t="shared" si="9"/>
        <v>-</v>
      </c>
      <c r="R52" s="159">
        <f>O52/O$9</f>
        <v>0</v>
      </c>
      <c r="S52" s="158">
        <v>8657</v>
      </c>
      <c r="T52" s="158">
        <v>1989</v>
      </c>
      <c r="U52" s="158">
        <v>4950</v>
      </c>
      <c r="V52" s="158">
        <v>6738</v>
      </c>
      <c r="W52" s="158">
        <v>20078</v>
      </c>
      <c r="X52" s="159">
        <f>IFERROR(W52/V52-1,"-")</f>
        <v>1.9798159691303057</v>
      </c>
      <c r="Y52" s="160">
        <f t="shared" si="10"/>
        <v>1.3192791960263373</v>
      </c>
      <c r="Z52" s="159">
        <f t="shared" si="23"/>
        <v>2.6641105557442262E-3</v>
      </c>
    </row>
    <row r="53" spans="1:26" x14ac:dyDescent="0.25">
      <c r="A53" s="161" t="s">
        <v>103</v>
      </c>
      <c r="B53" s="162" t="s">
        <v>103</v>
      </c>
      <c r="C53" s="163">
        <v>0</v>
      </c>
      <c r="D53" s="163">
        <v>0</v>
      </c>
      <c r="E53" s="163">
        <v>0</v>
      </c>
      <c r="F53" s="163">
        <v>0</v>
      </c>
      <c r="G53" s="163">
        <v>0</v>
      </c>
      <c r="H53" s="164" t="str">
        <f>IFERROR(G53/F53-1,"-")</f>
        <v>-</v>
      </c>
      <c r="I53" s="165" t="str">
        <f t="shared" si="1"/>
        <v>-</v>
      </c>
      <c r="J53" s="164">
        <f>G53/G$9</f>
        <v>0</v>
      </c>
      <c r="K53" s="163">
        <v>0</v>
      </c>
      <c r="L53" s="163">
        <v>0</v>
      </c>
      <c r="M53" s="163">
        <v>0</v>
      </c>
      <c r="N53" s="163">
        <v>0</v>
      </c>
      <c r="O53" s="163">
        <v>0</v>
      </c>
      <c r="P53" s="164" t="str">
        <f>IFERROR(O53/N53-1,"-")</f>
        <v>-</v>
      </c>
      <c r="Q53" s="165" t="str">
        <f t="shared" si="9"/>
        <v>-</v>
      </c>
      <c r="R53" s="164">
        <f>O53/O$9</f>
        <v>0</v>
      </c>
      <c r="S53" s="163">
        <v>4791</v>
      </c>
      <c r="T53" s="163">
        <v>1487</v>
      </c>
      <c r="U53" s="163">
        <v>2415</v>
      </c>
      <c r="V53" s="163">
        <v>3508</v>
      </c>
      <c r="W53" s="163">
        <v>14700</v>
      </c>
      <c r="X53" s="164">
        <f>IFERROR(W53/V53-1,"-")</f>
        <v>3.1904218928164196</v>
      </c>
      <c r="Y53" s="165">
        <f t="shared" si="10"/>
        <v>2.0682529743268629</v>
      </c>
      <c r="Z53" s="164">
        <f t="shared" si="23"/>
        <v>1.299763028711577E-3</v>
      </c>
    </row>
    <row r="54" spans="1:26" x14ac:dyDescent="0.25">
      <c r="A54" s="161" t="s">
        <v>100</v>
      </c>
      <c r="B54" s="162" t="s">
        <v>100</v>
      </c>
      <c r="C54" s="163">
        <v>0</v>
      </c>
      <c r="D54" s="163">
        <v>0</v>
      </c>
      <c r="E54" s="163">
        <v>0</v>
      </c>
      <c r="F54" s="163">
        <v>0</v>
      </c>
      <c r="G54" s="163">
        <v>0</v>
      </c>
      <c r="H54" s="164" t="str">
        <f>IFERROR(G54/F54-1,"-")</f>
        <v>-</v>
      </c>
      <c r="I54" s="165" t="str">
        <f t="shared" si="1"/>
        <v>-</v>
      </c>
      <c r="J54" s="164">
        <f>G54/G$9</f>
        <v>0</v>
      </c>
      <c r="K54" s="163">
        <v>0</v>
      </c>
      <c r="L54" s="163">
        <v>0</v>
      </c>
      <c r="M54" s="163">
        <v>0</v>
      </c>
      <c r="N54" s="163">
        <v>0</v>
      </c>
      <c r="O54" s="163">
        <v>0</v>
      </c>
      <c r="P54" s="164" t="str">
        <f>IFERROR(O54/N54-1,"-")</f>
        <v>-</v>
      </c>
      <c r="Q54" s="165" t="str">
        <f t="shared" si="9"/>
        <v>-</v>
      </c>
      <c r="R54" s="164">
        <f>O54/O$9</f>
        <v>0</v>
      </c>
      <c r="S54" s="163">
        <v>3866</v>
      </c>
      <c r="T54" s="163">
        <v>502</v>
      </c>
      <c r="U54" s="163">
        <v>2535</v>
      </c>
      <c r="V54" s="163">
        <v>3230</v>
      </c>
      <c r="W54" s="163">
        <v>5378</v>
      </c>
      <c r="X54" s="164">
        <f>IFERROR(W54/V54-1,"-")</f>
        <v>0.66501547987616094</v>
      </c>
      <c r="Y54" s="165">
        <f t="shared" si="10"/>
        <v>0.39110191412312467</v>
      </c>
      <c r="Z54" s="164">
        <f t="shared" si="23"/>
        <v>1.364347527032649E-3</v>
      </c>
    </row>
    <row r="55" spans="1:26" x14ac:dyDescent="0.25">
      <c r="A55" s="1" t="s">
        <v>146</v>
      </c>
      <c r="B55" s="157" t="s">
        <v>107</v>
      </c>
      <c r="C55" s="158">
        <v>0</v>
      </c>
      <c r="D55" s="158">
        <v>0</v>
      </c>
      <c r="E55" s="158">
        <v>0</v>
      </c>
      <c r="F55" s="158">
        <v>0</v>
      </c>
      <c r="G55" s="158">
        <v>0</v>
      </c>
      <c r="H55" s="159" t="str">
        <f>IFERROR(G55/F55-1,"-")</f>
        <v>-</v>
      </c>
      <c r="I55" s="160" t="str">
        <f t="shared" si="1"/>
        <v>-</v>
      </c>
      <c r="J55" s="159">
        <f>G55/G$9</f>
        <v>0</v>
      </c>
      <c r="K55" s="158">
        <v>0</v>
      </c>
      <c r="L55" s="158">
        <v>0</v>
      </c>
      <c r="M55" s="158">
        <v>0</v>
      </c>
      <c r="N55" s="158">
        <v>0</v>
      </c>
      <c r="O55" s="158">
        <v>0</v>
      </c>
      <c r="P55" s="159" t="str">
        <f>IFERROR(O55/N55-1,"-")</f>
        <v>-</v>
      </c>
      <c r="Q55" s="160" t="str">
        <f t="shared" si="9"/>
        <v>-</v>
      </c>
      <c r="R55" s="159">
        <f>O55/O$9</f>
        <v>0</v>
      </c>
      <c r="S55" s="158">
        <v>30164</v>
      </c>
      <c r="T55" s="158">
        <v>8766</v>
      </c>
      <c r="U55" s="158">
        <v>15211</v>
      </c>
      <c r="V55" s="158">
        <v>30900</v>
      </c>
      <c r="W55" s="158">
        <v>30443</v>
      </c>
      <c r="X55" s="159">
        <f>IFERROR(W55/V55-1,"-")</f>
        <v>-1.4789644012945025E-2</v>
      </c>
      <c r="Y55" s="160">
        <f t="shared" si="10"/>
        <v>9.2494364142685637E-3</v>
      </c>
      <c r="Z55" s="159">
        <f t="shared" si="23"/>
        <v>8.18662336634857E-3</v>
      </c>
    </row>
    <row r="56" spans="1:26" x14ac:dyDescent="0.25">
      <c r="A56" s="161" t="s">
        <v>110</v>
      </c>
      <c r="B56" s="162" t="s">
        <v>110</v>
      </c>
      <c r="C56" s="163">
        <v>0</v>
      </c>
      <c r="D56" s="163">
        <v>0</v>
      </c>
      <c r="E56" s="163">
        <v>0</v>
      </c>
      <c r="F56" s="163">
        <v>0</v>
      </c>
      <c r="G56" s="163">
        <v>0</v>
      </c>
      <c r="H56" s="164" t="str">
        <f t="shared" ref="H56:H63" si="24">IFERROR(G56/F56-1,"-")</f>
        <v>-</v>
      </c>
      <c r="I56" s="165" t="str">
        <f t="shared" si="1"/>
        <v>-</v>
      </c>
      <c r="J56" s="164">
        <f t="shared" ref="J56:J63" si="25">G56/G$9</f>
        <v>0</v>
      </c>
      <c r="K56" s="163">
        <v>0</v>
      </c>
      <c r="L56" s="163">
        <v>0</v>
      </c>
      <c r="M56" s="163">
        <v>0</v>
      </c>
      <c r="N56" s="163">
        <v>0</v>
      </c>
      <c r="O56" s="163">
        <v>0</v>
      </c>
      <c r="P56" s="164" t="str">
        <f t="shared" ref="P56:P63" si="26">IFERROR(O56/N56-1,"-")</f>
        <v>-</v>
      </c>
      <c r="Q56" s="165" t="str">
        <f t="shared" si="9"/>
        <v>-</v>
      </c>
      <c r="R56" s="164">
        <f t="shared" ref="R56:R63" si="27">O56/O$9</f>
        <v>0</v>
      </c>
      <c r="S56" s="163">
        <v>8594</v>
      </c>
      <c r="T56" s="163">
        <v>2464</v>
      </c>
      <c r="U56" s="163">
        <v>3030</v>
      </c>
      <c r="V56" s="163">
        <v>10329</v>
      </c>
      <c r="W56" s="163">
        <v>9247</v>
      </c>
      <c r="X56" s="164">
        <f t="shared" ref="X56:X63" si="28">IFERROR(W56/V56-1,"-")</f>
        <v>-0.10475360635105047</v>
      </c>
      <c r="Y56" s="165">
        <f t="shared" si="10"/>
        <v>7.5983244123807303E-2</v>
      </c>
      <c r="Z56" s="164">
        <f t="shared" si="23"/>
        <v>1.6307585826070717E-3</v>
      </c>
    </row>
    <row r="57" spans="1:26" x14ac:dyDescent="0.25">
      <c r="A57" s="161" t="s">
        <v>113</v>
      </c>
      <c r="B57" s="162" t="s">
        <v>113</v>
      </c>
      <c r="C57" s="163">
        <v>0</v>
      </c>
      <c r="D57" s="163">
        <v>0</v>
      </c>
      <c r="E57" s="163">
        <v>0</v>
      </c>
      <c r="F57" s="163">
        <v>0</v>
      </c>
      <c r="G57" s="163">
        <v>0</v>
      </c>
      <c r="H57" s="164" t="str">
        <f t="shared" si="24"/>
        <v>-</v>
      </c>
      <c r="I57" s="165" t="str">
        <f t="shared" si="1"/>
        <v>-</v>
      </c>
      <c r="J57" s="164">
        <f t="shared" si="25"/>
        <v>0</v>
      </c>
      <c r="K57" s="163">
        <v>0</v>
      </c>
      <c r="L57" s="163">
        <v>0</v>
      </c>
      <c r="M57" s="163">
        <v>0</v>
      </c>
      <c r="N57" s="163">
        <v>0</v>
      </c>
      <c r="O57" s="163">
        <v>0</v>
      </c>
      <c r="P57" s="164" t="str">
        <f t="shared" si="26"/>
        <v>-</v>
      </c>
      <c r="Q57" s="165" t="str">
        <f t="shared" si="9"/>
        <v>-</v>
      </c>
      <c r="R57" s="164">
        <f t="shared" si="27"/>
        <v>0</v>
      </c>
      <c r="S57" s="163">
        <v>9255</v>
      </c>
      <c r="T57" s="163">
        <v>2785</v>
      </c>
      <c r="U57" s="163">
        <v>5150</v>
      </c>
      <c r="V57" s="163">
        <v>6783</v>
      </c>
      <c r="W57" s="163">
        <v>6068</v>
      </c>
      <c r="X57" s="164">
        <f t="shared" si="28"/>
        <v>-0.10541058528674629</v>
      </c>
      <c r="Y57" s="165">
        <f t="shared" si="10"/>
        <v>-0.34435440302539166</v>
      </c>
      <c r="Z57" s="164">
        <f t="shared" si="23"/>
        <v>2.7717513862793464E-3</v>
      </c>
    </row>
    <row r="58" spans="1:26" x14ac:dyDescent="0.25">
      <c r="A58" s="161" t="s">
        <v>116</v>
      </c>
      <c r="B58" s="162" t="s">
        <v>116</v>
      </c>
      <c r="C58" s="163">
        <v>0</v>
      </c>
      <c r="D58" s="163">
        <v>0</v>
      </c>
      <c r="E58" s="163">
        <v>0</v>
      </c>
      <c r="F58" s="163">
        <v>0</v>
      </c>
      <c r="G58" s="163">
        <v>0</v>
      </c>
      <c r="H58" s="164" t="str">
        <f t="shared" si="24"/>
        <v>-</v>
      </c>
      <c r="I58" s="165" t="str">
        <f t="shared" si="1"/>
        <v>-</v>
      </c>
      <c r="J58" s="164">
        <f t="shared" si="25"/>
        <v>0</v>
      </c>
      <c r="K58" s="163">
        <v>0</v>
      </c>
      <c r="L58" s="163">
        <v>0</v>
      </c>
      <c r="M58" s="163">
        <v>0</v>
      </c>
      <c r="N58" s="163">
        <v>0</v>
      </c>
      <c r="O58" s="163">
        <v>0</v>
      </c>
      <c r="P58" s="164" t="str">
        <f t="shared" si="26"/>
        <v>-</v>
      </c>
      <c r="Q58" s="165" t="str">
        <f t="shared" si="9"/>
        <v>-</v>
      </c>
      <c r="R58" s="164">
        <f t="shared" si="27"/>
        <v>0</v>
      </c>
      <c r="S58" s="163">
        <v>1959</v>
      </c>
      <c r="T58" s="163">
        <v>488</v>
      </c>
      <c r="U58" s="163">
        <v>1642</v>
      </c>
      <c r="V58" s="163">
        <v>2739</v>
      </c>
      <c r="W58" s="163">
        <v>2907</v>
      </c>
      <c r="X58" s="164">
        <f t="shared" si="28"/>
        <v>6.1336254107338339E-2</v>
      </c>
      <c r="Y58" s="165">
        <f t="shared" si="10"/>
        <v>0.48392036753445633</v>
      </c>
      <c r="Z58" s="164">
        <f t="shared" si="23"/>
        <v>8.8373121869333722E-4</v>
      </c>
    </row>
    <row r="59" spans="1:26" x14ac:dyDescent="0.25">
      <c r="A59" s="161" t="s">
        <v>123</v>
      </c>
      <c r="B59" s="162" t="s">
        <v>123</v>
      </c>
      <c r="C59" s="163">
        <v>0</v>
      </c>
      <c r="D59" s="163">
        <v>0</v>
      </c>
      <c r="E59" s="163">
        <v>0</v>
      </c>
      <c r="F59" s="163">
        <v>0</v>
      </c>
      <c r="G59" s="163">
        <v>0</v>
      </c>
      <c r="H59" s="164" t="str">
        <f t="shared" si="24"/>
        <v>-</v>
      </c>
      <c r="I59" s="165" t="str">
        <f t="shared" si="1"/>
        <v>-</v>
      </c>
      <c r="J59" s="164">
        <f t="shared" si="25"/>
        <v>0</v>
      </c>
      <c r="K59" s="163">
        <v>0</v>
      </c>
      <c r="L59" s="163">
        <v>0</v>
      </c>
      <c r="M59" s="163">
        <v>0</v>
      </c>
      <c r="N59" s="163">
        <v>0</v>
      </c>
      <c r="O59" s="163">
        <v>0</v>
      </c>
      <c r="P59" s="164" t="str">
        <f t="shared" si="26"/>
        <v>-</v>
      </c>
      <c r="Q59" s="165" t="str">
        <f t="shared" si="9"/>
        <v>-</v>
      </c>
      <c r="R59" s="164">
        <f t="shared" si="27"/>
        <v>0</v>
      </c>
      <c r="S59" s="163">
        <v>546</v>
      </c>
      <c r="T59" s="163">
        <v>271</v>
      </c>
      <c r="U59" s="163">
        <v>377</v>
      </c>
      <c r="V59" s="163">
        <v>866</v>
      </c>
      <c r="W59" s="163">
        <v>806</v>
      </c>
      <c r="X59" s="164">
        <f t="shared" si="28"/>
        <v>-6.9284064665127043E-2</v>
      </c>
      <c r="Y59" s="165">
        <f t="shared" si="10"/>
        <v>0.47619047619047628</v>
      </c>
      <c r="Z59" s="164">
        <f t="shared" si="23"/>
        <v>2.0290296555870165E-4</v>
      </c>
    </row>
    <row r="60" spans="1:26" x14ac:dyDescent="0.25">
      <c r="A60" s="161" t="s">
        <v>119</v>
      </c>
      <c r="B60" s="162" t="s">
        <v>119</v>
      </c>
      <c r="C60" s="163">
        <v>0</v>
      </c>
      <c r="D60" s="163">
        <v>0</v>
      </c>
      <c r="E60" s="163">
        <v>0</v>
      </c>
      <c r="F60" s="163">
        <v>0</v>
      </c>
      <c r="G60" s="163">
        <v>0</v>
      </c>
      <c r="H60" s="164" t="str">
        <f t="shared" si="24"/>
        <v>-</v>
      </c>
      <c r="I60" s="165" t="str">
        <f t="shared" si="1"/>
        <v>-</v>
      </c>
      <c r="J60" s="164">
        <f t="shared" si="25"/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4" t="str">
        <f t="shared" si="26"/>
        <v>-</v>
      </c>
      <c r="Q60" s="165" t="str">
        <f t="shared" si="9"/>
        <v>-</v>
      </c>
      <c r="R60" s="164">
        <f t="shared" si="27"/>
        <v>0</v>
      </c>
      <c r="S60" s="163">
        <v>636</v>
      </c>
      <c r="T60" s="163">
        <v>177</v>
      </c>
      <c r="U60" s="163">
        <v>476</v>
      </c>
      <c r="V60" s="163">
        <v>649</v>
      </c>
      <c r="W60" s="163">
        <v>683</v>
      </c>
      <c r="X60" s="164">
        <f t="shared" si="28"/>
        <v>5.238828967642517E-2</v>
      </c>
      <c r="Y60" s="165">
        <f t="shared" si="10"/>
        <v>7.3899371069182429E-2</v>
      </c>
      <c r="Z60" s="164">
        <f t="shared" si="23"/>
        <v>2.5618517667358616E-4</v>
      </c>
    </row>
    <row r="61" spans="1:26" x14ac:dyDescent="0.25">
      <c r="A61" s="161" t="s">
        <v>128</v>
      </c>
      <c r="B61" s="162" t="s">
        <v>128</v>
      </c>
      <c r="C61" s="163">
        <v>0</v>
      </c>
      <c r="D61" s="163">
        <v>0</v>
      </c>
      <c r="E61" s="163">
        <v>0</v>
      </c>
      <c r="F61" s="163">
        <v>0</v>
      </c>
      <c r="G61" s="163">
        <v>0</v>
      </c>
      <c r="H61" s="164" t="str">
        <f t="shared" si="24"/>
        <v>-</v>
      </c>
      <c r="I61" s="165" t="str">
        <f t="shared" si="1"/>
        <v>-</v>
      </c>
      <c r="J61" s="164">
        <f t="shared" si="25"/>
        <v>0</v>
      </c>
      <c r="K61" s="163">
        <v>0</v>
      </c>
      <c r="L61" s="163">
        <v>0</v>
      </c>
      <c r="M61" s="163">
        <v>0</v>
      </c>
      <c r="N61" s="163">
        <v>0</v>
      </c>
      <c r="O61" s="163">
        <v>0</v>
      </c>
      <c r="P61" s="164" t="str">
        <f t="shared" si="26"/>
        <v>-</v>
      </c>
      <c r="Q61" s="165" t="str">
        <f t="shared" si="9"/>
        <v>-</v>
      </c>
      <c r="R61" s="164">
        <f t="shared" si="27"/>
        <v>0</v>
      </c>
      <c r="S61" s="163">
        <v>160</v>
      </c>
      <c r="T61" s="163">
        <v>76</v>
      </c>
      <c r="U61" s="163">
        <v>98</v>
      </c>
      <c r="V61" s="163">
        <v>132</v>
      </c>
      <c r="W61" s="163">
        <v>239</v>
      </c>
      <c r="X61" s="164">
        <f t="shared" si="28"/>
        <v>0.81060606060606055</v>
      </c>
      <c r="Y61" s="165">
        <f t="shared" si="10"/>
        <v>0.49374999999999991</v>
      </c>
      <c r="Z61" s="164">
        <f t="shared" si="23"/>
        <v>5.2744006962208921E-5</v>
      </c>
    </row>
    <row r="62" spans="1:26" x14ac:dyDescent="0.25">
      <c r="A62" s="161" t="s">
        <v>131</v>
      </c>
      <c r="B62" s="162" t="s">
        <v>131</v>
      </c>
      <c r="C62" s="163">
        <v>0</v>
      </c>
      <c r="D62" s="163">
        <v>0</v>
      </c>
      <c r="E62" s="163">
        <v>0</v>
      </c>
      <c r="F62" s="163">
        <v>0</v>
      </c>
      <c r="G62" s="163">
        <v>0</v>
      </c>
      <c r="H62" s="164" t="str">
        <f t="shared" si="24"/>
        <v>-</v>
      </c>
      <c r="I62" s="165" t="str">
        <f t="shared" si="1"/>
        <v>-</v>
      </c>
      <c r="J62" s="164">
        <f t="shared" si="25"/>
        <v>0</v>
      </c>
      <c r="K62" s="163">
        <v>0</v>
      </c>
      <c r="L62" s="163">
        <v>0</v>
      </c>
      <c r="M62" s="163">
        <v>0</v>
      </c>
      <c r="N62" s="163">
        <v>0</v>
      </c>
      <c r="O62" s="163">
        <v>0</v>
      </c>
      <c r="P62" s="164" t="str">
        <f t="shared" si="26"/>
        <v>-</v>
      </c>
      <c r="Q62" s="165" t="str">
        <f t="shared" si="9"/>
        <v>-</v>
      </c>
      <c r="R62" s="164">
        <f t="shared" si="27"/>
        <v>0</v>
      </c>
      <c r="S62" s="163">
        <v>340</v>
      </c>
      <c r="T62" s="163">
        <v>121</v>
      </c>
      <c r="U62" s="163">
        <v>91</v>
      </c>
      <c r="V62" s="163">
        <v>153</v>
      </c>
      <c r="W62" s="163">
        <v>195</v>
      </c>
      <c r="X62" s="164">
        <f t="shared" si="28"/>
        <v>0.27450980392156854</v>
      </c>
      <c r="Y62" s="165">
        <f t="shared" si="10"/>
        <v>-0.42647058823529416</v>
      </c>
      <c r="Z62" s="164">
        <f t="shared" si="23"/>
        <v>4.8976577893479713E-5</v>
      </c>
    </row>
    <row r="63" spans="1:26" x14ac:dyDescent="0.25">
      <c r="A63" s="167" t="s">
        <v>145</v>
      </c>
      <c r="B63" s="168" t="s">
        <v>145</v>
      </c>
      <c r="C63" s="169">
        <f>C55-SUM(C56:C62)</f>
        <v>0</v>
      </c>
      <c r="D63" s="169">
        <f>D55-SUM(D56:D62)</f>
        <v>0</v>
      </c>
      <c r="E63" s="169">
        <f>E55-SUM(E56:E62)</f>
        <v>0</v>
      </c>
      <c r="F63" s="169">
        <f>F55-SUM(F56:F62)</f>
        <v>0</v>
      </c>
      <c r="G63" s="169">
        <f>G55-SUM(G56:G62)</f>
        <v>0</v>
      </c>
      <c r="H63" s="170" t="str">
        <f t="shared" si="24"/>
        <v>-</v>
      </c>
      <c r="I63" s="171" t="str">
        <f t="shared" si="1"/>
        <v>-</v>
      </c>
      <c r="J63" s="170">
        <f t="shared" si="25"/>
        <v>0</v>
      </c>
      <c r="K63" s="169">
        <f>K55-SUM(K56:K62)</f>
        <v>0</v>
      </c>
      <c r="L63" s="169">
        <f>L55-SUM(L56:L62)</f>
        <v>0</v>
      </c>
      <c r="M63" s="169">
        <f>M55-SUM(M56:M62)</f>
        <v>0</v>
      </c>
      <c r="N63" s="169">
        <f>N55-SUM(N56:N62)</f>
        <v>0</v>
      </c>
      <c r="O63" s="169">
        <f>O55-SUM(O56:O62)</f>
        <v>0</v>
      </c>
      <c r="P63" s="170" t="str">
        <f t="shared" si="26"/>
        <v>-</v>
      </c>
      <c r="Q63" s="171" t="str">
        <f t="shared" si="9"/>
        <v>-</v>
      </c>
      <c r="R63" s="170">
        <f t="shared" si="27"/>
        <v>0</v>
      </c>
      <c r="S63" s="169">
        <f>S55-SUM(S56:S62)</f>
        <v>8674</v>
      </c>
      <c r="T63" s="169">
        <f>T55-SUM(T56:T62)</f>
        <v>2384</v>
      </c>
      <c r="U63" s="169">
        <f>U55-SUM(U56:U62)</f>
        <v>4347</v>
      </c>
      <c r="V63" s="169">
        <f>V55-SUM(V56:V62)</f>
        <v>9249</v>
      </c>
      <c r="W63" s="169">
        <f>W55-SUM(W56:W62)</f>
        <v>10298</v>
      </c>
      <c r="X63" s="170">
        <f t="shared" si="28"/>
        <v>0.11341766677478637</v>
      </c>
      <c r="Y63" s="171">
        <f t="shared" si="10"/>
        <v>0.18722619322112055</v>
      </c>
      <c r="Z63" s="170">
        <f t="shared" si="23"/>
        <v>2.3395734516808383E-3</v>
      </c>
    </row>
    <row r="64" spans="1:26" x14ac:dyDescent="0.25">
      <c r="A64" s="1"/>
      <c r="B64" s="153" t="s">
        <v>47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</row>
    <row r="65" spans="1:26" x14ac:dyDescent="0.25">
      <c r="A65" s="1" t="s">
        <v>0</v>
      </c>
      <c r="B65" s="154" t="s">
        <v>68</v>
      </c>
      <c r="C65" s="176">
        <f>C66+C69</f>
        <v>12795</v>
      </c>
      <c r="D65" s="176">
        <f>D66+D69</f>
        <v>0</v>
      </c>
      <c r="E65" s="176">
        <f>E66+E69</f>
        <v>0</v>
      </c>
      <c r="F65" s="176">
        <f>F66+F69</f>
        <v>0</v>
      </c>
      <c r="G65" s="176">
        <f>G66+G69</f>
        <v>0</v>
      </c>
      <c r="H65" s="177" t="str">
        <f>IFERROR(G65/F65-1,"-")</f>
        <v>-</v>
      </c>
      <c r="I65" s="177">
        <f t="shared" si="1"/>
        <v>-1</v>
      </c>
      <c r="J65" s="177">
        <f>G65/G$9</f>
        <v>0</v>
      </c>
      <c r="K65" s="176">
        <f>K66+K69</f>
        <v>122557</v>
      </c>
      <c r="L65" s="176">
        <f>L66+L69</f>
        <v>0</v>
      </c>
      <c r="M65" s="176">
        <f>M66+M69</f>
        <v>0</v>
      </c>
      <c r="N65" s="176">
        <f>N66+N69</f>
        <v>0</v>
      </c>
      <c r="O65" s="176">
        <f>O66+O69</f>
        <v>0</v>
      </c>
      <c r="P65" s="177" t="str">
        <f>IFERROR(O65/N65-1,"-")</f>
        <v>-</v>
      </c>
      <c r="Q65" s="177">
        <f t="shared" si="9"/>
        <v>-1</v>
      </c>
      <c r="R65" s="177">
        <f>O65/O$9</f>
        <v>0</v>
      </c>
      <c r="S65" s="176">
        <f>S66+S69</f>
        <v>135352</v>
      </c>
      <c r="T65" s="176">
        <f>T66+T69</f>
        <v>54073</v>
      </c>
      <c r="U65" s="176">
        <f>U66+U69</f>
        <v>62020</v>
      </c>
      <c r="V65" s="176">
        <f>V66+V69</f>
        <v>151473</v>
      </c>
      <c r="W65" s="176">
        <f>W66+W69</f>
        <v>170958</v>
      </c>
      <c r="X65" s="177">
        <f>IFERROR(W65/V65-1,"-")</f>
        <v>0.12863678675407497</v>
      </c>
      <c r="Y65" s="177">
        <f t="shared" si="10"/>
        <v>0.26306223772090553</v>
      </c>
      <c r="Z65" s="177">
        <f t="shared" ref="Z65:Z77" si="29">U65/U$9</f>
        <v>3.3379421548940788E-2</v>
      </c>
    </row>
    <row r="66" spans="1:26" x14ac:dyDescent="0.25">
      <c r="A66" s="1" t="s">
        <v>96</v>
      </c>
      <c r="B66" s="157" t="s">
        <v>97</v>
      </c>
      <c r="C66" s="158">
        <v>2002</v>
      </c>
      <c r="D66" s="158">
        <v>0</v>
      </c>
      <c r="E66" s="158">
        <v>0</v>
      </c>
      <c r="F66" s="158">
        <v>0</v>
      </c>
      <c r="G66" s="158">
        <v>0</v>
      </c>
      <c r="H66" s="159" t="str">
        <f>IFERROR(G66/F66-1,"-")</f>
        <v>-</v>
      </c>
      <c r="I66" s="160">
        <f t="shared" si="1"/>
        <v>-1</v>
      </c>
      <c r="J66" s="159">
        <f>G66/G$9</f>
        <v>0</v>
      </c>
      <c r="K66" s="158">
        <v>39360</v>
      </c>
      <c r="L66" s="158">
        <v>0</v>
      </c>
      <c r="M66" s="158">
        <v>0</v>
      </c>
      <c r="N66" s="158">
        <v>0</v>
      </c>
      <c r="O66" s="158">
        <v>0</v>
      </c>
      <c r="P66" s="159" t="str">
        <f>IFERROR(O66/N66-1,"-")</f>
        <v>-</v>
      </c>
      <c r="Q66" s="160">
        <f t="shared" si="9"/>
        <v>-1</v>
      </c>
      <c r="R66" s="159">
        <f>O66/O$9</f>
        <v>0</v>
      </c>
      <c r="S66" s="158">
        <v>41362</v>
      </c>
      <c r="T66" s="158">
        <v>24032</v>
      </c>
      <c r="U66" s="158">
        <v>25803</v>
      </c>
      <c r="V66" s="158">
        <v>30941</v>
      </c>
      <c r="W66" s="158">
        <v>45548</v>
      </c>
      <c r="X66" s="159">
        <f>IFERROR(W66/V66-1,"-")</f>
        <v>0.47209204615235456</v>
      </c>
      <c r="Y66" s="160">
        <f t="shared" si="10"/>
        <v>0.1012040036748707</v>
      </c>
      <c r="Z66" s="159">
        <f t="shared" si="29"/>
        <v>1.3887281751488538E-2</v>
      </c>
    </row>
    <row r="67" spans="1:26" x14ac:dyDescent="0.25">
      <c r="A67" s="161" t="s">
        <v>103</v>
      </c>
      <c r="B67" s="162" t="s">
        <v>103</v>
      </c>
      <c r="C67" s="163">
        <v>1510</v>
      </c>
      <c r="D67" s="163">
        <v>0</v>
      </c>
      <c r="E67" s="163">
        <v>0</v>
      </c>
      <c r="F67" s="163">
        <v>0</v>
      </c>
      <c r="G67" s="163">
        <v>0</v>
      </c>
      <c r="H67" s="164" t="str">
        <f>IFERROR(G67/F67-1,"-")</f>
        <v>-</v>
      </c>
      <c r="I67" s="165">
        <f t="shared" si="1"/>
        <v>-1</v>
      </c>
      <c r="J67" s="164">
        <f>G67/G$9</f>
        <v>0</v>
      </c>
      <c r="K67" s="163">
        <v>20727</v>
      </c>
      <c r="L67" s="163">
        <v>0</v>
      </c>
      <c r="M67" s="163">
        <v>0</v>
      </c>
      <c r="N67" s="163">
        <v>0</v>
      </c>
      <c r="O67" s="163">
        <v>0</v>
      </c>
      <c r="P67" s="164" t="str">
        <f>IFERROR(O67/N67-1,"-")</f>
        <v>-</v>
      </c>
      <c r="Q67" s="165">
        <f t="shared" si="9"/>
        <v>-1</v>
      </c>
      <c r="R67" s="164">
        <f>O67/O$9</f>
        <v>0</v>
      </c>
      <c r="S67" s="163">
        <v>22237</v>
      </c>
      <c r="T67" s="163">
        <v>8814</v>
      </c>
      <c r="U67" s="163">
        <v>21207</v>
      </c>
      <c r="V67" s="163">
        <v>22920</v>
      </c>
      <c r="W67" s="163">
        <v>31464</v>
      </c>
      <c r="X67" s="164">
        <f>IFERROR(W67/V67-1,"-")</f>
        <v>0.37277486910994773</v>
      </c>
      <c r="Y67" s="165">
        <f t="shared" si="10"/>
        <v>0.41493906552142823</v>
      </c>
      <c r="Z67" s="164">
        <f t="shared" si="29"/>
        <v>1.1413695465791475E-2</v>
      </c>
    </row>
    <row r="68" spans="1:26" x14ac:dyDescent="0.25">
      <c r="A68" s="161" t="s">
        <v>100</v>
      </c>
      <c r="B68" s="162" t="s">
        <v>100</v>
      </c>
      <c r="C68" s="163">
        <v>492</v>
      </c>
      <c r="D68" s="163">
        <v>0</v>
      </c>
      <c r="E68" s="163">
        <v>0</v>
      </c>
      <c r="F68" s="163">
        <v>0</v>
      </c>
      <c r="G68" s="163">
        <v>0</v>
      </c>
      <c r="H68" s="164" t="str">
        <f>IFERROR(G68/F68-1,"-")</f>
        <v>-</v>
      </c>
      <c r="I68" s="165">
        <f t="shared" si="1"/>
        <v>-1</v>
      </c>
      <c r="J68" s="164">
        <f>G68/G$9</f>
        <v>0</v>
      </c>
      <c r="K68" s="163">
        <v>18633</v>
      </c>
      <c r="L68" s="163">
        <v>0</v>
      </c>
      <c r="M68" s="163">
        <v>0</v>
      </c>
      <c r="N68" s="163">
        <v>0</v>
      </c>
      <c r="O68" s="163">
        <v>0</v>
      </c>
      <c r="P68" s="164" t="str">
        <f>IFERROR(O68/N68-1,"-")</f>
        <v>-</v>
      </c>
      <c r="Q68" s="165">
        <f t="shared" si="9"/>
        <v>-1</v>
      </c>
      <c r="R68" s="164">
        <f>O68/O$9</f>
        <v>0</v>
      </c>
      <c r="S68" s="163">
        <v>19125</v>
      </c>
      <c r="T68" s="163">
        <v>15218</v>
      </c>
      <c r="U68" s="163">
        <v>4596</v>
      </c>
      <c r="V68" s="163">
        <v>8021</v>
      </c>
      <c r="W68" s="163">
        <v>14084</v>
      </c>
      <c r="X68" s="164">
        <f>IFERROR(W68/V68-1,"-")</f>
        <v>0.75589078668495202</v>
      </c>
      <c r="Y68" s="165">
        <f t="shared" si="10"/>
        <v>-0.26358169934640518</v>
      </c>
      <c r="Z68" s="164">
        <f t="shared" si="29"/>
        <v>2.4735862856970631E-3</v>
      </c>
    </row>
    <row r="69" spans="1:26" x14ac:dyDescent="0.25">
      <c r="A69" s="1" t="s">
        <v>146</v>
      </c>
      <c r="B69" s="157" t="s">
        <v>107</v>
      </c>
      <c r="C69" s="158">
        <v>10793</v>
      </c>
      <c r="D69" s="158">
        <v>0</v>
      </c>
      <c r="E69" s="158">
        <v>0</v>
      </c>
      <c r="F69" s="158">
        <v>0</v>
      </c>
      <c r="G69" s="158">
        <v>0</v>
      </c>
      <c r="H69" s="159" t="str">
        <f>IFERROR(G69/F69-1,"-")</f>
        <v>-</v>
      </c>
      <c r="I69" s="160">
        <f t="shared" si="1"/>
        <v>-1</v>
      </c>
      <c r="J69" s="159">
        <f>G69/G$9</f>
        <v>0</v>
      </c>
      <c r="K69" s="158">
        <v>83197</v>
      </c>
      <c r="L69" s="158">
        <v>0</v>
      </c>
      <c r="M69" s="158">
        <v>0</v>
      </c>
      <c r="N69" s="158">
        <v>0</v>
      </c>
      <c r="O69" s="158">
        <v>0</v>
      </c>
      <c r="P69" s="159" t="str">
        <f>IFERROR(O69/N69-1,"-")</f>
        <v>-</v>
      </c>
      <c r="Q69" s="160">
        <f t="shared" si="9"/>
        <v>-1</v>
      </c>
      <c r="R69" s="159">
        <f>O69/O$9</f>
        <v>0</v>
      </c>
      <c r="S69" s="158">
        <v>93990</v>
      </c>
      <c r="T69" s="158">
        <v>30041</v>
      </c>
      <c r="U69" s="158">
        <v>36217</v>
      </c>
      <c r="V69" s="158">
        <v>120532</v>
      </c>
      <c r="W69" s="158">
        <v>125410</v>
      </c>
      <c r="X69" s="159">
        <f>IFERROR(W69/V69-1,"-")</f>
        <v>4.0470580426774649E-2</v>
      </c>
      <c r="Y69" s="160">
        <f t="shared" si="10"/>
        <v>0.33429088200872425</v>
      </c>
      <c r="Z69" s="159">
        <f t="shared" si="29"/>
        <v>1.9492139797452249E-2</v>
      </c>
    </row>
    <row r="70" spans="1:26" x14ac:dyDescent="0.25">
      <c r="A70" s="161" t="s">
        <v>110</v>
      </c>
      <c r="B70" s="162" t="s">
        <v>110</v>
      </c>
      <c r="C70" s="163">
        <v>1499</v>
      </c>
      <c r="D70" s="163">
        <v>0</v>
      </c>
      <c r="E70" s="163">
        <v>0</v>
      </c>
      <c r="F70" s="163">
        <v>0</v>
      </c>
      <c r="G70" s="163">
        <v>0</v>
      </c>
      <c r="H70" s="164" t="str">
        <f t="shared" ref="H70:H77" si="30">IFERROR(G70/F70-1,"-")</f>
        <v>-</v>
      </c>
      <c r="I70" s="165">
        <f t="shared" si="1"/>
        <v>-1</v>
      </c>
      <c r="J70" s="164">
        <f t="shared" ref="J70:J77" si="31">G70/G$9</f>
        <v>0</v>
      </c>
      <c r="K70" s="163">
        <v>39253</v>
      </c>
      <c r="L70" s="163">
        <v>0</v>
      </c>
      <c r="M70" s="163">
        <v>0</v>
      </c>
      <c r="N70" s="163">
        <v>0</v>
      </c>
      <c r="O70" s="163">
        <v>0</v>
      </c>
      <c r="P70" s="164" t="str">
        <f t="shared" ref="P70:P77" si="32">IFERROR(O70/N70-1,"-")</f>
        <v>-</v>
      </c>
      <c r="Q70" s="165">
        <f t="shared" si="9"/>
        <v>-1</v>
      </c>
      <c r="R70" s="164">
        <f t="shared" ref="R70:R77" si="33">O70/O$9</f>
        <v>0</v>
      </c>
      <c r="S70" s="163">
        <v>40752</v>
      </c>
      <c r="T70" s="163">
        <v>13564</v>
      </c>
      <c r="U70" s="163">
        <v>7549</v>
      </c>
      <c r="V70" s="163">
        <v>52809</v>
      </c>
      <c r="W70" s="163">
        <v>48101</v>
      </c>
      <c r="X70" s="164">
        <f t="shared" ref="X70:X77" si="34">IFERROR(W70/V70-1,"-")</f>
        <v>-8.9151470393304177E-2</v>
      </c>
      <c r="Y70" s="165">
        <f t="shared" si="10"/>
        <v>0.18033470749901848</v>
      </c>
      <c r="Z70" s="164">
        <f t="shared" si="29"/>
        <v>4.0629031485481136E-3</v>
      </c>
    </row>
    <row r="71" spans="1:26" x14ac:dyDescent="0.25">
      <c r="A71" s="161" t="s">
        <v>113</v>
      </c>
      <c r="B71" s="162" t="s">
        <v>113</v>
      </c>
      <c r="C71" s="163">
        <v>1882</v>
      </c>
      <c r="D71" s="163">
        <v>0</v>
      </c>
      <c r="E71" s="163">
        <v>0</v>
      </c>
      <c r="F71" s="163">
        <v>0</v>
      </c>
      <c r="G71" s="163">
        <v>0</v>
      </c>
      <c r="H71" s="164" t="str">
        <f t="shared" si="30"/>
        <v>-</v>
      </c>
      <c r="I71" s="165">
        <f t="shared" si="1"/>
        <v>-1</v>
      </c>
      <c r="J71" s="164">
        <f t="shared" si="31"/>
        <v>0</v>
      </c>
      <c r="K71" s="163">
        <v>9305</v>
      </c>
      <c r="L71" s="163">
        <v>0</v>
      </c>
      <c r="M71" s="163">
        <v>0</v>
      </c>
      <c r="N71" s="163">
        <v>0</v>
      </c>
      <c r="O71" s="163">
        <v>0</v>
      </c>
      <c r="P71" s="164" t="str">
        <f t="shared" si="32"/>
        <v>-</v>
      </c>
      <c r="Q71" s="165">
        <f t="shared" si="9"/>
        <v>-1</v>
      </c>
      <c r="R71" s="164">
        <f t="shared" si="33"/>
        <v>0</v>
      </c>
      <c r="S71" s="163">
        <v>11187</v>
      </c>
      <c r="T71" s="163">
        <v>3277</v>
      </c>
      <c r="U71" s="163">
        <v>3513</v>
      </c>
      <c r="V71" s="163">
        <v>7009</v>
      </c>
      <c r="W71" s="163">
        <v>9961</v>
      </c>
      <c r="X71" s="164">
        <f t="shared" si="34"/>
        <v>0.42117277785704088</v>
      </c>
      <c r="Y71" s="165">
        <f t="shared" si="10"/>
        <v>-0.10959149012246361</v>
      </c>
      <c r="Z71" s="164">
        <f t="shared" si="29"/>
        <v>1.8907111883493871E-3</v>
      </c>
    </row>
    <row r="72" spans="1:26" x14ac:dyDescent="0.25">
      <c r="A72" s="161" t="s">
        <v>116</v>
      </c>
      <c r="B72" s="162" t="s">
        <v>116</v>
      </c>
      <c r="C72" s="163">
        <v>2393</v>
      </c>
      <c r="D72" s="163">
        <v>0</v>
      </c>
      <c r="E72" s="163">
        <v>0</v>
      </c>
      <c r="F72" s="163">
        <v>0</v>
      </c>
      <c r="G72" s="163">
        <v>0</v>
      </c>
      <c r="H72" s="164" t="str">
        <f t="shared" si="30"/>
        <v>-</v>
      </c>
      <c r="I72" s="165">
        <f t="shared" si="1"/>
        <v>-1</v>
      </c>
      <c r="J72" s="164">
        <f t="shared" si="31"/>
        <v>0</v>
      </c>
      <c r="K72" s="163">
        <v>8387</v>
      </c>
      <c r="L72" s="163">
        <v>0</v>
      </c>
      <c r="M72" s="163">
        <v>0</v>
      </c>
      <c r="N72" s="163">
        <v>0</v>
      </c>
      <c r="O72" s="163">
        <v>0</v>
      </c>
      <c r="P72" s="164" t="str">
        <f t="shared" si="32"/>
        <v>-</v>
      </c>
      <c r="Q72" s="165">
        <f t="shared" si="9"/>
        <v>-1</v>
      </c>
      <c r="R72" s="164">
        <f t="shared" si="33"/>
        <v>0</v>
      </c>
      <c r="S72" s="163">
        <v>10780</v>
      </c>
      <c r="T72" s="163">
        <v>3407</v>
      </c>
      <c r="U72" s="163">
        <v>6247</v>
      </c>
      <c r="V72" s="163">
        <v>17604</v>
      </c>
      <c r="W72" s="163">
        <v>15357</v>
      </c>
      <c r="X72" s="164">
        <f t="shared" si="34"/>
        <v>-0.12764144512610776</v>
      </c>
      <c r="Y72" s="165">
        <f t="shared" si="10"/>
        <v>0.42458256029684605</v>
      </c>
      <c r="Z72" s="164">
        <f t="shared" si="29"/>
        <v>3.3621613417644807E-3</v>
      </c>
    </row>
    <row r="73" spans="1:26" x14ac:dyDescent="0.25">
      <c r="A73" s="161" t="s">
        <v>123</v>
      </c>
      <c r="B73" s="162" t="s">
        <v>123</v>
      </c>
      <c r="C73" s="163">
        <v>100</v>
      </c>
      <c r="D73" s="163">
        <v>0</v>
      </c>
      <c r="E73" s="163">
        <v>0</v>
      </c>
      <c r="F73" s="163">
        <v>0</v>
      </c>
      <c r="G73" s="163">
        <v>0</v>
      </c>
      <c r="H73" s="164" t="str">
        <f t="shared" si="30"/>
        <v>-</v>
      </c>
      <c r="I73" s="165">
        <f t="shared" si="1"/>
        <v>-1</v>
      </c>
      <c r="J73" s="164">
        <f t="shared" si="31"/>
        <v>0</v>
      </c>
      <c r="K73" s="163">
        <v>1619</v>
      </c>
      <c r="L73" s="163">
        <v>0</v>
      </c>
      <c r="M73" s="163">
        <v>0</v>
      </c>
      <c r="N73" s="163">
        <v>0</v>
      </c>
      <c r="O73" s="163">
        <v>0</v>
      </c>
      <c r="P73" s="164" t="str">
        <f t="shared" si="32"/>
        <v>-</v>
      </c>
      <c r="Q73" s="165">
        <f t="shared" si="9"/>
        <v>-1</v>
      </c>
      <c r="R73" s="164">
        <f t="shared" si="33"/>
        <v>0</v>
      </c>
      <c r="S73" s="163">
        <v>1719</v>
      </c>
      <c r="T73" s="163">
        <v>502</v>
      </c>
      <c r="U73" s="163">
        <v>1777</v>
      </c>
      <c r="V73" s="163">
        <v>2468</v>
      </c>
      <c r="W73" s="163">
        <v>3478</v>
      </c>
      <c r="X73" s="164">
        <f t="shared" si="34"/>
        <v>0.4092382495948137</v>
      </c>
      <c r="Y73" s="165">
        <f t="shared" si="10"/>
        <v>1.0232693426410706</v>
      </c>
      <c r="Z73" s="164">
        <f t="shared" si="29"/>
        <v>9.5638877930454339E-4</v>
      </c>
    </row>
    <row r="74" spans="1:26" x14ac:dyDescent="0.25">
      <c r="A74" s="161" t="s">
        <v>119</v>
      </c>
      <c r="B74" s="162" t="s">
        <v>119</v>
      </c>
      <c r="C74" s="163">
        <v>0</v>
      </c>
      <c r="D74" s="163">
        <v>0</v>
      </c>
      <c r="E74" s="163">
        <v>0</v>
      </c>
      <c r="F74" s="163">
        <v>0</v>
      </c>
      <c r="G74" s="163">
        <v>0</v>
      </c>
      <c r="H74" s="164" t="str">
        <f t="shared" si="30"/>
        <v>-</v>
      </c>
      <c r="I74" s="165" t="str">
        <f t="shared" ref="I74:I137" si="35">IFERROR(G74/C74-1,"-")</f>
        <v>-</v>
      </c>
      <c r="J74" s="164">
        <f t="shared" si="31"/>
        <v>0</v>
      </c>
      <c r="K74" s="163">
        <v>2455</v>
      </c>
      <c r="L74" s="163">
        <v>0</v>
      </c>
      <c r="M74" s="163">
        <v>0</v>
      </c>
      <c r="N74" s="163">
        <v>0</v>
      </c>
      <c r="O74" s="163">
        <v>0</v>
      </c>
      <c r="P74" s="164" t="str">
        <f t="shared" si="32"/>
        <v>-</v>
      </c>
      <c r="Q74" s="165">
        <f t="shared" si="9"/>
        <v>-1</v>
      </c>
      <c r="R74" s="164">
        <f t="shared" si="33"/>
        <v>0</v>
      </c>
      <c r="S74" s="163">
        <v>2455</v>
      </c>
      <c r="T74" s="163">
        <v>1200</v>
      </c>
      <c r="U74" s="163">
        <v>1607</v>
      </c>
      <c r="V74" s="163">
        <v>2853</v>
      </c>
      <c r="W74" s="163">
        <v>2272</v>
      </c>
      <c r="X74" s="164">
        <f t="shared" si="34"/>
        <v>-0.20364528566421314</v>
      </c>
      <c r="Y74" s="165">
        <f t="shared" si="10"/>
        <v>-7.4541751527494871E-2</v>
      </c>
      <c r="Z74" s="164">
        <f t="shared" si="29"/>
        <v>8.6489407334969118E-4</v>
      </c>
    </row>
    <row r="75" spans="1:26" x14ac:dyDescent="0.25">
      <c r="A75" s="161" t="s">
        <v>128</v>
      </c>
      <c r="B75" s="162" t="s">
        <v>128</v>
      </c>
      <c r="C75" s="163">
        <v>311</v>
      </c>
      <c r="D75" s="163">
        <v>0</v>
      </c>
      <c r="E75" s="163">
        <v>0</v>
      </c>
      <c r="F75" s="163">
        <v>0</v>
      </c>
      <c r="G75" s="163">
        <v>0</v>
      </c>
      <c r="H75" s="164" t="str">
        <f t="shared" si="30"/>
        <v>-</v>
      </c>
      <c r="I75" s="165">
        <f t="shared" si="35"/>
        <v>-1</v>
      </c>
      <c r="J75" s="164">
        <f t="shared" si="31"/>
        <v>0</v>
      </c>
      <c r="K75" s="163">
        <v>1869</v>
      </c>
      <c r="L75" s="163">
        <v>0</v>
      </c>
      <c r="M75" s="163">
        <v>0</v>
      </c>
      <c r="N75" s="163">
        <v>0</v>
      </c>
      <c r="O75" s="163">
        <v>0</v>
      </c>
      <c r="P75" s="164" t="str">
        <f t="shared" si="32"/>
        <v>-</v>
      </c>
      <c r="Q75" s="165">
        <f t="shared" si="9"/>
        <v>-1</v>
      </c>
      <c r="R75" s="164">
        <f t="shared" si="33"/>
        <v>0</v>
      </c>
      <c r="S75" s="163">
        <v>2180</v>
      </c>
      <c r="T75" s="163">
        <v>651</v>
      </c>
      <c r="U75" s="163">
        <v>1674</v>
      </c>
      <c r="V75" s="163">
        <v>2685</v>
      </c>
      <c r="W75" s="163">
        <v>3745</v>
      </c>
      <c r="X75" s="164">
        <f t="shared" si="34"/>
        <v>0.39478584729981381</v>
      </c>
      <c r="Y75" s="165">
        <f t="shared" si="10"/>
        <v>0.71788990825688082</v>
      </c>
      <c r="Z75" s="164">
        <f t="shared" si="29"/>
        <v>9.0095375157895642E-4</v>
      </c>
    </row>
    <row r="76" spans="1:26" x14ac:dyDescent="0.25">
      <c r="A76" s="161" t="s">
        <v>131</v>
      </c>
      <c r="B76" s="162" t="s">
        <v>131</v>
      </c>
      <c r="C76" s="163">
        <v>225</v>
      </c>
      <c r="D76" s="163">
        <v>0</v>
      </c>
      <c r="E76" s="163">
        <v>0</v>
      </c>
      <c r="F76" s="163">
        <v>0</v>
      </c>
      <c r="G76" s="163">
        <v>0</v>
      </c>
      <c r="H76" s="164" t="str">
        <f t="shared" si="30"/>
        <v>-</v>
      </c>
      <c r="I76" s="165">
        <f t="shared" si="35"/>
        <v>-1</v>
      </c>
      <c r="J76" s="164">
        <f t="shared" si="31"/>
        <v>0</v>
      </c>
      <c r="K76" s="163">
        <v>2065</v>
      </c>
      <c r="L76" s="163">
        <v>0</v>
      </c>
      <c r="M76" s="163">
        <v>0</v>
      </c>
      <c r="N76" s="163">
        <v>0</v>
      </c>
      <c r="O76" s="163">
        <v>0</v>
      </c>
      <c r="P76" s="164" t="str">
        <f t="shared" si="32"/>
        <v>-</v>
      </c>
      <c r="Q76" s="165">
        <f t="shared" si="9"/>
        <v>-1</v>
      </c>
      <c r="R76" s="164">
        <f t="shared" si="33"/>
        <v>0</v>
      </c>
      <c r="S76" s="163">
        <v>2290</v>
      </c>
      <c r="T76" s="163">
        <v>907</v>
      </c>
      <c r="U76" s="163">
        <v>154</v>
      </c>
      <c r="V76" s="163">
        <v>799</v>
      </c>
      <c r="W76" s="163">
        <v>1039</v>
      </c>
      <c r="X76" s="164">
        <f t="shared" si="34"/>
        <v>0.30037546933667092</v>
      </c>
      <c r="Y76" s="165">
        <f t="shared" si="10"/>
        <v>-0.54628820960698687</v>
      </c>
      <c r="Z76" s="164">
        <f t="shared" si="29"/>
        <v>8.2883439512042591E-5</v>
      </c>
    </row>
    <row r="77" spans="1:26" x14ac:dyDescent="0.25">
      <c r="A77" s="167" t="s">
        <v>145</v>
      </c>
      <c r="B77" s="168" t="s">
        <v>145</v>
      </c>
      <c r="C77" s="169">
        <f>C69-SUM(C70:C76)</f>
        <v>4383</v>
      </c>
      <c r="D77" s="169">
        <f>D69-SUM(D70:D76)</f>
        <v>0</v>
      </c>
      <c r="E77" s="169">
        <f>E69-SUM(E70:E76)</f>
        <v>0</v>
      </c>
      <c r="F77" s="169">
        <f>F69-SUM(F70:F76)</f>
        <v>0</v>
      </c>
      <c r="G77" s="169">
        <f>G69-SUM(G70:G76)</f>
        <v>0</v>
      </c>
      <c r="H77" s="170" t="str">
        <f t="shared" si="30"/>
        <v>-</v>
      </c>
      <c r="I77" s="171">
        <f t="shared" si="35"/>
        <v>-1</v>
      </c>
      <c r="J77" s="170">
        <f t="shared" si="31"/>
        <v>0</v>
      </c>
      <c r="K77" s="169">
        <f>K69-SUM(K70:K76)</f>
        <v>18244</v>
      </c>
      <c r="L77" s="169">
        <f>L69-SUM(L70:L76)</f>
        <v>0</v>
      </c>
      <c r="M77" s="169">
        <f>M69-SUM(M70:M76)</f>
        <v>0</v>
      </c>
      <c r="N77" s="169">
        <f>N69-SUM(N70:N76)</f>
        <v>0</v>
      </c>
      <c r="O77" s="169">
        <f>O69-SUM(O70:O76)</f>
        <v>0</v>
      </c>
      <c r="P77" s="170" t="str">
        <f t="shared" si="32"/>
        <v>-</v>
      </c>
      <c r="Q77" s="171">
        <f t="shared" si="9"/>
        <v>-1</v>
      </c>
      <c r="R77" s="170">
        <f t="shared" si="33"/>
        <v>0</v>
      </c>
      <c r="S77" s="169">
        <f>S69-SUM(S70:S76)</f>
        <v>22627</v>
      </c>
      <c r="T77" s="169">
        <f>T69-SUM(T70:T76)</f>
        <v>6533</v>
      </c>
      <c r="U77" s="169">
        <f>U69-SUM(U70:U76)</f>
        <v>13696</v>
      </c>
      <c r="V77" s="169">
        <f>V69-SUM(V70:V76)</f>
        <v>34305</v>
      </c>
      <c r="W77" s="169">
        <f>W69-SUM(W70:W76)</f>
        <v>41457</v>
      </c>
      <c r="X77" s="170">
        <f t="shared" si="34"/>
        <v>0.20848272846523841</v>
      </c>
      <c r="Y77" s="171">
        <f t="shared" si="10"/>
        <v>0.83219162946921821</v>
      </c>
      <c r="Z77" s="170">
        <f t="shared" si="29"/>
        <v>7.3712440750450343E-3</v>
      </c>
    </row>
    <row r="78" spans="1:26" x14ac:dyDescent="0.25">
      <c r="A78" s="1"/>
      <c r="B78" s="153" t="s">
        <v>48</v>
      </c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</row>
    <row r="79" spans="1:26" x14ac:dyDescent="0.25">
      <c r="A79" s="1" t="s">
        <v>0</v>
      </c>
      <c r="B79" s="154" t="s">
        <v>68</v>
      </c>
      <c r="C79" s="176">
        <f>C80+C83</f>
        <v>131352</v>
      </c>
      <c r="D79" s="176">
        <f>D80+D83</f>
        <v>34055</v>
      </c>
      <c r="E79" s="176">
        <f>E80+E83</f>
        <v>70827</v>
      </c>
      <c r="F79" s="176">
        <f>F80+F83</f>
        <v>98456</v>
      </c>
      <c r="G79" s="176">
        <f>G80+G83</f>
        <v>103299</v>
      </c>
      <c r="H79" s="177">
        <f>IFERROR(G79/F79-1,"-")</f>
        <v>4.9189485658568399E-2</v>
      </c>
      <c r="I79" s="177">
        <f t="shared" si="35"/>
        <v>-0.21357116754978989</v>
      </c>
      <c r="J79" s="177">
        <f>G79/G$9</f>
        <v>0.13989496264917309</v>
      </c>
      <c r="K79" s="176">
        <f>K80+K83</f>
        <v>501207</v>
      </c>
      <c r="L79" s="176">
        <f>L80+L83</f>
        <v>143122</v>
      </c>
      <c r="M79" s="176">
        <f>M80+M83</f>
        <v>214429</v>
      </c>
      <c r="N79" s="176">
        <f>N80+N83</f>
        <v>476344</v>
      </c>
      <c r="O79" s="176">
        <f>O80+O83</f>
        <v>549349</v>
      </c>
      <c r="P79" s="177">
        <f>IFERROR(O79/N79-1,"-")</f>
        <v>0.15326108862502719</v>
      </c>
      <c r="Q79" s="177">
        <f t="shared" si="9"/>
        <v>9.6052130157799009E-2</v>
      </c>
      <c r="R79" s="177">
        <f>O79/O$9</f>
        <v>0.16397723806129511</v>
      </c>
      <c r="S79" s="176">
        <f>S80+S83</f>
        <v>632559</v>
      </c>
      <c r="T79" s="176">
        <f>T80+T83</f>
        <v>177177</v>
      </c>
      <c r="U79" s="176">
        <f>U80+U83</f>
        <v>285256</v>
      </c>
      <c r="V79" s="176">
        <f>V80+V83</f>
        <v>574800</v>
      </c>
      <c r="W79" s="176">
        <f>W80+W83</f>
        <v>652648</v>
      </c>
      <c r="X79" s="177">
        <f>IFERROR(W79/V79-1,"-")</f>
        <v>0.13543493389004868</v>
      </c>
      <c r="Y79" s="177">
        <f t="shared" si="10"/>
        <v>3.1758302387603354E-2</v>
      </c>
      <c r="Z79" s="177">
        <f t="shared" ref="Z79:Z91" si="36">U79/U$9</f>
        <v>0.1535259637756313</v>
      </c>
    </row>
    <row r="80" spans="1:26" x14ac:dyDescent="0.25">
      <c r="A80" s="1" t="s">
        <v>96</v>
      </c>
      <c r="B80" s="157" t="s">
        <v>97</v>
      </c>
      <c r="C80" s="158">
        <v>57326</v>
      </c>
      <c r="D80" s="158">
        <v>15296</v>
      </c>
      <c r="E80" s="158">
        <v>38077</v>
      </c>
      <c r="F80" s="158">
        <v>48839</v>
      </c>
      <c r="G80" s="158">
        <v>49185</v>
      </c>
      <c r="H80" s="159">
        <f>IFERROR(G80/F80-1,"-")</f>
        <v>7.0845021396834795E-3</v>
      </c>
      <c r="I80" s="160">
        <f t="shared" si="35"/>
        <v>-0.14201235041691385</v>
      </c>
      <c r="J80" s="159">
        <f>G80/G$9</f>
        <v>6.6609877519623398E-2</v>
      </c>
      <c r="K80" s="158">
        <v>228164</v>
      </c>
      <c r="L80" s="158">
        <v>67449</v>
      </c>
      <c r="M80" s="158">
        <v>109519</v>
      </c>
      <c r="N80" s="158">
        <v>230615</v>
      </c>
      <c r="O80" s="158">
        <v>229974</v>
      </c>
      <c r="P80" s="159">
        <f>IFERROR(O80/N80-1,"-")</f>
        <v>-2.7795243154175031E-3</v>
      </c>
      <c r="Q80" s="160">
        <f t="shared" si="9"/>
        <v>7.9328903770972126E-3</v>
      </c>
      <c r="R80" s="159">
        <f>O80/O$9</f>
        <v>6.8645799566228891E-2</v>
      </c>
      <c r="S80" s="158">
        <v>285490</v>
      </c>
      <c r="T80" s="158">
        <v>82745</v>
      </c>
      <c r="U80" s="158">
        <v>147596</v>
      </c>
      <c r="V80" s="158">
        <v>279454</v>
      </c>
      <c r="W80" s="158">
        <v>279159</v>
      </c>
      <c r="X80" s="159">
        <f>IFERROR(W80/V80-1,"-")</f>
        <v>-1.0556299068898989E-3</v>
      </c>
      <c r="Y80" s="160">
        <f t="shared" si="10"/>
        <v>-2.2175908087848972E-2</v>
      </c>
      <c r="Z80" s="159">
        <f t="shared" si="36"/>
        <v>7.9436780118308042E-2</v>
      </c>
    </row>
    <row r="81" spans="1:26" x14ac:dyDescent="0.25">
      <c r="A81" s="161" t="s">
        <v>103</v>
      </c>
      <c r="B81" s="162" t="s">
        <v>103</v>
      </c>
      <c r="C81" s="163">
        <v>19941</v>
      </c>
      <c r="D81" s="163">
        <v>7696</v>
      </c>
      <c r="E81" s="163">
        <v>24218</v>
      </c>
      <c r="F81" s="163">
        <v>29828</v>
      </c>
      <c r="G81" s="163">
        <v>29979</v>
      </c>
      <c r="H81" s="164">
        <f>IFERROR(G81/F81-1,"-")</f>
        <v>5.0623575164274737E-3</v>
      </c>
      <c r="I81" s="165">
        <f t="shared" si="35"/>
        <v>0.50338498570783807</v>
      </c>
      <c r="J81" s="164">
        <f>G81/G$9</f>
        <v>4.0599725895309344E-2</v>
      </c>
      <c r="K81" s="163">
        <v>29985</v>
      </c>
      <c r="L81" s="163">
        <v>11781</v>
      </c>
      <c r="M81" s="163">
        <v>24585</v>
      </c>
      <c r="N81" s="163">
        <v>36378</v>
      </c>
      <c r="O81" s="163">
        <v>30210</v>
      </c>
      <c r="P81" s="164">
        <f>IFERROR(O81/N81-1,"-")</f>
        <v>-0.16955302655451099</v>
      </c>
      <c r="Q81" s="165">
        <f t="shared" si="9"/>
        <v>7.5037518759379918E-3</v>
      </c>
      <c r="R81" s="164">
        <f>O81/O$9</f>
        <v>9.0174959121282188E-3</v>
      </c>
      <c r="S81" s="163">
        <v>49926</v>
      </c>
      <c r="T81" s="163">
        <v>19477</v>
      </c>
      <c r="U81" s="163">
        <v>48803</v>
      </c>
      <c r="V81" s="163">
        <v>66206</v>
      </c>
      <c r="W81" s="163">
        <v>60189</v>
      </c>
      <c r="X81" s="164">
        <f>IFERROR(W81/V81-1,"-")</f>
        <v>-9.088300154064588E-2</v>
      </c>
      <c r="Y81" s="165">
        <f t="shared" si="10"/>
        <v>0.20556423506790056</v>
      </c>
      <c r="Z81" s="164">
        <f t="shared" si="36"/>
        <v>2.6265977263027367E-2</v>
      </c>
    </row>
    <row r="82" spans="1:26" x14ac:dyDescent="0.25">
      <c r="A82" s="161" t="s">
        <v>100</v>
      </c>
      <c r="B82" s="162" t="s">
        <v>100</v>
      </c>
      <c r="C82" s="163">
        <v>37385</v>
      </c>
      <c r="D82" s="163">
        <v>7600</v>
      </c>
      <c r="E82" s="163">
        <v>13859</v>
      </c>
      <c r="F82" s="163">
        <v>19011</v>
      </c>
      <c r="G82" s="163">
        <v>19206</v>
      </c>
      <c r="H82" s="164">
        <f>IFERROR(G82/F82-1,"-")</f>
        <v>1.0257219504497428E-2</v>
      </c>
      <c r="I82" s="165">
        <f t="shared" si="35"/>
        <v>-0.48626454460345059</v>
      </c>
      <c r="J82" s="164">
        <f>G82/G$9</f>
        <v>2.6010151624314061E-2</v>
      </c>
      <c r="K82" s="163">
        <v>198179</v>
      </c>
      <c r="L82" s="163">
        <v>55668</v>
      </c>
      <c r="M82" s="163">
        <v>84934</v>
      </c>
      <c r="N82" s="163">
        <v>194237</v>
      </c>
      <c r="O82" s="163">
        <v>199764</v>
      </c>
      <c r="P82" s="164">
        <f>IFERROR(O82/N82-1,"-")</f>
        <v>2.8454928772581933E-2</v>
      </c>
      <c r="Q82" s="165">
        <f t="shared" si="9"/>
        <v>7.9978201524883996E-3</v>
      </c>
      <c r="R82" s="164">
        <f>O82/O$9</f>
        <v>5.9628303654100677E-2</v>
      </c>
      <c r="S82" s="163">
        <v>235564</v>
      </c>
      <c r="T82" s="163">
        <v>63268</v>
      </c>
      <c r="U82" s="163">
        <v>98793</v>
      </c>
      <c r="V82" s="163">
        <v>213248</v>
      </c>
      <c r="W82" s="163">
        <v>218970</v>
      </c>
      <c r="X82" s="164">
        <f>IFERROR(W82/V82-1,"-")</f>
        <v>2.6832608043217299E-2</v>
      </c>
      <c r="Y82" s="165">
        <f t="shared" si="10"/>
        <v>-7.0443701074867082E-2</v>
      </c>
      <c r="Z82" s="164">
        <f t="shared" si="36"/>
        <v>5.3170802855280669E-2</v>
      </c>
    </row>
    <row r="83" spans="1:26" x14ac:dyDescent="0.25">
      <c r="A83" s="1" t="s">
        <v>146</v>
      </c>
      <c r="B83" s="157" t="s">
        <v>107</v>
      </c>
      <c r="C83" s="158">
        <v>74026</v>
      </c>
      <c r="D83" s="158">
        <v>18759</v>
      </c>
      <c r="E83" s="158">
        <v>32750</v>
      </c>
      <c r="F83" s="158">
        <v>49617</v>
      </c>
      <c r="G83" s="158">
        <v>54114</v>
      </c>
      <c r="H83" s="159">
        <f>IFERROR(G83/F83-1,"-")</f>
        <v>9.0634258419493241E-2</v>
      </c>
      <c r="I83" s="160">
        <f t="shared" si="35"/>
        <v>-0.26898657228541323</v>
      </c>
      <c r="J83" s="159">
        <f>G83/G$9</f>
        <v>7.3285085129549676E-2</v>
      </c>
      <c r="K83" s="158">
        <v>273043</v>
      </c>
      <c r="L83" s="158">
        <v>75673</v>
      </c>
      <c r="M83" s="158">
        <v>104910</v>
      </c>
      <c r="N83" s="158">
        <v>245729</v>
      </c>
      <c r="O83" s="158">
        <v>319375</v>
      </c>
      <c r="P83" s="159">
        <f>IFERROR(O83/N83-1,"-")</f>
        <v>0.29970414562383763</v>
      </c>
      <c r="Q83" s="160">
        <f t="shared" si="9"/>
        <v>0.16968755836992711</v>
      </c>
      <c r="R83" s="159">
        <f>O83/O$9</f>
        <v>9.5331438495066201E-2</v>
      </c>
      <c r="S83" s="158">
        <v>347069</v>
      </c>
      <c r="T83" s="158">
        <v>94432</v>
      </c>
      <c r="U83" s="158">
        <v>137660</v>
      </c>
      <c r="V83" s="158">
        <v>295346</v>
      </c>
      <c r="W83" s="158">
        <v>373489</v>
      </c>
      <c r="X83" s="159">
        <f>IFERROR(W83/V83-1,"-")</f>
        <v>0.26458120306352551</v>
      </c>
      <c r="Y83" s="160">
        <f t="shared" si="10"/>
        <v>7.6123191642007759E-2</v>
      </c>
      <c r="Z83" s="159">
        <f t="shared" si="36"/>
        <v>7.4089183657323268E-2</v>
      </c>
    </row>
    <row r="84" spans="1:26" x14ac:dyDescent="0.25">
      <c r="A84" s="161" t="s">
        <v>110</v>
      </c>
      <c r="B84" s="162" t="s">
        <v>110</v>
      </c>
      <c r="C84" s="163">
        <v>9286</v>
      </c>
      <c r="D84" s="163">
        <v>2578</v>
      </c>
      <c r="E84" s="163">
        <v>3228</v>
      </c>
      <c r="F84" s="163">
        <v>5828</v>
      </c>
      <c r="G84" s="163">
        <v>7060</v>
      </c>
      <c r="H84" s="164">
        <f t="shared" ref="H84:H91" si="37">IFERROR(G84/F84-1,"-")</f>
        <v>0.21139327385037743</v>
      </c>
      <c r="I84" s="165">
        <f t="shared" si="35"/>
        <v>-0.23971570105535212</v>
      </c>
      <c r="J84" s="164">
        <f t="shared" ref="J84:J91" si="38">G84/G$9</f>
        <v>9.5611616405111566E-3</v>
      </c>
      <c r="K84" s="163">
        <v>54466</v>
      </c>
      <c r="L84" s="163">
        <v>15879</v>
      </c>
      <c r="M84" s="163">
        <v>11210</v>
      </c>
      <c r="N84" s="163">
        <v>56300</v>
      </c>
      <c r="O84" s="163">
        <v>75139</v>
      </c>
      <c r="P84" s="164">
        <f t="shared" ref="P84:P91" si="39">IFERROR(O84/N84-1,"-")</f>
        <v>0.3346181172291296</v>
      </c>
      <c r="Q84" s="165">
        <f t="shared" si="9"/>
        <v>0.37955788932545076</v>
      </c>
      <c r="R84" s="164">
        <f t="shared" ref="R84:R91" si="40">O84/O$9</f>
        <v>2.2428521196339035E-2</v>
      </c>
      <c r="S84" s="163">
        <v>63752</v>
      </c>
      <c r="T84" s="163">
        <v>18457</v>
      </c>
      <c r="U84" s="163">
        <v>14438</v>
      </c>
      <c r="V84" s="163">
        <v>62128</v>
      </c>
      <c r="W84" s="163">
        <v>82199</v>
      </c>
      <c r="X84" s="164">
        <f t="shared" ref="X84:X91" si="41">IFERROR(W84/V84-1,"-")</f>
        <v>0.32305884625289716</v>
      </c>
      <c r="Y84" s="165">
        <f t="shared" si="10"/>
        <v>0.2893556280587275</v>
      </c>
      <c r="Z84" s="164">
        <f t="shared" si="36"/>
        <v>7.7705915563303302E-3</v>
      </c>
    </row>
    <row r="85" spans="1:26" x14ac:dyDescent="0.25">
      <c r="A85" s="161" t="s">
        <v>113</v>
      </c>
      <c r="B85" s="162" t="s">
        <v>113</v>
      </c>
      <c r="C85" s="163">
        <v>20849</v>
      </c>
      <c r="D85" s="163">
        <v>5409</v>
      </c>
      <c r="E85" s="163">
        <v>8563</v>
      </c>
      <c r="F85" s="163">
        <v>13220</v>
      </c>
      <c r="G85" s="163">
        <v>14980</v>
      </c>
      <c r="H85" s="164">
        <f t="shared" si="37"/>
        <v>0.13313161875945534</v>
      </c>
      <c r="I85" s="165">
        <f t="shared" si="35"/>
        <v>-0.28150031176555235</v>
      </c>
      <c r="J85" s="164">
        <f t="shared" si="38"/>
        <v>2.0286997361877779E-2</v>
      </c>
      <c r="K85" s="163">
        <v>117342</v>
      </c>
      <c r="L85" s="163">
        <v>27251</v>
      </c>
      <c r="M85" s="163">
        <v>36097</v>
      </c>
      <c r="N85" s="163">
        <v>84214</v>
      </c>
      <c r="O85" s="163">
        <v>96686</v>
      </c>
      <c r="P85" s="164">
        <f t="shared" si="39"/>
        <v>0.14809889092074946</v>
      </c>
      <c r="Q85" s="165">
        <f t="shared" si="9"/>
        <v>-0.17603245214842089</v>
      </c>
      <c r="R85" s="164">
        <f t="shared" si="40"/>
        <v>2.8860165831182685E-2</v>
      </c>
      <c r="S85" s="163">
        <v>138191</v>
      </c>
      <c r="T85" s="163">
        <v>32660</v>
      </c>
      <c r="U85" s="163">
        <v>44660</v>
      </c>
      <c r="V85" s="163">
        <v>97434</v>
      </c>
      <c r="W85" s="163">
        <v>111666</v>
      </c>
      <c r="X85" s="164">
        <f t="shared" si="41"/>
        <v>0.14606810764209621</v>
      </c>
      <c r="Y85" s="165">
        <f t="shared" si="10"/>
        <v>-0.19194448263635111</v>
      </c>
      <c r="Z85" s="164">
        <f t="shared" si="36"/>
        <v>2.403619745849235E-2</v>
      </c>
    </row>
    <row r="86" spans="1:26" x14ac:dyDescent="0.25">
      <c r="A86" s="161" t="s">
        <v>116</v>
      </c>
      <c r="B86" s="162" t="s">
        <v>116</v>
      </c>
      <c r="C86" s="163">
        <v>5447</v>
      </c>
      <c r="D86" s="163">
        <v>1714</v>
      </c>
      <c r="E86" s="163">
        <v>5280</v>
      </c>
      <c r="F86" s="163">
        <v>5870</v>
      </c>
      <c r="G86" s="163">
        <v>5315</v>
      </c>
      <c r="H86" s="164">
        <f t="shared" si="37"/>
        <v>-9.4548551959114158E-2</v>
      </c>
      <c r="I86" s="165">
        <f t="shared" si="35"/>
        <v>-2.4233523040205651E-2</v>
      </c>
      <c r="J86" s="164">
        <f t="shared" si="38"/>
        <v>7.1979566741241924E-3</v>
      </c>
      <c r="K86" s="163">
        <v>15628</v>
      </c>
      <c r="L86" s="163">
        <v>5151</v>
      </c>
      <c r="M86" s="163">
        <v>11108</v>
      </c>
      <c r="N86" s="163">
        <v>20133</v>
      </c>
      <c r="O86" s="163">
        <v>32539</v>
      </c>
      <c r="P86" s="164">
        <f t="shared" si="39"/>
        <v>0.61620225500422188</v>
      </c>
      <c r="Q86" s="165">
        <f t="shared" si="9"/>
        <v>1.0820962375223959</v>
      </c>
      <c r="R86" s="164">
        <f t="shared" si="40"/>
        <v>9.7126878346487956E-3</v>
      </c>
      <c r="S86" s="163">
        <v>21075</v>
      </c>
      <c r="T86" s="163">
        <v>6865</v>
      </c>
      <c r="U86" s="163">
        <v>16388</v>
      </c>
      <c r="V86" s="163">
        <v>26003</v>
      </c>
      <c r="W86" s="163">
        <v>37854</v>
      </c>
      <c r="X86" s="164">
        <f t="shared" si="41"/>
        <v>0.45575510518017159</v>
      </c>
      <c r="Y86" s="165">
        <f t="shared" si="10"/>
        <v>0.79615658362989317</v>
      </c>
      <c r="Z86" s="164">
        <f t="shared" si="36"/>
        <v>8.8200896540477532E-3</v>
      </c>
    </row>
    <row r="87" spans="1:26" x14ac:dyDescent="0.25">
      <c r="A87" s="161" t="s">
        <v>123</v>
      </c>
      <c r="B87" s="162" t="s">
        <v>123</v>
      </c>
      <c r="C87" s="163">
        <v>1860</v>
      </c>
      <c r="D87" s="163">
        <v>286</v>
      </c>
      <c r="E87" s="163">
        <v>921</v>
      </c>
      <c r="F87" s="163">
        <v>1133</v>
      </c>
      <c r="G87" s="163">
        <v>1153</v>
      </c>
      <c r="H87" s="164">
        <f t="shared" si="37"/>
        <v>1.7652250661959412E-2</v>
      </c>
      <c r="I87" s="165">
        <f t="shared" si="35"/>
        <v>-0.38010752688172045</v>
      </c>
      <c r="J87" s="164">
        <f t="shared" si="38"/>
        <v>1.5614758316585501E-3</v>
      </c>
      <c r="K87" s="163">
        <v>4340</v>
      </c>
      <c r="L87" s="163">
        <v>1248</v>
      </c>
      <c r="M87" s="163">
        <v>2935</v>
      </c>
      <c r="N87" s="163">
        <v>4473</v>
      </c>
      <c r="O87" s="163">
        <v>6684</v>
      </c>
      <c r="P87" s="164">
        <f t="shared" si="39"/>
        <v>0.4942991281019451</v>
      </c>
      <c r="Q87" s="165">
        <f t="shared" ref="Q87:Q150" si="42">IFERROR(O87/K87-1,"-")</f>
        <v>0.54009216589861753</v>
      </c>
      <c r="R87" s="164">
        <f t="shared" si="40"/>
        <v>1.9951321640736515E-3</v>
      </c>
      <c r="S87" s="163">
        <v>6200</v>
      </c>
      <c r="T87" s="163">
        <v>1534</v>
      </c>
      <c r="U87" s="163">
        <v>3856</v>
      </c>
      <c r="V87" s="163">
        <v>5606</v>
      </c>
      <c r="W87" s="163">
        <v>7837</v>
      </c>
      <c r="X87" s="164">
        <f t="shared" si="41"/>
        <v>0.39796646450231887</v>
      </c>
      <c r="Y87" s="165">
        <f t="shared" ref="Y87:Y150" si="43">IFERROR(W87/S87-1,"-")</f>
        <v>0.26403225806451602</v>
      </c>
      <c r="Z87" s="164">
        <f t="shared" si="36"/>
        <v>2.0753152127171181E-3</v>
      </c>
    </row>
    <row r="88" spans="1:26" x14ac:dyDescent="0.25">
      <c r="A88" s="161" t="s">
        <v>119</v>
      </c>
      <c r="B88" s="162" t="s">
        <v>119</v>
      </c>
      <c r="C88" s="163">
        <v>938</v>
      </c>
      <c r="D88" s="163">
        <v>240</v>
      </c>
      <c r="E88" s="163">
        <v>804</v>
      </c>
      <c r="F88" s="163">
        <v>921</v>
      </c>
      <c r="G88" s="163">
        <v>774</v>
      </c>
      <c r="H88" s="164">
        <f t="shared" si="37"/>
        <v>-0.1596091205211726</v>
      </c>
      <c r="I88" s="165">
        <f t="shared" si="35"/>
        <v>-0.17484008528784645</v>
      </c>
      <c r="J88" s="164">
        <f t="shared" si="38"/>
        <v>1.0482066727699199E-3</v>
      </c>
      <c r="K88" s="163">
        <v>4657</v>
      </c>
      <c r="L88" s="163">
        <v>1576</v>
      </c>
      <c r="M88" s="163">
        <v>3904</v>
      </c>
      <c r="N88" s="163">
        <v>4162</v>
      </c>
      <c r="O88" s="163">
        <v>5494</v>
      </c>
      <c r="P88" s="164">
        <f t="shared" si="39"/>
        <v>0.32003844305622287</v>
      </c>
      <c r="Q88" s="165">
        <f t="shared" si="42"/>
        <v>0.17972943955336063</v>
      </c>
      <c r="R88" s="164">
        <f t="shared" si="40"/>
        <v>1.6399246124208021E-3</v>
      </c>
      <c r="S88" s="163">
        <v>5595</v>
      </c>
      <c r="T88" s="163">
        <v>1816</v>
      </c>
      <c r="U88" s="163">
        <v>4708</v>
      </c>
      <c r="V88" s="163">
        <v>5083</v>
      </c>
      <c r="W88" s="163">
        <v>6268</v>
      </c>
      <c r="X88" s="164">
        <f t="shared" si="41"/>
        <v>0.23313004131418458</v>
      </c>
      <c r="Y88" s="165">
        <f t="shared" si="43"/>
        <v>0.12028596961572835</v>
      </c>
      <c r="Z88" s="164">
        <f t="shared" si="36"/>
        <v>2.5338651507967307E-3</v>
      </c>
    </row>
    <row r="89" spans="1:26" x14ac:dyDescent="0.25">
      <c r="A89" s="161" t="s">
        <v>128</v>
      </c>
      <c r="B89" s="162" t="s">
        <v>128</v>
      </c>
      <c r="C89" s="163">
        <v>804</v>
      </c>
      <c r="D89" s="163">
        <v>286</v>
      </c>
      <c r="E89" s="163">
        <v>296</v>
      </c>
      <c r="F89" s="163">
        <v>433</v>
      </c>
      <c r="G89" s="163">
        <v>454</v>
      </c>
      <c r="H89" s="164">
        <f t="shared" si="37"/>
        <v>4.8498845265589008E-2</v>
      </c>
      <c r="I89" s="165">
        <f t="shared" si="35"/>
        <v>-0.43532338308457708</v>
      </c>
      <c r="J89" s="164">
        <f t="shared" si="38"/>
        <v>6.1483957291672312E-4</v>
      </c>
      <c r="K89" s="163">
        <v>2986</v>
      </c>
      <c r="L89" s="163">
        <v>1422</v>
      </c>
      <c r="M89" s="163">
        <v>781</v>
      </c>
      <c r="N89" s="163">
        <v>2952</v>
      </c>
      <c r="O89" s="163">
        <v>3351</v>
      </c>
      <c r="P89" s="164">
        <f t="shared" si="39"/>
        <v>0.13516260162601634</v>
      </c>
      <c r="Q89" s="165">
        <f t="shared" si="42"/>
        <v>0.12223710649698583</v>
      </c>
      <c r="R89" s="164">
        <f t="shared" si="40"/>
        <v>1.0002525257047886E-3</v>
      </c>
      <c r="S89" s="163">
        <v>3790</v>
      </c>
      <c r="T89" s="163">
        <v>1708</v>
      </c>
      <c r="U89" s="163">
        <v>1077</v>
      </c>
      <c r="V89" s="163">
        <v>3385</v>
      </c>
      <c r="W89" s="163">
        <v>3805</v>
      </c>
      <c r="X89" s="164">
        <f t="shared" si="41"/>
        <v>0.12407680945347122</v>
      </c>
      <c r="Y89" s="165">
        <f t="shared" si="43"/>
        <v>3.9577836411608391E-3</v>
      </c>
      <c r="Z89" s="164">
        <f t="shared" si="36"/>
        <v>5.7964587243162255E-4</v>
      </c>
    </row>
    <row r="90" spans="1:26" x14ac:dyDescent="0.25">
      <c r="A90" s="161" t="s">
        <v>131</v>
      </c>
      <c r="B90" s="162" t="s">
        <v>131</v>
      </c>
      <c r="C90" s="163">
        <v>2073</v>
      </c>
      <c r="D90" s="163">
        <v>408</v>
      </c>
      <c r="E90" s="163">
        <v>385</v>
      </c>
      <c r="F90" s="163">
        <v>658</v>
      </c>
      <c r="G90" s="163">
        <v>679</v>
      </c>
      <c r="H90" s="164">
        <f t="shared" si="37"/>
        <v>3.1914893617021267E-2</v>
      </c>
      <c r="I90" s="165">
        <f t="shared" si="35"/>
        <v>-0.67245537867824412</v>
      </c>
      <c r="J90" s="164">
        <f t="shared" si="38"/>
        <v>9.1955081500100211E-4</v>
      </c>
      <c r="K90" s="163">
        <v>4834</v>
      </c>
      <c r="L90" s="163">
        <v>1922</v>
      </c>
      <c r="M90" s="163">
        <v>947</v>
      </c>
      <c r="N90" s="163">
        <v>3040</v>
      </c>
      <c r="O90" s="163">
        <v>3728</v>
      </c>
      <c r="P90" s="164">
        <f t="shared" si="39"/>
        <v>0.22631578947368425</v>
      </c>
      <c r="Q90" s="165">
        <f t="shared" si="42"/>
        <v>-0.22879602813405042</v>
      </c>
      <c r="R90" s="164">
        <f t="shared" si="40"/>
        <v>1.1127846660183383E-3</v>
      </c>
      <c r="S90" s="163">
        <v>6907</v>
      </c>
      <c r="T90" s="163">
        <v>2330</v>
      </c>
      <c r="U90" s="163">
        <v>1332</v>
      </c>
      <c r="V90" s="163">
        <v>3698</v>
      </c>
      <c r="W90" s="163">
        <v>4407</v>
      </c>
      <c r="X90" s="164">
        <f t="shared" si="41"/>
        <v>0.19172525689561914</v>
      </c>
      <c r="Y90" s="165">
        <f t="shared" si="43"/>
        <v>-0.36195164326046037</v>
      </c>
      <c r="Z90" s="164">
        <f t="shared" si="36"/>
        <v>7.1688793136390086E-4</v>
      </c>
    </row>
    <row r="91" spans="1:26" x14ac:dyDescent="0.25">
      <c r="A91" s="167" t="s">
        <v>145</v>
      </c>
      <c r="B91" s="168" t="s">
        <v>145</v>
      </c>
      <c r="C91" s="169">
        <f>C83-SUM(C84:C90)</f>
        <v>32769</v>
      </c>
      <c r="D91" s="169">
        <f>D83-SUM(D84:D90)</f>
        <v>7838</v>
      </c>
      <c r="E91" s="169">
        <f>E83-SUM(E84:E90)</f>
        <v>13273</v>
      </c>
      <c r="F91" s="169">
        <f>F83-SUM(F84:F90)</f>
        <v>21554</v>
      </c>
      <c r="G91" s="169">
        <f>G83-SUM(G84:G90)</f>
        <v>23699</v>
      </c>
      <c r="H91" s="170">
        <f t="shared" si="37"/>
        <v>9.9517490952955479E-2</v>
      </c>
      <c r="I91" s="171">
        <f t="shared" si="35"/>
        <v>-0.27678598675577526</v>
      </c>
      <c r="J91" s="170">
        <f t="shared" si="38"/>
        <v>3.2094896560690353E-2</v>
      </c>
      <c r="K91" s="169">
        <f>K83-SUM(K84:K90)</f>
        <v>68790</v>
      </c>
      <c r="L91" s="169">
        <f>L83-SUM(L84:L90)</f>
        <v>21224</v>
      </c>
      <c r="M91" s="169">
        <f>M83-SUM(M84:M90)</f>
        <v>37928</v>
      </c>
      <c r="N91" s="169">
        <f>N83-SUM(N84:N90)</f>
        <v>70455</v>
      </c>
      <c r="O91" s="169">
        <f>O83-SUM(O84:O90)</f>
        <v>95754</v>
      </c>
      <c r="P91" s="170">
        <f t="shared" si="39"/>
        <v>0.35908026399829684</v>
      </c>
      <c r="Q91" s="171">
        <f t="shared" si="42"/>
        <v>0.3919755778456171</v>
      </c>
      <c r="R91" s="170">
        <f t="shared" si="40"/>
        <v>2.8581969664678103E-2</v>
      </c>
      <c r="S91" s="169">
        <f>S83-SUM(S84:S90)</f>
        <v>101559</v>
      </c>
      <c r="T91" s="169">
        <f>T83-SUM(T84:T90)</f>
        <v>29062</v>
      </c>
      <c r="U91" s="169">
        <f>U83-SUM(U84:U90)</f>
        <v>51201</v>
      </c>
      <c r="V91" s="169">
        <f>V83-SUM(V84:V90)</f>
        <v>92009</v>
      </c>
      <c r="W91" s="169">
        <f>W83-SUM(W84:W90)</f>
        <v>119453</v>
      </c>
      <c r="X91" s="170">
        <f t="shared" si="41"/>
        <v>0.29827516873349347</v>
      </c>
      <c r="Y91" s="171">
        <f t="shared" si="43"/>
        <v>0.17619314881005121</v>
      </c>
      <c r="Z91" s="170">
        <f t="shared" si="36"/>
        <v>2.7556590821143458E-2</v>
      </c>
    </row>
    <row r="92" spans="1:26" x14ac:dyDescent="0.25">
      <c r="A92" s="1"/>
      <c r="B92" s="153" t="s">
        <v>49</v>
      </c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</row>
    <row r="93" spans="1:26" x14ac:dyDescent="0.25">
      <c r="A93" s="1" t="s">
        <v>0</v>
      </c>
      <c r="B93" s="154" t="s">
        <v>68</v>
      </c>
      <c r="C93" s="176">
        <f>C94+C97</f>
        <v>13399</v>
      </c>
      <c r="D93" s="176">
        <f>D94+D97</f>
        <v>0</v>
      </c>
      <c r="E93" s="176">
        <f>E94+E97</f>
        <v>0</v>
      </c>
      <c r="F93" s="176">
        <f>F94+F97</f>
        <v>5131</v>
      </c>
      <c r="G93" s="176">
        <f>G94+G97</f>
        <v>7607</v>
      </c>
      <c r="H93" s="177">
        <f>IFERROR(G93/F93-1,"-")</f>
        <v>0.48255700643149479</v>
      </c>
      <c r="I93" s="177">
        <f t="shared" si="35"/>
        <v>-0.43227106500485113</v>
      </c>
      <c r="J93" s="177">
        <f>G93/G$9</f>
        <v>1.0301948526822716E-2</v>
      </c>
      <c r="K93" s="176">
        <f>K94+K97</f>
        <v>42488</v>
      </c>
      <c r="L93" s="176">
        <f>L94+L97</f>
        <v>0</v>
      </c>
      <c r="M93" s="176">
        <f>M94+M97</f>
        <v>0</v>
      </c>
      <c r="N93" s="176">
        <f>N94+N97</f>
        <v>46354</v>
      </c>
      <c r="O93" s="176">
        <f>O94+O97</f>
        <v>50550</v>
      </c>
      <c r="P93" s="177">
        <f>IFERROR(O93/N93-1,"-")</f>
        <v>9.0520774906156953E-2</v>
      </c>
      <c r="Q93" s="177">
        <f t="shared" si="42"/>
        <v>0.18974769346639042</v>
      </c>
      <c r="R93" s="177">
        <f>O93/O$9</f>
        <v>1.508885860172398E-2</v>
      </c>
      <c r="S93" s="176">
        <f>S94+S97</f>
        <v>55887</v>
      </c>
      <c r="T93" s="176">
        <f>T94+T97</f>
        <v>24221</v>
      </c>
      <c r="U93" s="176">
        <f>U94+U97</f>
        <v>33444</v>
      </c>
      <c r="V93" s="176">
        <f>V94+V97</f>
        <v>51485</v>
      </c>
      <c r="W93" s="176">
        <f>W94+W97</f>
        <v>58157</v>
      </c>
      <c r="X93" s="177">
        <f>IFERROR(W93/V93-1,"-")</f>
        <v>0.12959114305137409</v>
      </c>
      <c r="Y93" s="177">
        <f t="shared" si="43"/>
        <v>4.0617674951240801E-2</v>
      </c>
      <c r="Z93" s="177">
        <f t="shared" ref="Z93:Z105" si="44">U93/U$9</f>
        <v>1.7999699682082808E-2</v>
      </c>
    </row>
    <row r="94" spans="1:26" x14ac:dyDescent="0.25">
      <c r="A94" s="1" t="s">
        <v>96</v>
      </c>
      <c r="B94" s="157" t="s">
        <v>97</v>
      </c>
      <c r="C94" s="158">
        <v>9418</v>
      </c>
      <c r="D94" s="158">
        <v>0</v>
      </c>
      <c r="E94" s="158">
        <v>0</v>
      </c>
      <c r="F94" s="158">
        <v>3937</v>
      </c>
      <c r="G94" s="158">
        <v>5346</v>
      </c>
      <c r="H94" s="159">
        <f>IFERROR(G94/F94-1,"-")</f>
        <v>0.35788671577343156</v>
      </c>
      <c r="I94" s="160">
        <f t="shared" si="35"/>
        <v>-0.43236355914206837</v>
      </c>
      <c r="J94" s="159">
        <f>G94/G$9</f>
        <v>7.2399391119224703E-3</v>
      </c>
      <c r="K94" s="158">
        <v>27701</v>
      </c>
      <c r="L94" s="158">
        <v>0</v>
      </c>
      <c r="M94" s="158">
        <v>0</v>
      </c>
      <c r="N94" s="158">
        <v>29872</v>
      </c>
      <c r="O94" s="158">
        <v>32376</v>
      </c>
      <c r="P94" s="159">
        <f>IFERROR(O94/N94-1,"-")</f>
        <v>8.3824317086234501E-2</v>
      </c>
      <c r="Q94" s="160">
        <f t="shared" si="42"/>
        <v>0.16876647052452975</v>
      </c>
      <c r="R94" s="159">
        <f>O94/O$9</f>
        <v>9.6640333548845807E-3</v>
      </c>
      <c r="S94" s="158">
        <v>37119</v>
      </c>
      <c r="T94" s="158">
        <v>16023</v>
      </c>
      <c r="U94" s="158">
        <v>21732</v>
      </c>
      <c r="V94" s="158">
        <v>33809</v>
      </c>
      <c r="W94" s="158">
        <v>37722</v>
      </c>
      <c r="X94" s="159">
        <f>IFERROR(W94/V94-1,"-")</f>
        <v>0.11573841284864983</v>
      </c>
      <c r="Y94" s="160">
        <f t="shared" si="43"/>
        <v>1.6245049705002845E-2</v>
      </c>
      <c r="Z94" s="159">
        <f t="shared" si="44"/>
        <v>1.1696252645946165E-2</v>
      </c>
    </row>
    <row r="95" spans="1:26" x14ac:dyDescent="0.25">
      <c r="A95" s="161" t="s">
        <v>103</v>
      </c>
      <c r="B95" s="162" t="s">
        <v>103</v>
      </c>
      <c r="C95" s="163">
        <v>6900</v>
      </c>
      <c r="D95" s="163">
        <v>0</v>
      </c>
      <c r="E95" s="163">
        <v>0</v>
      </c>
      <c r="F95" s="163">
        <v>2928</v>
      </c>
      <c r="G95" s="163">
        <v>3814</v>
      </c>
      <c r="H95" s="164">
        <f>IFERROR(G95/F95-1,"-")</f>
        <v>0.30259562841530063</v>
      </c>
      <c r="I95" s="165">
        <f t="shared" si="35"/>
        <v>-0.44724637681159418</v>
      </c>
      <c r="J95" s="164">
        <f>G95/G$9</f>
        <v>5.1651941213752906E-3</v>
      </c>
      <c r="K95" s="163">
        <v>12253</v>
      </c>
      <c r="L95" s="163">
        <v>0</v>
      </c>
      <c r="M95" s="163">
        <v>0</v>
      </c>
      <c r="N95" s="163">
        <v>13361</v>
      </c>
      <c r="O95" s="163">
        <v>8210</v>
      </c>
      <c r="P95" s="164">
        <f>IFERROR(O95/N95-1,"-")</f>
        <v>-0.38552503555123119</v>
      </c>
      <c r="Q95" s="165">
        <f t="shared" si="42"/>
        <v>-0.32996000979351992</v>
      </c>
      <c r="R95" s="164">
        <f>O95/O$9</f>
        <v>2.4506336126637759E-3</v>
      </c>
      <c r="S95" s="163">
        <v>19153</v>
      </c>
      <c r="T95" s="163">
        <v>8684</v>
      </c>
      <c r="U95" s="163">
        <v>11001</v>
      </c>
      <c r="V95" s="163">
        <v>16289</v>
      </c>
      <c r="W95" s="163">
        <v>12024</v>
      </c>
      <c r="X95" s="164">
        <f>IFERROR(W95/V95-1,"-")</f>
        <v>-0.261833138928111</v>
      </c>
      <c r="Y95" s="165">
        <f t="shared" si="43"/>
        <v>-0.37221323030334674</v>
      </c>
      <c r="Z95" s="164">
        <f t="shared" si="44"/>
        <v>5.9207838835842888E-3</v>
      </c>
    </row>
    <row r="96" spans="1:26" x14ac:dyDescent="0.25">
      <c r="A96" s="161" t="s">
        <v>100</v>
      </c>
      <c r="B96" s="162" t="s">
        <v>100</v>
      </c>
      <c r="C96" s="163">
        <v>2518</v>
      </c>
      <c r="D96" s="163">
        <v>0</v>
      </c>
      <c r="E96" s="163">
        <v>0</v>
      </c>
      <c r="F96" s="163">
        <v>1009</v>
      </c>
      <c r="G96" s="163">
        <v>1532</v>
      </c>
      <c r="H96" s="164">
        <f>IFERROR(G96/F96-1,"-")</f>
        <v>0.51833498513379594</v>
      </c>
      <c r="I96" s="165">
        <f t="shared" si="35"/>
        <v>-0.39158061953931689</v>
      </c>
      <c r="J96" s="164">
        <f>G96/G$9</f>
        <v>2.0747449905471802E-3</v>
      </c>
      <c r="K96" s="163">
        <v>15448</v>
      </c>
      <c r="L96" s="163">
        <v>0</v>
      </c>
      <c r="M96" s="163">
        <v>0</v>
      </c>
      <c r="N96" s="163">
        <v>16511</v>
      </c>
      <c r="O96" s="163">
        <v>24166</v>
      </c>
      <c r="P96" s="164">
        <f>IFERROR(O96/N96-1,"-")</f>
        <v>0.46363030706801522</v>
      </c>
      <c r="Q96" s="165">
        <f t="shared" si="42"/>
        <v>0.56434489901605378</v>
      </c>
      <c r="R96" s="164">
        <f>O96/O$9</f>
        <v>7.2133997422208053E-3</v>
      </c>
      <c r="S96" s="163">
        <v>17966</v>
      </c>
      <c r="T96" s="163">
        <v>7339</v>
      </c>
      <c r="U96" s="163">
        <v>10731</v>
      </c>
      <c r="V96" s="163">
        <v>17520</v>
      </c>
      <c r="W96" s="163">
        <v>25698</v>
      </c>
      <c r="X96" s="164">
        <f>IFERROR(W96/V96-1,"-")</f>
        <v>0.46678082191780823</v>
      </c>
      <c r="Y96" s="165">
        <f t="shared" si="43"/>
        <v>0.43036847378381382</v>
      </c>
      <c r="Z96" s="164">
        <f t="shared" si="44"/>
        <v>5.7754687623618765E-3</v>
      </c>
    </row>
    <row r="97" spans="1:26" x14ac:dyDescent="0.25">
      <c r="A97" s="1" t="s">
        <v>146</v>
      </c>
      <c r="B97" s="157" t="s">
        <v>107</v>
      </c>
      <c r="C97" s="158">
        <v>3981</v>
      </c>
      <c r="D97" s="158">
        <v>0</v>
      </c>
      <c r="E97" s="158">
        <v>0</v>
      </c>
      <c r="F97" s="158">
        <v>1194</v>
      </c>
      <c r="G97" s="158">
        <v>2261</v>
      </c>
      <c r="H97" s="159">
        <f>IFERROR(G97/F97-1,"-")</f>
        <v>0.89363484087102174</v>
      </c>
      <c r="I97" s="160">
        <f t="shared" si="35"/>
        <v>-0.43205224817884957</v>
      </c>
      <c r="J97" s="159">
        <f>G97/G$9</f>
        <v>3.0620094149002445E-3</v>
      </c>
      <c r="K97" s="158">
        <v>14787</v>
      </c>
      <c r="L97" s="158">
        <v>0</v>
      </c>
      <c r="M97" s="158">
        <v>0</v>
      </c>
      <c r="N97" s="158">
        <v>16482</v>
      </c>
      <c r="O97" s="158">
        <v>18174</v>
      </c>
      <c r="P97" s="159">
        <f>IFERROR(O97/N97-1,"-")</f>
        <v>0.10265744448489267</v>
      </c>
      <c r="Q97" s="160">
        <f t="shared" si="42"/>
        <v>0.22905254615540671</v>
      </c>
      <c r="R97" s="159">
        <f>O97/O$9</f>
        <v>5.4248252468393991E-3</v>
      </c>
      <c r="S97" s="158">
        <v>18768</v>
      </c>
      <c r="T97" s="158">
        <v>8198</v>
      </c>
      <c r="U97" s="158">
        <v>11712</v>
      </c>
      <c r="V97" s="158">
        <v>17676</v>
      </c>
      <c r="W97" s="158">
        <v>20435</v>
      </c>
      <c r="X97" s="159">
        <f>IFERROR(W97/V97-1,"-")</f>
        <v>0.15608735007920349</v>
      </c>
      <c r="Y97" s="160">
        <f t="shared" si="43"/>
        <v>8.882139812446721E-2</v>
      </c>
      <c r="Z97" s="159">
        <f t="shared" si="44"/>
        <v>6.3034470361366416E-3</v>
      </c>
    </row>
    <row r="98" spans="1:26" x14ac:dyDescent="0.25">
      <c r="A98" s="161" t="s">
        <v>110</v>
      </c>
      <c r="B98" s="162" t="s">
        <v>110</v>
      </c>
      <c r="C98" s="163">
        <v>210</v>
      </c>
      <c r="D98" s="163">
        <v>0</v>
      </c>
      <c r="E98" s="163">
        <v>0</v>
      </c>
      <c r="F98" s="163">
        <v>50</v>
      </c>
      <c r="G98" s="163">
        <v>173</v>
      </c>
      <c r="H98" s="164">
        <f t="shared" ref="H98:H105" si="45">IFERROR(G98/F98-1,"-")</f>
        <v>2.46</v>
      </c>
      <c r="I98" s="165">
        <f t="shared" si="35"/>
        <v>-0.17619047619047623</v>
      </c>
      <c r="J98" s="164">
        <f t="shared" ref="J98:J105" si="46">G98/G$9</f>
        <v>2.3428908835813458E-4</v>
      </c>
      <c r="K98" s="163">
        <v>2211</v>
      </c>
      <c r="L98" s="163">
        <v>0</v>
      </c>
      <c r="M98" s="163">
        <v>0</v>
      </c>
      <c r="N98" s="163">
        <v>2353</v>
      </c>
      <c r="O98" s="163">
        <v>2622</v>
      </c>
      <c r="P98" s="164">
        <f t="shared" ref="P98:P105" si="47">IFERROR(O98/N98-1,"-")</f>
        <v>0.11432214194645129</v>
      </c>
      <c r="Q98" s="165">
        <f t="shared" si="42"/>
        <v>0.18588873812754403</v>
      </c>
      <c r="R98" s="164">
        <f t="shared" ref="R98:R105" si="48">O98/O$9</f>
        <v>7.8265058859980764E-4</v>
      </c>
      <c r="S98" s="163">
        <v>2421</v>
      </c>
      <c r="T98" s="163">
        <v>1288</v>
      </c>
      <c r="U98" s="163">
        <v>921</v>
      </c>
      <c r="V98" s="163">
        <v>2403</v>
      </c>
      <c r="W98" s="163">
        <v>2795</v>
      </c>
      <c r="X98" s="164">
        <f t="shared" ref="X98:X105" si="49">IFERROR(W98/V98-1,"-")</f>
        <v>0.16312942155638788</v>
      </c>
      <c r="Y98" s="165">
        <f t="shared" si="43"/>
        <v>0.15448161916563397</v>
      </c>
      <c r="Z98" s="164">
        <f t="shared" si="44"/>
        <v>4.9568602461422869E-4</v>
      </c>
    </row>
    <row r="99" spans="1:26" x14ac:dyDescent="0.25">
      <c r="A99" s="161" t="s">
        <v>113</v>
      </c>
      <c r="B99" s="162" t="s">
        <v>113</v>
      </c>
      <c r="C99" s="163">
        <v>551</v>
      </c>
      <c r="D99" s="163">
        <v>0</v>
      </c>
      <c r="E99" s="163">
        <v>0</v>
      </c>
      <c r="F99" s="163">
        <v>194</v>
      </c>
      <c r="G99" s="163">
        <v>319</v>
      </c>
      <c r="H99" s="164">
        <f t="shared" si="45"/>
        <v>0.64432989690721643</v>
      </c>
      <c r="I99" s="165">
        <f t="shared" si="35"/>
        <v>-0.42105263157894735</v>
      </c>
      <c r="J99" s="164">
        <f t="shared" si="46"/>
        <v>4.3201282766615567E-4</v>
      </c>
      <c r="K99" s="163">
        <v>3354</v>
      </c>
      <c r="L99" s="163">
        <v>0</v>
      </c>
      <c r="M99" s="163">
        <v>0</v>
      </c>
      <c r="N99" s="163">
        <v>3288</v>
      </c>
      <c r="O99" s="163">
        <v>3495</v>
      </c>
      <c r="P99" s="164">
        <f t="shared" si="47"/>
        <v>6.2956204379561953E-2</v>
      </c>
      <c r="Q99" s="165">
        <f t="shared" si="42"/>
        <v>4.2039355992844474E-2</v>
      </c>
      <c r="R99" s="164">
        <f t="shared" si="48"/>
        <v>1.043235624392192E-3</v>
      </c>
      <c r="S99" s="163">
        <v>3905</v>
      </c>
      <c r="T99" s="163">
        <v>1481</v>
      </c>
      <c r="U99" s="163">
        <v>2395</v>
      </c>
      <c r="V99" s="163">
        <v>3482</v>
      </c>
      <c r="W99" s="163">
        <v>3814</v>
      </c>
      <c r="X99" s="164">
        <f t="shared" si="49"/>
        <v>9.5347501435956383E-2</v>
      </c>
      <c r="Y99" s="165">
        <f t="shared" si="43"/>
        <v>-2.3303457106274017E-2</v>
      </c>
      <c r="Z99" s="164">
        <f t="shared" si="44"/>
        <v>1.2889989456580648E-3</v>
      </c>
    </row>
    <row r="100" spans="1:26" x14ac:dyDescent="0.25">
      <c r="A100" s="161" t="s">
        <v>116</v>
      </c>
      <c r="B100" s="162" t="s">
        <v>116</v>
      </c>
      <c r="C100" s="163">
        <v>1170</v>
      </c>
      <c r="D100" s="163">
        <v>0</v>
      </c>
      <c r="E100" s="163">
        <v>0</v>
      </c>
      <c r="F100" s="163">
        <v>346</v>
      </c>
      <c r="G100" s="163">
        <v>771</v>
      </c>
      <c r="H100" s="164">
        <f t="shared" si="45"/>
        <v>1.2283236994219653</v>
      </c>
      <c r="I100" s="165">
        <f t="shared" si="35"/>
        <v>-0.34102564102564104</v>
      </c>
      <c r="J100" s="164">
        <f t="shared" si="46"/>
        <v>1.0441438562087963E-3</v>
      </c>
      <c r="K100" s="163">
        <v>2684</v>
      </c>
      <c r="L100" s="163">
        <v>0</v>
      </c>
      <c r="M100" s="163">
        <v>0</v>
      </c>
      <c r="N100" s="163">
        <v>3066</v>
      </c>
      <c r="O100" s="163">
        <v>3114</v>
      </c>
      <c r="P100" s="164">
        <f t="shared" si="47"/>
        <v>1.5655577299412915E-2</v>
      </c>
      <c r="Q100" s="165">
        <f t="shared" si="42"/>
        <v>0.16020864381520128</v>
      </c>
      <c r="R100" s="164">
        <f t="shared" si="48"/>
        <v>9.2950950911510339E-4</v>
      </c>
      <c r="S100" s="163">
        <v>3854</v>
      </c>
      <c r="T100" s="163">
        <v>1974</v>
      </c>
      <c r="U100" s="163">
        <v>3541</v>
      </c>
      <c r="V100" s="163">
        <v>3412</v>
      </c>
      <c r="W100" s="163">
        <v>3885</v>
      </c>
      <c r="X100" s="164">
        <f t="shared" si="49"/>
        <v>0.13862837045720977</v>
      </c>
      <c r="Y100" s="165">
        <f t="shared" si="43"/>
        <v>8.0435910742087113E-3</v>
      </c>
      <c r="Z100" s="164">
        <f t="shared" si="44"/>
        <v>1.905780904624304E-3</v>
      </c>
    </row>
    <row r="101" spans="1:26" x14ac:dyDescent="0.25">
      <c r="A101" s="161" t="s">
        <v>123</v>
      </c>
      <c r="B101" s="162" t="s">
        <v>123</v>
      </c>
      <c r="C101" s="163">
        <v>56</v>
      </c>
      <c r="D101" s="163">
        <v>0</v>
      </c>
      <c r="E101" s="163">
        <v>0</v>
      </c>
      <c r="F101" s="163">
        <v>32</v>
      </c>
      <c r="G101" s="163">
        <v>58</v>
      </c>
      <c r="H101" s="164">
        <f t="shared" si="45"/>
        <v>0.8125</v>
      </c>
      <c r="I101" s="165">
        <f t="shared" si="35"/>
        <v>3.5714285714285809E-2</v>
      </c>
      <c r="J101" s="164">
        <f t="shared" si="46"/>
        <v>7.8547786848391936E-5</v>
      </c>
      <c r="K101" s="163">
        <v>643</v>
      </c>
      <c r="L101" s="163">
        <v>0</v>
      </c>
      <c r="M101" s="163">
        <v>0</v>
      </c>
      <c r="N101" s="163">
        <v>1140</v>
      </c>
      <c r="O101" s="163">
        <v>880</v>
      </c>
      <c r="P101" s="164">
        <f t="shared" si="47"/>
        <v>-0.22807017543859653</v>
      </c>
      <c r="Q101" s="165">
        <f t="shared" si="42"/>
        <v>0.36858475894245712</v>
      </c>
      <c r="R101" s="164">
        <f t="shared" si="48"/>
        <v>2.6267449197857768E-4</v>
      </c>
      <c r="S101" s="163">
        <v>699</v>
      </c>
      <c r="T101" s="163">
        <v>323</v>
      </c>
      <c r="U101" s="163">
        <v>432</v>
      </c>
      <c r="V101" s="163">
        <v>1172</v>
      </c>
      <c r="W101" s="163">
        <v>938</v>
      </c>
      <c r="X101" s="164">
        <f t="shared" si="49"/>
        <v>-0.19965870307167233</v>
      </c>
      <c r="Y101" s="165">
        <f t="shared" si="43"/>
        <v>0.3419170243204579</v>
      </c>
      <c r="Z101" s="164">
        <f t="shared" si="44"/>
        <v>2.3250419395585972E-4</v>
      </c>
    </row>
    <row r="102" spans="1:26" x14ac:dyDescent="0.25">
      <c r="A102" s="161" t="s">
        <v>119</v>
      </c>
      <c r="B102" s="162" t="s">
        <v>119</v>
      </c>
      <c r="C102" s="163">
        <v>106</v>
      </c>
      <c r="D102" s="163">
        <v>0</v>
      </c>
      <c r="E102" s="163">
        <v>0</v>
      </c>
      <c r="F102" s="163">
        <v>15</v>
      </c>
      <c r="G102" s="163">
        <v>87</v>
      </c>
      <c r="H102" s="164">
        <f t="shared" si="45"/>
        <v>4.8</v>
      </c>
      <c r="I102" s="165">
        <f t="shared" si="35"/>
        <v>-0.17924528301886788</v>
      </c>
      <c r="J102" s="164">
        <f t="shared" si="46"/>
        <v>1.178216802725879E-4</v>
      </c>
      <c r="K102" s="163">
        <v>413</v>
      </c>
      <c r="L102" s="163">
        <v>0</v>
      </c>
      <c r="M102" s="163">
        <v>0</v>
      </c>
      <c r="N102" s="163">
        <v>667</v>
      </c>
      <c r="O102" s="163">
        <v>563</v>
      </c>
      <c r="P102" s="164">
        <f t="shared" si="47"/>
        <v>-0.15592203898050971</v>
      </c>
      <c r="Q102" s="165">
        <f t="shared" si="42"/>
        <v>0.36319612590799033</v>
      </c>
      <c r="R102" s="164">
        <f t="shared" si="48"/>
        <v>1.6805197611811278E-4</v>
      </c>
      <c r="S102" s="163">
        <v>519</v>
      </c>
      <c r="T102" s="163">
        <v>351</v>
      </c>
      <c r="U102" s="163">
        <v>507</v>
      </c>
      <c r="V102" s="163">
        <v>682</v>
      </c>
      <c r="W102" s="163">
        <v>650</v>
      </c>
      <c r="X102" s="164">
        <f t="shared" si="49"/>
        <v>-4.692082111436946E-2</v>
      </c>
      <c r="Y102" s="165">
        <f t="shared" si="43"/>
        <v>0.25240847784200393</v>
      </c>
      <c r="Z102" s="164">
        <f t="shared" si="44"/>
        <v>2.728695054065298E-4</v>
      </c>
    </row>
    <row r="103" spans="1:26" x14ac:dyDescent="0.25">
      <c r="A103" s="161" t="s">
        <v>128</v>
      </c>
      <c r="B103" s="162" t="s">
        <v>128</v>
      </c>
      <c r="C103" s="163">
        <v>42</v>
      </c>
      <c r="D103" s="163">
        <v>0</v>
      </c>
      <c r="E103" s="163">
        <v>0</v>
      </c>
      <c r="F103" s="163">
        <v>10</v>
      </c>
      <c r="G103" s="163">
        <v>22</v>
      </c>
      <c r="H103" s="164">
        <f t="shared" si="45"/>
        <v>1.2000000000000002</v>
      </c>
      <c r="I103" s="165">
        <f t="shared" si="35"/>
        <v>-0.47619047619047616</v>
      </c>
      <c r="J103" s="164">
        <f t="shared" si="46"/>
        <v>2.9793988114907287E-5</v>
      </c>
      <c r="K103" s="163">
        <v>113</v>
      </c>
      <c r="L103" s="163">
        <v>0</v>
      </c>
      <c r="M103" s="163">
        <v>0</v>
      </c>
      <c r="N103" s="163">
        <v>260</v>
      </c>
      <c r="O103" s="163">
        <v>131</v>
      </c>
      <c r="P103" s="164">
        <f t="shared" si="47"/>
        <v>-0.49615384615384617</v>
      </c>
      <c r="Q103" s="165">
        <f t="shared" si="42"/>
        <v>0.15929203539823011</v>
      </c>
      <c r="R103" s="164">
        <f t="shared" si="48"/>
        <v>3.9102680055901911E-5</v>
      </c>
      <c r="S103" s="163">
        <v>155</v>
      </c>
      <c r="T103" s="163">
        <v>124</v>
      </c>
      <c r="U103" s="163">
        <v>105</v>
      </c>
      <c r="V103" s="163">
        <v>270</v>
      </c>
      <c r="W103" s="163">
        <v>153</v>
      </c>
      <c r="X103" s="164">
        <f t="shared" si="49"/>
        <v>-0.43333333333333335</v>
      </c>
      <c r="Y103" s="165">
        <f t="shared" si="43"/>
        <v>-1.2903225806451646E-2</v>
      </c>
      <c r="Z103" s="164">
        <f t="shared" si="44"/>
        <v>5.651143603093813E-5</v>
      </c>
    </row>
    <row r="104" spans="1:26" x14ac:dyDescent="0.25">
      <c r="A104" s="161" t="s">
        <v>131</v>
      </c>
      <c r="B104" s="162" t="s">
        <v>131</v>
      </c>
      <c r="C104" s="163">
        <v>60</v>
      </c>
      <c r="D104" s="163">
        <v>0</v>
      </c>
      <c r="E104" s="163">
        <v>0</v>
      </c>
      <c r="F104" s="163">
        <v>11</v>
      </c>
      <c r="G104" s="163">
        <v>10</v>
      </c>
      <c r="H104" s="164">
        <f t="shared" si="45"/>
        <v>-9.0909090909090939E-2</v>
      </c>
      <c r="I104" s="165">
        <f t="shared" si="35"/>
        <v>-0.83333333333333337</v>
      </c>
      <c r="J104" s="164">
        <f t="shared" si="46"/>
        <v>1.3542721870412402E-5</v>
      </c>
      <c r="K104" s="163">
        <v>211</v>
      </c>
      <c r="L104" s="163">
        <v>0</v>
      </c>
      <c r="M104" s="163">
        <v>0</v>
      </c>
      <c r="N104" s="163">
        <v>157</v>
      </c>
      <c r="O104" s="163">
        <v>260</v>
      </c>
      <c r="P104" s="164">
        <f t="shared" si="47"/>
        <v>0.65605095541401282</v>
      </c>
      <c r="Q104" s="165">
        <f t="shared" si="42"/>
        <v>0.23222748815165883</v>
      </c>
      <c r="R104" s="164">
        <f t="shared" si="48"/>
        <v>7.7608372630034325E-5</v>
      </c>
      <c r="S104" s="163">
        <v>271</v>
      </c>
      <c r="T104" s="163">
        <v>89</v>
      </c>
      <c r="U104" s="163">
        <v>96</v>
      </c>
      <c r="V104" s="163">
        <v>168</v>
      </c>
      <c r="W104" s="163">
        <v>270</v>
      </c>
      <c r="X104" s="164">
        <f t="shared" si="49"/>
        <v>0.60714285714285721</v>
      </c>
      <c r="Y104" s="165">
        <f t="shared" si="43"/>
        <v>-3.6900369003689537E-3</v>
      </c>
      <c r="Z104" s="164">
        <f t="shared" si="44"/>
        <v>5.1667598656857714E-5</v>
      </c>
    </row>
    <row r="105" spans="1:26" x14ac:dyDescent="0.25">
      <c r="A105" s="167" t="s">
        <v>145</v>
      </c>
      <c r="B105" s="168" t="s">
        <v>145</v>
      </c>
      <c r="C105" s="169">
        <f>C97-SUM(C98:C104)</f>
        <v>1786</v>
      </c>
      <c r="D105" s="169">
        <f>D97-SUM(D98:D104)</f>
        <v>0</v>
      </c>
      <c r="E105" s="169">
        <f>E97-SUM(E98:E104)</f>
        <v>0</v>
      </c>
      <c r="F105" s="169">
        <f>F97-SUM(F98:F104)</f>
        <v>536</v>
      </c>
      <c r="G105" s="169">
        <f>G97-SUM(G98:G104)</f>
        <v>821</v>
      </c>
      <c r="H105" s="170">
        <f t="shared" si="45"/>
        <v>0.53171641791044766</v>
      </c>
      <c r="I105" s="171">
        <f t="shared" si="35"/>
        <v>-0.54031354983202684</v>
      </c>
      <c r="J105" s="170">
        <f t="shared" si="46"/>
        <v>1.1118574655608583E-3</v>
      </c>
      <c r="K105" s="169">
        <f>K97-SUM(K98:K104)</f>
        <v>5158</v>
      </c>
      <c r="L105" s="169">
        <f>L97-SUM(L98:L104)</f>
        <v>0</v>
      </c>
      <c r="M105" s="169">
        <f>M97-SUM(M98:M104)</f>
        <v>0</v>
      </c>
      <c r="N105" s="169">
        <f>N97-SUM(N98:N104)</f>
        <v>5551</v>
      </c>
      <c r="O105" s="169">
        <f>O97-SUM(O98:O104)</f>
        <v>7109</v>
      </c>
      <c r="P105" s="170">
        <f t="shared" si="47"/>
        <v>0.28067014952260849</v>
      </c>
      <c r="Q105" s="171">
        <f t="shared" si="42"/>
        <v>0.3782473827064754</v>
      </c>
      <c r="R105" s="170">
        <f t="shared" si="48"/>
        <v>2.1219920039496692E-3</v>
      </c>
      <c r="S105" s="169">
        <f>S97-SUM(S98:S104)</f>
        <v>6944</v>
      </c>
      <c r="T105" s="169">
        <f>T97-SUM(T98:T104)</f>
        <v>2568</v>
      </c>
      <c r="U105" s="169">
        <f>U97-SUM(U98:U104)</f>
        <v>3715</v>
      </c>
      <c r="V105" s="169">
        <f>V97-SUM(V98:V104)</f>
        <v>6087</v>
      </c>
      <c r="W105" s="169">
        <f>W97-SUM(W98:W104)</f>
        <v>7930</v>
      </c>
      <c r="X105" s="170">
        <f t="shared" si="49"/>
        <v>0.30277640873993761</v>
      </c>
      <c r="Y105" s="171">
        <f t="shared" si="43"/>
        <v>0.14199308755760365</v>
      </c>
      <c r="Z105" s="170">
        <f t="shared" si="44"/>
        <v>1.9994284271898587E-3</v>
      </c>
    </row>
    <row r="106" spans="1:26" x14ac:dyDescent="0.25">
      <c r="A106" s="1"/>
      <c r="B106" s="153" t="s">
        <v>50</v>
      </c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</row>
    <row r="107" spans="1:26" x14ac:dyDescent="0.25">
      <c r="A107" s="1" t="s">
        <v>0</v>
      </c>
      <c r="B107" s="154" t="s">
        <v>68</v>
      </c>
      <c r="C107" s="176">
        <f>C108+C111</f>
        <v>0</v>
      </c>
      <c r="D107" s="176">
        <f>D108+D111</f>
        <v>0</v>
      </c>
      <c r="E107" s="176">
        <f>E108+E111</f>
        <v>0</v>
      </c>
      <c r="F107" s="176">
        <f>F108+F111</f>
        <v>0</v>
      </c>
      <c r="G107" s="176">
        <f>G108+G111</f>
        <v>0</v>
      </c>
      <c r="H107" s="177" t="str">
        <f>IFERROR(G107/F107-1,"-")</f>
        <v>-</v>
      </c>
      <c r="I107" s="177" t="str">
        <f t="shared" si="35"/>
        <v>-</v>
      </c>
      <c r="J107" s="177">
        <f>G107/G$9</f>
        <v>0</v>
      </c>
      <c r="K107" s="176">
        <f>K108+K111</f>
        <v>82594</v>
      </c>
      <c r="L107" s="176">
        <f>L108+L111</f>
        <v>0</v>
      </c>
      <c r="M107" s="176">
        <f>M108+M111</f>
        <v>0</v>
      </c>
      <c r="N107" s="176">
        <f>N108+N111</f>
        <v>0</v>
      </c>
      <c r="O107" s="176">
        <f>O108+O111</f>
        <v>0</v>
      </c>
      <c r="P107" s="177" t="str">
        <f>IFERROR(O107/N107-1,"-")</f>
        <v>-</v>
      </c>
      <c r="Q107" s="177">
        <f t="shared" si="42"/>
        <v>-1</v>
      </c>
      <c r="R107" s="177">
        <f>O107/O$9</f>
        <v>0</v>
      </c>
      <c r="S107" s="176">
        <f>S108+S111</f>
        <v>82594</v>
      </c>
      <c r="T107" s="176">
        <f>T108+T111</f>
        <v>63499</v>
      </c>
      <c r="U107" s="176">
        <f>U108+U111</f>
        <v>95997</v>
      </c>
      <c r="V107" s="176">
        <f>V108+V111</f>
        <v>169794</v>
      </c>
      <c r="W107" s="176">
        <f>W108+W111</f>
        <v>220761</v>
      </c>
      <c r="X107" s="177">
        <f>IFERROR(W107/V107-1,"-")</f>
        <v>0.3001696173009647</v>
      </c>
      <c r="Y107" s="177">
        <f t="shared" si="43"/>
        <v>1.6728454851441992</v>
      </c>
      <c r="Z107" s="177">
        <f t="shared" ref="Z107:Z119" si="50">U107/U$9</f>
        <v>5.166598404439969E-2</v>
      </c>
    </row>
    <row r="108" spans="1:26" x14ac:dyDescent="0.25">
      <c r="A108" s="1" t="s">
        <v>96</v>
      </c>
      <c r="B108" s="157" t="s">
        <v>97</v>
      </c>
      <c r="C108" s="158">
        <v>0</v>
      </c>
      <c r="D108" s="158">
        <v>0</v>
      </c>
      <c r="E108" s="158">
        <v>0</v>
      </c>
      <c r="F108" s="158">
        <v>0</v>
      </c>
      <c r="G108" s="158">
        <v>0</v>
      </c>
      <c r="H108" s="159" t="str">
        <f>IFERROR(G108/F108-1,"-")</f>
        <v>-</v>
      </c>
      <c r="I108" s="160" t="str">
        <f t="shared" si="35"/>
        <v>-</v>
      </c>
      <c r="J108" s="159">
        <f>G108/G$9</f>
        <v>0</v>
      </c>
      <c r="K108" s="158">
        <v>17569</v>
      </c>
      <c r="L108" s="158">
        <v>0</v>
      </c>
      <c r="M108" s="158">
        <v>0</v>
      </c>
      <c r="N108" s="158">
        <v>0</v>
      </c>
      <c r="O108" s="158">
        <v>0</v>
      </c>
      <c r="P108" s="159" t="str">
        <f>IFERROR(O108/N108-1,"-")</f>
        <v>-</v>
      </c>
      <c r="Q108" s="160">
        <f t="shared" si="42"/>
        <v>-1</v>
      </c>
      <c r="R108" s="159">
        <f>O108/O$9</f>
        <v>0</v>
      </c>
      <c r="S108" s="158">
        <v>17569</v>
      </c>
      <c r="T108" s="158">
        <v>28387</v>
      </c>
      <c r="U108" s="158">
        <v>39659</v>
      </c>
      <c r="V108" s="158">
        <v>41132</v>
      </c>
      <c r="W108" s="158">
        <v>48543</v>
      </c>
      <c r="X108" s="159">
        <f>IFERROR(W108/V108-1,"-")</f>
        <v>0.18017601867159394</v>
      </c>
      <c r="Y108" s="160">
        <f t="shared" si="43"/>
        <v>1.7629916329899253</v>
      </c>
      <c r="Z108" s="159">
        <f t="shared" si="50"/>
        <v>2.134463849096167E-2</v>
      </c>
    </row>
    <row r="109" spans="1:26" x14ac:dyDescent="0.25">
      <c r="A109" s="161" t="s">
        <v>103</v>
      </c>
      <c r="B109" s="162" t="s">
        <v>103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4" t="str">
        <f>IFERROR(G109/F109-1,"-")</f>
        <v>-</v>
      </c>
      <c r="I109" s="165" t="str">
        <f t="shared" si="35"/>
        <v>-</v>
      </c>
      <c r="J109" s="164">
        <f>G109/G$9</f>
        <v>0</v>
      </c>
      <c r="K109" s="163">
        <v>3028</v>
      </c>
      <c r="L109" s="163">
        <v>0</v>
      </c>
      <c r="M109" s="163">
        <v>0</v>
      </c>
      <c r="N109" s="163">
        <v>0</v>
      </c>
      <c r="O109" s="163">
        <v>0</v>
      </c>
      <c r="P109" s="164" t="str">
        <f>IFERROR(O109/N109-1,"-")</f>
        <v>-</v>
      </c>
      <c r="Q109" s="165">
        <f t="shared" si="42"/>
        <v>-1</v>
      </c>
      <c r="R109" s="164">
        <f>O109/O$9</f>
        <v>0</v>
      </c>
      <c r="S109" s="163">
        <v>3028</v>
      </c>
      <c r="T109" s="163">
        <v>3383</v>
      </c>
      <c r="U109" s="163">
        <v>20351</v>
      </c>
      <c r="V109" s="163">
        <v>11031</v>
      </c>
      <c r="W109" s="163">
        <v>14560</v>
      </c>
      <c r="X109" s="164">
        <f>IFERROR(W109/V109-1,"-")</f>
        <v>0.31991659867645716</v>
      </c>
      <c r="Y109" s="165">
        <f t="shared" si="43"/>
        <v>3.8084544253632764</v>
      </c>
      <c r="Z109" s="164">
        <f t="shared" si="50"/>
        <v>1.0952992711101161E-2</v>
      </c>
    </row>
    <row r="110" spans="1:26" x14ac:dyDescent="0.25">
      <c r="A110" s="161" t="s">
        <v>100</v>
      </c>
      <c r="B110" s="162" t="s">
        <v>100</v>
      </c>
      <c r="C110" s="163">
        <v>0</v>
      </c>
      <c r="D110" s="163">
        <v>0</v>
      </c>
      <c r="E110" s="163">
        <v>0</v>
      </c>
      <c r="F110" s="163">
        <v>0</v>
      </c>
      <c r="G110" s="163">
        <v>0</v>
      </c>
      <c r="H110" s="164" t="str">
        <f>IFERROR(G110/F110-1,"-")</f>
        <v>-</v>
      </c>
      <c r="I110" s="165" t="str">
        <f t="shared" si="35"/>
        <v>-</v>
      </c>
      <c r="J110" s="164">
        <f>G110/G$9</f>
        <v>0</v>
      </c>
      <c r="K110" s="163">
        <v>14541</v>
      </c>
      <c r="L110" s="163">
        <v>0</v>
      </c>
      <c r="M110" s="163">
        <v>0</v>
      </c>
      <c r="N110" s="163">
        <v>0</v>
      </c>
      <c r="O110" s="163">
        <v>0</v>
      </c>
      <c r="P110" s="164" t="str">
        <f>IFERROR(O110/N110-1,"-")</f>
        <v>-</v>
      </c>
      <c r="Q110" s="165">
        <f t="shared" si="42"/>
        <v>-1</v>
      </c>
      <c r="R110" s="164">
        <f>O110/O$9</f>
        <v>0</v>
      </c>
      <c r="S110" s="163">
        <v>14541</v>
      </c>
      <c r="T110" s="163">
        <v>25004</v>
      </c>
      <c r="U110" s="163">
        <v>19308</v>
      </c>
      <c r="V110" s="163">
        <v>30101</v>
      </c>
      <c r="W110" s="163">
        <v>33983</v>
      </c>
      <c r="X110" s="164">
        <f>IFERROR(W110/V110-1,"-")</f>
        <v>0.12896581508919969</v>
      </c>
      <c r="Y110" s="165">
        <f t="shared" si="43"/>
        <v>1.337046970634757</v>
      </c>
      <c r="Z110" s="164">
        <f t="shared" si="50"/>
        <v>1.0391645779860507E-2</v>
      </c>
    </row>
    <row r="111" spans="1:26" x14ac:dyDescent="0.25">
      <c r="A111" s="1" t="s">
        <v>146</v>
      </c>
      <c r="B111" s="157" t="s">
        <v>107</v>
      </c>
      <c r="C111" s="158">
        <v>0</v>
      </c>
      <c r="D111" s="158">
        <v>0</v>
      </c>
      <c r="E111" s="158">
        <v>0</v>
      </c>
      <c r="F111" s="158">
        <v>0</v>
      </c>
      <c r="G111" s="158">
        <v>0</v>
      </c>
      <c r="H111" s="159" t="str">
        <f>IFERROR(G111/F111-1,"-")</f>
        <v>-</v>
      </c>
      <c r="I111" s="160" t="str">
        <f t="shared" si="35"/>
        <v>-</v>
      </c>
      <c r="J111" s="159">
        <f>G111/G$9</f>
        <v>0</v>
      </c>
      <c r="K111" s="158">
        <v>65025</v>
      </c>
      <c r="L111" s="158">
        <v>0</v>
      </c>
      <c r="M111" s="158">
        <v>0</v>
      </c>
      <c r="N111" s="158">
        <v>0</v>
      </c>
      <c r="O111" s="158">
        <v>0</v>
      </c>
      <c r="P111" s="159" t="str">
        <f>IFERROR(O111/N111-1,"-")</f>
        <v>-</v>
      </c>
      <c r="Q111" s="160">
        <f t="shared" si="42"/>
        <v>-1</v>
      </c>
      <c r="R111" s="159">
        <f>O111/O$9</f>
        <v>0</v>
      </c>
      <c r="S111" s="158">
        <v>65025</v>
      </c>
      <c r="T111" s="158">
        <v>35112</v>
      </c>
      <c r="U111" s="158">
        <v>56338</v>
      </c>
      <c r="V111" s="158">
        <v>128662</v>
      </c>
      <c r="W111" s="158">
        <v>172218</v>
      </c>
      <c r="X111" s="159">
        <f>IFERROR(W111/V111-1,"-")</f>
        <v>0.3385304130201614</v>
      </c>
      <c r="Y111" s="160">
        <f t="shared" si="43"/>
        <v>1.648489042675894</v>
      </c>
      <c r="Z111" s="159">
        <f t="shared" si="50"/>
        <v>3.0321345553438021E-2</v>
      </c>
    </row>
    <row r="112" spans="1:26" x14ac:dyDescent="0.25">
      <c r="A112" s="161" t="s">
        <v>110</v>
      </c>
      <c r="B112" s="162" t="s">
        <v>110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4" t="str">
        <f t="shared" ref="H112:H119" si="51">IFERROR(G112/F112-1,"-")</f>
        <v>-</v>
      </c>
      <c r="I112" s="165" t="str">
        <f t="shared" si="35"/>
        <v>-</v>
      </c>
      <c r="J112" s="164">
        <f t="shared" ref="J112:J119" si="52">G112/G$9</f>
        <v>0</v>
      </c>
      <c r="K112" s="163">
        <v>36612</v>
      </c>
      <c r="L112" s="163">
        <v>0</v>
      </c>
      <c r="M112" s="163">
        <v>0</v>
      </c>
      <c r="N112" s="163">
        <v>0</v>
      </c>
      <c r="O112" s="163">
        <v>0</v>
      </c>
      <c r="P112" s="164" t="str">
        <f t="shared" ref="P112:P119" si="53">IFERROR(O112/N112-1,"-")</f>
        <v>-</v>
      </c>
      <c r="Q112" s="165">
        <f t="shared" si="42"/>
        <v>-1</v>
      </c>
      <c r="R112" s="164">
        <f t="shared" ref="R112:R119" si="54">O112/O$9</f>
        <v>0</v>
      </c>
      <c r="S112" s="163">
        <v>36612</v>
      </c>
      <c r="T112" s="163">
        <v>20258</v>
      </c>
      <c r="U112" s="163">
        <v>23009</v>
      </c>
      <c r="V112" s="163">
        <v>77726</v>
      </c>
      <c r="W112" s="163">
        <v>113230</v>
      </c>
      <c r="X112" s="164">
        <f t="shared" ref="X112:X119" si="55">IFERROR(W112/V112-1,"-")</f>
        <v>0.45678408769266388</v>
      </c>
      <c r="Y112" s="165">
        <f t="shared" si="43"/>
        <v>2.0927018463891622</v>
      </c>
      <c r="Z112" s="164">
        <f t="shared" si="50"/>
        <v>1.2383539348912908E-2</v>
      </c>
    </row>
    <row r="113" spans="1:26" x14ac:dyDescent="0.25">
      <c r="A113" s="161" t="s">
        <v>113</v>
      </c>
      <c r="B113" s="162" t="s">
        <v>113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4" t="str">
        <f t="shared" si="51"/>
        <v>-</v>
      </c>
      <c r="I113" s="165" t="str">
        <f t="shared" si="35"/>
        <v>-</v>
      </c>
      <c r="J113" s="164">
        <f t="shared" si="52"/>
        <v>0</v>
      </c>
      <c r="K113" s="163">
        <v>4407</v>
      </c>
      <c r="L113" s="163">
        <v>0</v>
      </c>
      <c r="M113" s="163">
        <v>0</v>
      </c>
      <c r="N113" s="163">
        <v>0</v>
      </c>
      <c r="O113" s="163">
        <v>0</v>
      </c>
      <c r="P113" s="164" t="str">
        <f t="shared" si="53"/>
        <v>-</v>
      </c>
      <c r="Q113" s="165">
        <f t="shared" si="42"/>
        <v>-1</v>
      </c>
      <c r="R113" s="164">
        <f t="shared" si="54"/>
        <v>0</v>
      </c>
      <c r="S113" s="163">
        <v>4407</v>
      </c>
      <c r="T113" s="163">
        <v>2717</v>
      </c>
      <c r="U113" s="163">
        <v>6854</v>
      </c>
      <c r="V113" s="163">
        <v>5917</v>
      </c>
      <c r="W113" s="163">
        <v>7594</v>
      </c>
      <c r="X113" s="164">
        <f t="shared" si="55"/>
        <v>0.28342065235761371</v>
      </c>
      <c r="Y113" s="165">
        <f t="shared" si="43"/>
        <v>0.72316768776945772</v>
      </c>
      <c r="Z113" s="164">
        <f t="shared" si="50"/>
        <v>3.6888512624385708E-3</v>
      </c>
    </row>
    <row r="114" spans="1:26" x14ac:dyDescent="0.25">
      <c r="A114" s="161" t="s">
        <v>116</v>
      </c>
      <c r="B114" s="162" t="s">
        <v>116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4" t="str">
        <f t="shared" si="51"/>
        <v>-</v>
      </c>
      <c r="I114" s="165" t="str">
        <f t="shared" si="35"/>
        <v>-</v>
      </c>
      <c r="J114" s="164">
        <f t="shared" si="52"/>
        <v>0</v>
      </c>
      <c r="K114" s="163">
        <v>8908</v>
      </c>
      <c r="L114" s="163">
        <v>0</v>
      </c>
      <c r="M114" s="163">
        <v>0</v>
      </c>
      <c r="N114" s="163">
        <v>0</v>
      </c>
      <c r="O114" s="163">
        <v>0</v>
      </c>
      <c r="P114" s="164" t="str">
        <f t="shared" si="53"/>
        <v>-</v>
      </c>
      <c r="Q114" s="165">
        <f t="shared" si="42"/>
        <v>-1</v>
      </c>
      <c r="R114" s="164">
        <f t="shared" si="54"/>
        <v>0</v>
      </c>
      <c r="S114" s="163">
        <v>8908</v>
      </c>
      <c r="T114" s="163">
        <v>1871</v>
      </c>
      <c r="U114" s="163">
        <v>6300</v>
      </c>
      <c r="V114" s="163">
        <v>8638</v>
      </c>
      <c r="W114" s="163">
        <v>12056</v>
      </c>
      <c r="X114" s="164">
        <f t="shared" si="55"/>
        <v>0.39569344755730484</v>
      </c>
      <c r="Y114" s="165">
        <f t="shared" si="43"/>
        <v>0.35339021104625057</v>
      </c>
      <c r="Z114" s="164">
        <f t="shared" si="50"/>
        <v>3.3906861618562874E-3</v>
      </c>
    </row>
    <row r="115" spans="1:26" x14ac:dyDescent="0.25">
      <c r="A115" s="161" t="s">
        <v>123</v>
      </c>
      <c r="B115" s="162" t="s">
        <v>123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4" t="str">
        <f t="shared" si="51"/>
        <v>-</v>
      </c>
      <c r="I115" s="165" t="str">
        <f t="shared" si="35"/>
        <v>-</v>
      </c>
      <c r="J115" s="164">
        <f t="shared" si="52"/>
        <v>0</v>
      </c>
      <c r="K115" s="163">
        <v>1114</v>
      </c>
      <c r="L115" s="163">
        <v>0</v>
      </c>
      <c r="M115" s="163">
        <v>0</v>
      </c>
      <c r="N115" s="163">
        <v>0</v>
      </c>
      <c r="O115" s="163">
        <v>0</v>
      </c>
      <c r="P115" s="164" t="str">
        <f t="shared" si="53"/>
        <v>-</v>
      </c>
      <c r="Q115" s="165">
        <f t="shared" si="42"/>
        <v>-1</v>
      </c>
      <c r="R115" s="164">
        <f t="shared" si="54"/>
        <v>0</v>
      </c>
      <c r="S115" s="163">
        <v>1114</v>
      </c>
      <c r="T115" s="163">
        <v>1133</v>
      </c>
      <c r="U115" s="163">
        <v>3529</v>
      </c>
      <c r="V115" s="163">
        <v>5894</v>
      </c>
      <c r="W115" s="163">
        <v>6032</v>
      </c>
      <c r="X115" s="164">
        <f t="shared" si="55"/>
        <v>2.3413640990838092E-2</v>
      </c>
      <c r="Y115" s="165">
        <f t="shared" si="43"/>
        <v>4.4147217235188512</v>
      </c>
      <c r="Z115" s="164">
        <f t="shared" si="50"/>
        <v>1.8993224547921967E-3</v>
      </c>
    </row>
    <row r="116" spans="1:26" x14ac:dyDescent="0.25">
      <c r="A116" s="161" t="s">
        <v>119</v>
      </c>
      <c r="B116" s="162" t="s">
        <v>119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4" t="str">
        <f t="shared" si="51"/>
        <v>-</v>
      </c>
      <c r="I116" s="165" t="str">
        <f t="shared" si="35"/>
        <v>-</v>
      </c>
      <c r="J116" s="164">
        <f t="shared" si="52"/>
        <v>0</v>
      </c>
      <c r="K116" s="163">
        <v>2915</v>
      </c>
      <c r="L116" s="163">
        <v>0</v>
      </c>
      <c r="M116" s="163">
        <v>0</v>
      </c>
      <c r="N116" s="163">
        <v>0</v>
      </c>
      <c r="O116" s="163">
        <v>0</v>
      </c>
      <c r="P116" s="164" t="str">
        <f t="shared" si="53"/>
        <v>-</v>
      </c>
      <c r="Q116" s="165">
        <f t="shared" si="42"/>
        <v>-1</v>
      </c>
      <c r="R116" s="164">
        <f t="shared" si="54"/>
        <v>0</v>
      </c>
      <c r="S116" s="163">
        <v>2915</v>
      </c>
      <c r="T116" s="163">
        <v>2557</v>
      </c>
      <c r="U116" s="163">
        <v>4170</v>
      </c>
      <c r="V116" s="163">
        <v>4317</v>
      </c>
      <c r="W116" s="163">
        <v>4916</v>
      </c>
      <c r="X116" s="164">
        <f t="shared" si="55"/>
        <v>0.1387537641880936</v>
      </c>
      <c r="Y116" s="165">
        <f t="shared" si="43"/>
        <v>0.68644939965694673</v>
      </c>
      <c r="Z116" s="164">
        <f t="shared" si="50"/>
        <v>2.244311316657257E-3</v>
      </c>
    </row>
    <row r="117" spans="1:26" x14ac:dyDescent="0.25">
      <c r="A117" s="161" t="s">
        <v>128</v>
      </c>
      <c r="B117" s="162" t="s">
        <v>128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4" t="str">
        <f t="shared" si="51"/>
        <v>-</v>
      </c>
      <c r="I117" s="165" t="str">
        <f t="shared" si="35"/>
        <v>-</v>
      </c>
      <c r="J117" s="164">
        <f t="shared" si="52"/>
        <v>0</v>
      </c>
      <c r="K117" s="163">
        <v>419</v>
      </c>
      <c r="L117" s="163">
        <v>0</v>
      </c>
      <c r="M117" s="163">
        <v>0</v>
      </c>
      <c r="N117" s="163">
        <v>0</v>
      </c>
      <c r="O117" s="163">
        <v>0</v>
      </c>
      <c r="P117" s="164" t="str">
        <f t="shared" si="53"/>
        <v>-</v>
      </c>
      <c r="Q117" s="165">
        <f t="shared" si="42"/>
        <v>-1</v>
      </c>
      <c r="R117" s="164">
        <f t="shared" si="54"/>
        <v>0</v>
      </c>
      <c r="S117" s="163">
        <v>419</v>
      </c>
      <c r="T117" s="163">
        <v>226</v>
      </c>
      <c r="U117" s="163">
        <v>308</v>
      </c>
      <c r="V117" s="163">
        <v>1123</v>
      </c>
      <c r="W117" s="163">
        <v>1300</v>
      </c>
      <c r="X117" s="164">
        <f t="shared" si="55"/>
        <v>0.15761353517364207</v>
      </c>
      <c r="Y117" s="165">
        <f t="shared" si="43"/>
        <v>2.1026252983293556</v>
      </c>
      <c r="Z117" s="164">
        <f t="shared" si="50"/>
        <v>1.6576687902408518E-4</v>
      </c>
    </row>
    <row r="118" spans="1:26" x14ac:dyDescent="0.25">
      <c r="A118" s="161" t="s">
        <v>131</v>
      </c>
      <c r="B118" s="162" t="s">
        <v>131</v>
      </c>
      <c r="C118" s="163">
        <v>0</v>
      </c>
      <c r="D118" s="163">
        <v>0</v>
      </c>
      <c r="E118" s="163">
        <v>0</v>
      </c>
      <c r="F118" s="163">
        <v>0</v>
      </c>
      <c r="G118" s="163">
        <v>0</v>
      </c>
      <c r="H118" s="164" t="str">
        <f t="shared" si="51"/>
        <v>-</v>
      </c>
      <c r="I118" s="165" t="str">
        <f t="shared" si="35"/>
        <v>-</v>
      </c>
      <c r="J118" s="164">
        <f t="shared" si="52"/>
        <v>0</v>
      </c>
      <c r="K118" s="163">
        <v>1123</v>
      </c>
      <c r="L118" s="163">
        <v>0</v>
      </c>
      <c r="M118" s="163">
        <v>0</v>
      </c>
      <c r="N118" s="163">
        <v>0</v>
      </c>
      <c r="O118" s="163">
        <v>0</v>
      </c>
      <c r="P118" s="164" t="str">
        <f t="shared" si="53"/>
        <v>-</v>
      </c>
      <c r="Q118" s="165">
        <f t="shared" si="42"/>
        <v>-1</v>
      </c>
      <c r="R118" s="164">
        <f t="shared" si="54"/>
        <v>0</v>
      </c>
      <c r="S118" s="163">
        <v>1123</v>
      </c>
      <c r="T118" s="163">
        <v>549</v>
      </c>
      <c r="U118" s="163">
        <v>470</v>
      </c>
      <c r="V118" s="163">
        <v>840</v>
      </c>
      <c r="W118" s="163">
        <v>770</v>
      </c>
      <c r="X118" s="164">
        <f t="shared" si="55"/>
        <v>-8.333333333333337E-2</v>
      </c>
      <c r="Y118" s="165">
        <f t="shared" si="43"/>
        <v>-0.31433659839715045</v>
      </c>
      <c r="Z118" s="164">
        <f t="shared" si="50"/>
        <v>2.5295595175753256E-4</v>
      </c>
    </row>
    <row r="119" spans="1:26" x14ac:dyDescent="0.25">
      <c r="A119" s="167" t="s">
        <v>145</v>
      </c>
      <c r="B119" s="168" t="s">
        <v>145</v>
      </c>
      <c r="C119" s="169">
        <f>C111-SUM(C112:C118)</f>
        <v>0</v>
      </c>
      <c r="D119" s="169">
        <f>D111-SUM(D112:D118)</f>
        <v>0</v>
      </c>
      <c r="E119" s="169">
        <f>E111-SUM(E112:E118)</f>
        <v>0</v>
      </c>
      <c r="F119" s="169">
        <f>F111-SUM(F112:F118)</f>
        <v>0</v>
      </c>
      <c r="G119" s="169">
        <f>G111-SUM(G112:G118)</f>
        <v>0</v>
      </c>
      <c r="H119" s="170" t="str">
        <f t="shared" si="51"/>
        <v>-</v>
      </c>
      <c r="I119" s="171" t="str">
        <f t="shared" si="35"/>
        <v>-</v>
      </c>
      <c r="J119" s="170">
        <f t="shared" si="52"/>
        <v>0</v>
      </c>
      <c r="K119" s="169">
        <f>K111-SUM(K112:K118)</f>
        <v>9527</v>
      </c>
      <c r="L119" s="169">
        <f>L111-SUM(L112:L118)</f>
        <v>0</v>
      </c>
      <c r="M119" s="169">
        <f>M111-SUM(M112:M118)</f>
        <v>0</v>
      </c>
      <c r="N119" s="169">
        <f>N111-SUM(N112:N118)</f>
        <v>0</v>
      </c>
      <c r="O119" s="169">
        <f>O111-SUM(O112:O118)</f>
        <v>0</v>
      </c>
      <c r="P119" s="170" t="str">
        <f t="shared" si="53"/>
        <v>-</v>
      </c>
      <c r="Q119" s="171">
        <f t="shared" si="42"/>
        <v>-1</v>
      </c>
      <c r="R119" s="170">
        <f t="shared" si="54"/>
        <v>0</v>
      </c>
      <c r="S119" s="169">
        <f>S111-SUM(S112:S118)</f>
        <v>9527</v>
      </c>
      <c r="T119" s="169">
        <f>T111-SUM(T112:T118)</f>
        <v>5801</v>
      </c>
      <c r="U119" s="169">
        <f>U111-SUM(U112:U118)</f>
        <v>11698</v>
      </c>
      <c r="V119" s="169">
        <f>V111-SUM(V112:V118)</f>
        <v>24207</v>
      </c>
      <c r="W119" s="169">
        <f>W111-SUM(W112:W118)</f>
        <v>26320</v>
      </c>
      <c r="X119" s="170">
        <f t="shared" si="55"/>
        <v>8.7288800760110696E-2</v>
      </c>
      <c r="Y119" s="171">
        <f t="shared" si="43"/>
        <v>1.7626745040411462</v>
      </c>
      <c r="Z119" s="170">
        <f t="shared" si="50"/>
        <v>6.295912177999183E-3</v>
      </c>
    </row>
    <row r="120" spans="1:26" x14ac:dyDescent="0.25">
      <c r="A120" s="1"/>
      <c r="B120" s="153" t="s">
        <v>51</v>
      </c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</row>
    <row r="121" spans="1:26" x14ac:dyDescent="0.25">
      <c r="A121" s="1" t="s">
        <v>0</v>
      </c>
      <c r="B121" s="154" t="s">
        <v>68</v>
      </c>
      <c r="C121" s="176">
        <f>C122+C125</f>
        <v>109587</v>
      </c>
      <c r="D121" s="176">
        <f>D122+D125</f>
        <v>48728</v>
      </c>
      <c r="E121" s="176">
        <f>E122+E125</f>
        <v>61314</v>
      </c>
      <c r="F121" s="176">
        <f>F122+F125</f>
        <v>93434</v>
      </c>
      <c r="G121" s="176">
        <f>G122+G125</f>
        <v>93472</v>
      </c>
      <c r="H121" s="177">
        <f>IFERROR(G121/F121-1,"-")</f>
        <v>4.0670419761545951E-4</v>
      </c>
      <c r="I121" s="177">
        <f t="shared" si="35"/>
        <v>-0.14705211384562034</v>
      </c>
      <c r="J121" s="177">
        <f>G121/G$9</f>
        <v>0.12658652986711882</v>
      </c>
      <c r="K121" s="176">
        <f>K122+K125</f>
        <v>110828</v>
      </c>
      <c r="L121" s="176">
        <f>L122+L125</f>
        <v>54788</v>
      </c>
      <c r="M121" s="176">
        <f>M122+M125</f>
        <v>102944</v>
      </c>
      <c r="N121" s="176">
        <f>N122+N125</f>
        <v>135697</v>
      </c>
      <c r="O121" s="176">
        <f>O122+O125</f>
        <v>145637</v>
      </c>
      <c r="P121" s="177">
        <f>IFERROR(O121/N121-1,"-")</f>
        <v>7.3251435182796865E-2</v>
      </c>
      <c r="Q121" s="177">
        <f t="shared" si="42"/>
        <v>0.31408127909914452</v>
      </c>
      <c r="R121" s="177">
        <f>O121/O$9</f>
        <v>4.3471732941231953E-2</v>
      </c>
      <c r="S121" s="176">
        <f>S122+S125</f>
        <v>220415</v>
      </c>
      <c r="T121" s="176">
        <f>T122+T125</f>
        <v>103516</v>
      </c>
      <c r="U121" s="176">
        <f>U122+U125</f>
        <v>164258</v>
      </c>
      <c r="V121" s="176">
        <f>V122+V125</f>
        <v>229131</v>
      </c>
      <c r="W121" s="176">
        <f>W122+W125</f>
        <v>239109</v>
      </c>
      <c r="X121" s="177">
        <f>IFERROR(W121/V121-1,"-")</f>
        <v>4.3547141155059865E-2</v>
      </c>
      <c r="Y121" s="177">
        <f t="shared" si="43"/>
        <v>8.4812739604836374E-2</v>
      </c>
      <c r="Z121" s="177">
        <f t="shared" ref="Z121:Z133" si="56">U121/U$9</f>
        <v>8.8404337710188907E-2</v>
      </c>
    </row>
    <row r="122" spans="1:26" x14ac:dyDescent="0.25">
      <c r="A122" s="1" t="s">
        <v>96</v>
      </c>
      <c r="B122" s="157" t="s">
        <v>97</v>
      </c>
      <c r="C122" s="158">
        <v>50068</v>
      </c>
      <c r="D122" s="158">
        <v>23736</v>
      </c>
      <c r="E122" s="158">
        <v>32824</v>
      </c>
      <c r="F122" s="158">
        <v>51574</v>
      </c>
      <c r="G122" s="158">
        <v>60712</v>
      </c>
      <c r="H122" s="159">
        <f>IFERROR(G122/F122-1,"-")</f>
        <v>0.17718230115949907</v>
      </c>
      <c r="I122" s="160">
        <f t="shared" si="35"/>
        <v>0.21259087640808505</v>
      </c>
      <c r="J122" s="159">
        <f>G122/G$9</f>
        <v>8.2220573019647775E-2</v>
      </c>
      <c r="K122" s="158">
        <v>70074</v>
      </c>
      <c r="L122" s="158">
        <v>37835</v>
      </c>
      <c r="M122" s="158">
        <v>71733</v>
      </c>
      <c r="N122" s="158">
        <v>83312</v>
      </c>
      <c r="O122" s="158">
        <v>85718</v>
      </c>
      <c r="P122" s="159">
        <f>IFERROR(O122/N122-1,"-")</f>
        <v>2.8879393124639829E-2</v>
      </c>
      <c r="Q122" s="160">
        <f t="shared" si="42"/>
        <v>0.22324970745212203</v>
      </c>
      <c r="R122" s="159">
        <f>O122/O$9</f>
        <v>2.5586286481158776E-2</v>
      </c>
      <c r="S122" s="158">
        <v>120142</v>
      </c>
      <c r="T122" s="158">
        <v>61571</v>
      </c>
      <c r="U122" s="158">
        <v>104557</v>
      </c>
      <c r="V122" s="158">
        <v>134886</v>
      </c>
      <c r="W122" s="158">
        <v>146430</v>
      </c>
      <c r="X122" s="159">
        <f>IFERROR(W122/V122-1,"-")</f>
        <v>8.5583381522174262E-2</v>
      </c>
      <c r="Y122" s="160">
        <f t="shared" si="43"/>
        <v>0.21880774416939963</v>
      </c>
      <c r="Z122" s="159">
        <f t="shared" si="56"/>
        <v>5.6273011591302838E-2</v>
      </c>
    </row>
    <row r="123" spans="1:26" x14ac:dyDescent="0.25">
      <c r="A123" s="161" t="s">
        <v>103</v>
      </c>
      <c r="B123" s="162" t="s">
        <v>103</v>
      </c>
      <c r="C123" s="163">
        <v>24655</v>
      </c>
      <c r="D123" s="163">
        <v>11647</v>
      </c>
      <c r="E123" s="163">
        <v>15693</v>
      </c>
      <c r="F123" s="163">
        <v>29334</v>
      </c>
      <c r="G123" s="163">
        <v>29429</v>
      </c>
      <c r="H123" s="164">
        <f>IFERROR(G123/F123-1,"-")</f>
        <v>3.2385627599371691E-3</v>
      </c>
      <c r="I123" s="165">
        <f t="shared" si="35"/>
        <v>0.19363212330156165</v>
      </c>
      <c r="J123" s="164">
        <f>G123/G$9</f>
        <v>3.9854876192436661E-2</v>
      </c>
      <c r="K123" s="163">
        <v>36421</v>
      </c>
      <c r="L123" s="163">
        <v>16144</v>
      </c>
      <c r="M123" s="163">
        <v>37554</v>
      </c>
      <c r="N123" s="163">
        <v>40531</v>
      </c>
      <c r="O123" s="163">
        <v>36692</v>
      </c>
      <c r="P123" s="164">
        <f>IFERROR(O123/N123-1,"-")</f>
        <v>-9.4717623547408203E-2</v>
      </c>
      <c r="Q123" s="165">
        <f t="shared" si="42"/>
        <v>7.4407621976333438E-3</v>
      </c>
      <c r="R123" s="164">
        <f>O123/O$9</f>
        <v>1.0952332340543151E-2</v>
      </c>
      <c r="S123" s="163">
        <v>61076</v>
      </c>
      <c r="T123" s="163">
        <v>27791</v>
      </c>
      <c r="U123" s="163">
        <v>53247</v>
      </c>
      <c r="V123" s="163">
        <v>69865</v>
      </c>
      <c r="W123" s="163">
        <v>66121</v>
      </c>
      <c r="X123" s="164">
        <f>IFERROR(W123/V123-1,"-")</f>
        <v>-5.3589064624633198E-2</v>
      </c>
      <c r="Y123" s="165">
        <f t="shared" si="43"/>
        <v>8.2602004060514878E-2</v>
      </c>
      <c r="Z123" s="164">
        <f t="shared" si="56"/>
        <v>2.8657756517517737E-2</v>
      </c>
    </row>
    <row r="124" spans="1:26" x14ac:dyDescent="0.25">
      <c r="A124" s="161" t="s">
        <v>100</v>
      </c>
      <c r="B124" s="162" t="s">
        <v>100</v>
      </c>
      <c r="C124" s="163">
        <v>25413</v>
      </c>
      <c r="D124" s="163">
        <v>12089</v>
      </c>
      <c r="E124" s="163">
        <v>17131</v>
      </c>
      <c r="F124" s="163">
        <v>22240</v>
      </c>
      <c r="G124" s="163">
        <v>31283</v>
      </c>
      <c r="H124" s="164">
        <f>IFERROR(G124/F124-1,"-")</f>
        <v>0.40660971223021591</v>
      </c>
      <c r="I124" s="165">
        <f t="shared" si="35"/>
        <v>0.23098414197457995</v>
      </c>
      <c r="J124" s="164">
        <f>G124/G$9</f>
        <v>4.236569682721112E-2</v>
      </c>
      <c r="K124" s="163">
        <v>33653</v>
      </c>
      <c r="L124" s="163">
        <v>21691</v>
      </c>
      <c r="M124" s="163">
        <v>34179</v>
      </c>
      <c r="N124" s="163">
        <v>42781</v>
      </c>
      <c r="O124" s="163">
        <v>49026</v>
      </c>
      <c r="P124" s="164">
        <f>IFERROR(O124/N124-1,"-")</f>
        <v>0.14597601739089794</v>
      </c>
      <c r="Q124" s="165">
        <f t="shared" si="42"/>
        <v>0.45680919977416568</v>
      </c>
      <c r="R124" s="164">
        <f>O124/O$9</f>
        <v>1.4633954140615626E-2</v>
      </c>
      <c r="S124" s="163">
        <v>59066</v>
      </c>
      <c r="T124" s="163">
        <v>33780</v>
      </c>
      <c r="U124" s="163">
        <v>51310</v>
      </c>
      <c r="V124" s="163">
        <v>65021</v>
      </c>
      <c r="W124" s="163">
        <v>80309</v>
      </c>
      <c r="X124" s="164">
        <f>IFERROR(W124/V124-1,"-")</f>
        <v>0.23512403684963323</v>
      </c>
      <c r="Y124" s="165">
        <f t="shared" si="43"/>
        <v>0.3596485287644331</v>
      </c>
      <c r="Z124" s="164">
        <f t="shared" si="56"/>
        <v>2.7615255073785098E-2</v>
      </c>
    </row>
    <row r="125" spans="1:26" x14ac:dyDescent="0.25">
      <c r="A125" s="1" t="s">
        <v>146</v>
      </c>
      <c r="B125" s="157" t="s">
        <v>107</v>
      </c>
      <c r="C125" s="158">
        <v>59519</v>
      </c>
      <c r="D125" s="158">
        <v>24992</v>
      </c>
      <c r="E125" s="158">
        <v>28490</v>
      </c>
      <c r="F125" s="158">
        <v>41860</v>
      </c>
      <c r="G125" s="158">
        <v>32760</v>
      </c>
      <c r="H125" s="159">
        <f>IFERROR(G125/F125-1,"-")</f>
        <v>-0.21739130434782605</v>
      </c>
      <c r="I125" s="160">
        <f t="shared" si="35"/>
        <v>-0.44958752667215507</v>
      </c>
      <c r="J125" s="159">
        <f>G125/G$9</f>
        <v>4.4365956847471029E-2</v>
      </c>
      <c r="K125" s="158">
        <v>40754</v>
      </c>
      <c r="L125" s="158">
        <v>16953</v>
      </c>
      <c r="M125" s="158">
        <v>31211</v>
      </c>
      <c r="N125" s="158">
        <v>52385</v>
      </c>
      <c r="O125" s="158">
        <v>59919</v>
      </c>
      <c r="P125" s="159">
        <f>IFERROR(O125/N125-1,"-")</f>
        <v>0.14381979574305626</v>
      </c>
      <c r="Q125" s="160">
        <f t="shared" si="42"/>
        <v>0.47026058791775038</v>
      </c>
      <c r="R125" s="159">
        <f>O125/O$9</f>
        <v>1.788544646007318E-2</v>
      </c>
      <c r="S125" s="158">
        <v>100273</v>
      </c>
      <c r="T125" s="158">
        <v>41945</v>
      </c>
      <c r="U125" s="158">
        <v>59701</v>
      </c>
      <c r="V125" s="158">
        <v>94245</v>
      </c>
      <c r="W125" s="158">
        <v>92679</v>
      </c>
      <c r="X125" s="159">
        <f>IFERROR(W125/V125-1,"-")</f>
        <v>-1.6616266114913292E-2</v>
      </c>
      <c r="Y125" s="160">
        <f t="shared" si="43"/>
        <v>-7.5733248232325745E-2</v>
      </c>
      <c r="Z125" s="159">
        <f t="shared" si="56"/>
        <v>3.2131326118886069E-2</v>
      </c>
    </row>
    <row r="126" spans="1:26" x14ac:dyDescent="0.25">
      <c r="A126" s="161" t="s">
        <v>110</v>
      </c>
      <c r="B126" s="162" t="s">
        <v>110</v>
      </c>
      <c r="C126" s="163">
        <v>3118</v>
      </c>
      <c r="D126" s="163">
        <v>1440</v>
      </c>
      <c r="E126" s="163">
        <v>653</v>
      </c>
      <c r="F126" s="163">
        <v>2495</v>
      </c>
      <c r="G126" s="163">
        <v>3067</v>
      </c>
      <c r="H126" s="164">
        <f t="shared" ref="H126:H133" si="57">IFERROR(G126/F126-1,"-")</f>
        <v>0.22925851703406819</v>
      </c>
      <c r="I126" s="165">
        <f t="shared" si="35"/>
        <v>-1.6356638871071194E-2</v>
      </c>
      <c r="J126" s="164">
        <f t="shared" ref="J126:J133" si="58">G126/G$9</f>
        <v>4.1535527976554838E-3</v>
      </c>
      <c r="K126" s="163">
        <v>7342</v>
      </c>
      <c r="L126" s="163">
        <v>2501</v>
      </c>
      <c r="M126" s="163">
        <v>2683</v>
      </c>
      <c r="N126" s="163">
        <v>7422</v>
      </c>
      <c r="O126" s="163">
        <v>8579</v>
      </c>
      <c r="P126" s="164">
        <f t="shared" ref="P126:P133" si="59">IFERROR(O126/N126-1,"-")</f>
        <v>0.15588790083535442</v>
      </c>
      <c r="Q126" s="165">
        <f t="shared" si="42"/>
        <v>0.16848270226096429</v>
      </c>
      <c r="R126" s="164">
        <f t="shared" ref="R126:R133" si="60">O126/O$9</f>
        <v>2.560777803050248E-3</v>
      </c>
      <c r="S126" s="163">
        <v>10460</v>
      </c>
      <c r="T126" s="163">
        <v>3941</v>
      </c>
      <c r="U126" s="163">
        <v>3336</v>
      </c>
      <c r="V126" s="163">
        <v>9917</v>
      </c>
      <c r="W126" s="163">
        <v>11646</v>
      </c>
      <c r="X126" s="164">
        <f t="shared" ref="X126:X133" si="61">IFERROR(W126/V126-1,"-")</f>
        <v>0.17434708077039418</v>
      </c>
      <c r="Y126" s="165">
        <f t="shared" si="43"/>
        <v>0.11338432122370934</v>
      </c>
      <c r="Z126" s="164">
        <f t="shared" si="56"/>
        <v>1.7954490533258058E-3</v>
      </c>
    </row>
    <row r="127" spans="1:26" x14ac:dyDescent="0.25">
      <c r="A127" s="161" t="s">
        <v>113</v>
      </c>
      <c r="B127" s="162" t="s">
        <v>113</v>
      </c>
      <c r="C127" s="163">
        <v>4086</v>
      </c>
      <c r="D127" s="163">
        <v>1742</v>
      </c>
      <c r="E127" s="163">
        <v>2401</v>
      </c>
      <c r="F127" s="163">
        <v>4143</v>
      </c>
      <c r="G127" s="163">
        <v>4500</v>
      </c>
      <c r="H127" s="164">
        <f t="shared" si="57"/>
        <v>8.6169442433019494E-2</v>
      </c>
      <c r="I127" s="165">
        <f t="shared" si="35"/>
        <v>0.1013215859030836</v>
      </c>
      <c r="J127" s="164">
        <f t="shared" si="58"/>
        <v>6.0942248416855811E-3</v>
      </c>
      <c r="K127" s="163">
        <v>5464</v>
      </c>
      <c r="L127" s="163">
        <v>2311</v>
      </c>
      <c r="M127" s="163">
        <v>4913</v>
      </c>
      <c r="N127" s="163">
        <v>7118</v>
      </c>
      <c r="O127" s="163">
        <v>8816</v>
      </c>
      <c r="P127" s="164">
        <f t="shared" si="59"/>
        <v>0.23855015453779149</v>
      </c>
      <c r="Q127" s="165">
        <f t="shared" si="42"/>
        <v>0.61346998535871156</v>
      </c>
      <c r="R127" s="164">
        <f t="shared" si="60"/>
        <v>2.6315208196399328E-3</v>
      </c>
      <c r="S127" s="163">
        <v>9550</v>
      </c>
      <c r="T127" s="163">
        <v>4053</v>
      </c>
      <c r="U127" s="163">
        <v>7314</v>
      </c>
      <c r="V127" s="163">
        <v>11261</v>
      </c>
      <c r="W127" s="163">
        <v>13316</v>
      </c>
      <c r="X127" s="164">
        <f t="shared" si="61"/>
        <v>0.18248823372702239</v>
      </c>
      <c r="Y127" s="165">
        <f t="shared" si="43"/>
        <v>0.39434554973822</v>
      </c>
      <c r="Z127" s="164">
        <f t="shared" si="56"/>
        <v>3.936425172669347E-3</v>
      </c>
    </row>
    <row r="128" spans="1:26" x14ac:dyDescent="0.25">
      <c r="A128" s="161" t="s">
        <v>116</v>
      </c>
      <c r="B128" s="162" t="s">
        <v>116</v>
      </c>
      <c r="C128" s="163">
        <v>3044</v>
      </c>
      <c r="D128" s="163">
        <v>1315</v>
      </c>
      <c r="E128" s="163">
        <v>2102</v>
      </c>
      <c r="F128" s="163">
        <v>2821</v>
      </c>
      <c r="G128" s="163">
        <v>3000</v>
      </c>
      <c r="H128" s="164">
        <f t="shared" si="57"/>
        <v>6.3452676355902238E-2</v>
      </c>
      <c r="I128" s="165">
        <f t="shared" si="35"/>
        <v>-1.4454664914586024E-2</v>
      </c>
      <c r="J128" s="164">
        <f t="shared" si="58"/>
        <v>4.0628165611237207E-3</v>
      </c>
      <c r="K128" s="163">
        <v>3665</v>
      </c>
      <c r="L128" s="163">
        <v>1591</v>
      </c>
      <c r="M128" s="163">
        <v>5032</v>
      </c>
      <c r="N128" s="163">
        <v>5703</v>
      </c>
      <c r="O128" s="163">
        <v>5756</v>
      </c>
      <c r="P128" s="164">
        <f t="shared" si="59"/>
        <v>9.2933543748903169E-3</v>
      </c>
      <c r="Q128" s="165">
        <f t="shared" si="42"/>
        <v>0.57053206002728518</v>
      </c>
      <c r="R128" s="164">
        <f t="shared" si="60"/>
        <v>1.718129972532606E-3</v>
      </c>
      <c r="S128" s="163">
        <v>6709</v>
      </c>
      <c r="T128" s="163">
        <v>2906</v>
      </c>
      <c r="U128" s="163">
        <v>7134</v>
      </c>
      <c r="V128" s="163">
        <v>8524</v>
      </c>
      <c r="W128" s="163">
        <v>8756</v>
      </c>
      <c r="X128" s="164">
        <f t="shared" si="61"/>
        <v>2.7217268887846036E-2</v>
      </c>
      <c r="Y128" s="165">
        <f t="shared" si="43"/>
        <v>0.30511253540020866</v>
      </c>
      <c r="Z128" s="164">
        <f t="shared" si="56"/>
        <v>3.8395484251877391E-3</v>
      </c>
    </row>
    <row r="129" spans="1:26" x14ac:dyDescent="0.25">
      <c r="A129" s="161" t="s">
        <v>123</v>
      </c>
      <c r="B129" s="162" t="s">
        <v>123</v>
      </c>
      <c r="C129" s="163">
        <v>820</v>
      </c>
      <c r="D129" s="163">
        <v>369</v>
      </c>
      <c r="E129" s="163">
        <v>359</v>
      </c>
      <c r="F129" s="163">
        <v>801</v>
      </c>
      <c r="G129" s="163">
        <v>649</v>
      </c>
      <c r="H129" s="164">
        <f t="shared" si="57"/>
        <v>-0.18976279650436956</v>
      </c>
      <c r="I129" s="165">
        <f t="shared" si="35"/>
        <v>-0.20853658536585362</v>
      </c>
      <c r="J129" s="164">
        <f t="shared" si="58"/>
        <v>8.7892264938976492E-4</v>
      </c>
      <c r="K129" s="163">
        <v>1046</v>
      </c>
      <c r="L129" s="163">
        <v>415</v>
      </c>
      <c r="M129" s="163">
        <v>974</v>
      </c>
      <c r="N129" s="163">
        <v>1772</v>
      </c>
      <c r="O129" s="163">
        <v>1988</v>
      </c>
      <c r="P129" s="164">
        <f t="shared" si="59"/>
        <v>0.12189616252821667</v>
      </c>
      <c r="Q129" s="165">
        <f t="shared" si="42"/>
        <v>0.9005736137667304</v>
      </c>
      <c r="R129" s="164">
        <f t="shared" si="60"/>
        <v>5.9340555687887784E-4</v>
      </c>
      <c r="S129" s="163">
        <v>1866</v>
      </c>
      <c r="T129" s="163">
        <v>784</v>
      </c>
      <c r="U129" s="163">
        <v>1333</v>
      </c>
      <c r="V129" s="163">
        <v>2573</v>
      </c>
      <c r="W129" s="163">
        <v>2637</v>
      </c>
      <c r="X129" s="164">
        <f t="shared" si="61"/>
        <v>2.4873688301593422E-2</v>
      </c>
      <c r="Y129" s="165">
        <f t="shared" si="43"/>
        <v>0.41318327974276525</v>
      </c>
      <c r="Z129" s="164">
        <f t="shared" si="56"/>
        <v>7.1742613551657643E-4</v>
      </c>
    </row>
    <row r="130" spans="1:26" x14ac:dyDescent="0.25">
      <c r="A130" s="161" t="s">
        <v>119</v>
      </c>
      <c r="B130" s="162" t="s">
        <v>119</v>
      </c>
      <c r="C130" s="163">
        <v>664</v>
      </c>
      <c r="D130" s="163">
        <v>323</v>
      </c>
      <c r="E130" s="163">
        <v>312</v>
      </c>
      <c r="F130" s="163">
        <v>635</v>
      </c>
      <c r="G130" s="163">
        <v>526</v>
      </c>
      <c r="H130" s="164">
        <f t="shared" si="57"/>
        <v>-0.1716535433070866</v>
      </c>
      <c r="I130" s="165">
        <f t="shared" si="35"/>
        <v>-0.20783132530120485</v>
      </c>
      <c r="J130" s="164">
        <f t="shared" si="58"/>
        <v>7.123471703836924E-4</v>
      </c>
      <c r="K130" s="163">
        <v>820</v>
      </c>
      <c r="L130" s="163">
        <v>489</v>
      </c>
      <c r="M130" s="163">
        <v>1045</v>
      </c>
      <c r="N130" s="163">
        <v>1201</v>
      </c>
      <c r="O130" s="163">
        <v>1408</v>
      </c>
      <c r="P130" s="164">
        <f t="shared" si="59"/>
        <v>0.17235636969192347</v>
      </c>
      <c r="Q130" s="165">
        <f t="shared" si="42"/>
        <v>0.71707317073170729</v>
      </c>
      <c r="R130" s="164">
        <f t="shared" si="60"/>
        <v>4.2027918716572434E-4</v>
      </c>
      <c r="S130" s="163">
        <v>1484</v>
      </c>
      <c r="T130" s="163">
        <v>812</v>
      </c>
      <c r="U130" s="163">
        <v>1357</v>
      </c>
      <c r="V130" s="163">
        <v>1836</v>
      </c>
      <c r="W130" s="163">
        <v>1934</v>
      </c>
      <c r="X130" s="164">
        <f t="shared" si="61"/>
        <v>5.3376906318082895E-2</v>
      </c>
      <c r="Y130" s="165">
        <f t="shared" si="43"/>
        <v>0.30323450134770891</v>
      </c>
      <c r="Z130" s="164">
        <f t="shared" si="56"/>
        <v>7.3034303518079084E-4</v>
      </c>
    </row>
    <row r="131" spans="1:26" x14ac:dyDescent="0.25">
      <c r="A131" s="161" t="s">
        <v>128</v>
      </c>
      <c r="B131" s="162" t="s">
        <v>128</v>
      </c>
      <c r="C131" s="163">
        <v>425</v>
      </c>
      <c r="D131" s="163">
        <v>186</v>
      </c>
      <c r="E131" s="163">
        <v>123</v>
      </c>
      <c r="F131" s="163">
        <v>250</v>
      </c>
      <c r="G131" s="163">
        <v>203</v>
      </c>
      <c r="H131" s="164">
        <f t="shared" si="57"/>
        <v>-0.18799999999999994</v>
      </c>
      <c r="I131" s="165">
        <f t="shared" si="35"/>
        <v>-0.52235294117647058</v>
      </c>
      <c r="J131" s="164">
        <f t="shared" si="58"/>
        <v>2.749172539693718E-4</v>
      </c>
      <c r="K131" s="163">
        <v>1198</v>
      </c>
      <c r="L131" s="163">
        <v>492</v>
      </c>
      <c r="M131" s="163">
        <v>432</v>
      </c>
      <c r="N131" s="163">
        <v>825</v>
      </c>
      <c r="O131" s="163">
        <v>1138</v>
      </c>
      <c r="P131" s="164">
        <f t="shared" si="59"/>
        <v>0.37939393939393939</v>
      </c>
      <c r="Q131" s="165">
        <f t="shared" si="42"/>
        <v>-5.0083472454090172E-2</v>
      </c>
      <c r="R131" s="164">
        <f t="shared" si="60"/>
        <v>3.3968587712684251E-4</v>
      </c>
      <c r="S131" s="163">
        <v>1623</v>
      </c>
      <c r="T131" s="163">
        <v>678</v>
      </c>
      <c r="U131" s="163">
        <v>555</v>
      </c>
      <c r="V131" s="163">
        <v>1075</v>
      </c>
      <c r="W131" s="163">
        <v>1341</v>
      </c>
      <c r="X131" s="164">
        <f t="shared" si="61"/>
        <v>0.24744186046511629</v>
      </c>
      <c r="Y131" s="165">
        <f t="shared" si="43"/>
        <v>-0.17375231053604434</v>
      </c>
      <c r="Z131" s="164">
        <f t="shared" si="56"/>
        <v>2.9870330473495866E-4</v>
      </c>
    </row>
    <row r="132" spans="1:26" x14ac:dyDescent="0.25">
      <c r="A132" s="161" t="s">
        <v>131</v>
      </c>
      <c r="B132" s="162" t="s">
        <v>131</v>
      </c>
      <c r="C132" s="163">
        <v>495</v>
      </c>
      <c r="D132" s="163">
        <v>210</v>
      </c>
      <c r="E132" s="163">
        <v>177</v>
      </c>
      <c r="F132" s="163">
        <v>253</v>
      </c>
      <c r="G132" s="163">
        <v>358</v>
      </c>
      <c r="H132" s="164">
        <f t="shared" si="57"/>
        <v>0.41501976284584985</v>
      </c>
      <c r="I132" s="165">
        <f t="shared" si="35"/>
        <v>-0.27676767676767677</v>
      </c>
      <c r="J132" s="164">
        <f t="shared" si="58"/>
        <v>4.8482944296076403E-4</v>
      </c>
      <c r="K132" s="163">
        <v>2186</v>
      </c>
      <c r="L132" s="163">
        <v>887</v>
      </c>
      <c r="M132" s="163">
        <v>742</v>
      </c>
      <c r="N132" s="163">
        <v>1632</v>
      </c>
      <c r="O132" s="163">
        <v>2097</v>
      </c>
      <c r="P132" s="164">
        <f t="shared" si="59"/>
        <v>0.28492647058823528</v>
      </c>
      <c r="Q132" s="165">
        <f t="shared" si="42"/>
        <v>-4.0713632204940509E-2</v>
      </c>
      <c r="R132" s="164">
        <f t="shared" si="60"/>
        <v>6.2594137463531526E-4</v>
      </c>
      <c r="S132" s="163">
        <v>2681</v>
      </c>
      <c r="T132" s="163">
        <v>1097</v>
      </c>
      <c r="U132" s="163">
        <v>919</v>
      </c>
      <c r="V132" s="163">
        <v>1885</v>
      </c>
      <c r="W132" s="163">
        <v>2455</v>
      </c>
      <c r="X132" s="164">
        <f t="shared" si="61"/>
        <v>0.3023872679045092</v>
      </c>
      <c r="Y132" s="165">
        <f t="shared" si="43"/>
        <v>-8.4296904140246154E-2</v>
      </c>
      <c r="Z132" s="164">
        <f t="shared" si="56"/>
        <v>4.9460961630887754E-4</v>
      </c>
    </row>
    <row r="133" spans="1:26" x14ac:dyDescent="0.25">
      <c r="A133" s="167" t="s">
        <v>145</v>
      </c>
      <c r="B133" s="168" t="s">
        <v>145</v>
      </c>
      <c r="C133" s="169">
        <f>C125-SUM(C126:C132)</f>
        <v>46867</v>
      </c>
      <c r="D133" s="169">
        <f>D125-SUM(D126:D132)</f>
        <v>19407</v>
      </c>
      <c r="E133" s="169">
        <f>E125-SUM(E126:E132)</f>
        <v>22363</v>
      </c>
      <c r="F133" s="169">
        <f>F125-SUM(F126:F132)</f>
        <v>30462</v>
      </c>
      <c r="G133" s="169">
        <f>G125-SUM(G126:G132)</f>
        <v>20457</v>
      </c>
      <c r="H133" s="170">
        <f t="shared" si="57"/>
        <v>-0.32844199330313173</v>
      </c>
      <c r="I133" s="171">
        <f t="shared" si="35"/>
        <v>-0.56350950562229285</v>
      </c>
      <c r="J133" s="170">
        <f t="shared" si="58"/>
        <v>2.7704346130302652E-2</v>
      </c>
      <c r="K133" s="169">
        <f>K125-SUM(K126:K132)</f>
        <v>19033</v>
      </c>
      <c r="L133" s="169">
        <f>L125-SUM(L126:L132)</f>
        <v>8267</v>
      </c>
      <c r="M133" s="169">
        <f>M125-SUM(M126:M132)</f>
        <v>15390</v>
      </c>
      <c r="N133" s="169">
        <f>N125-SUM(N126:N132)</f>
        <v>26712</v>
      </c>
      <c r="O133" s="169">
        <f>O125-SUM(O126:O132)</f>
        <v>30137</v>
      </c>
      <c r="P133" s="170">
        <f t="shared" si="59"/>
        <v>0.12821952680443238</v>
      </c>
      <c r="Q133" s="171">
        <f t="shared" si="42"/>
        <v>0.58340776545999051</v>
      </c>
      <c r="R133" s="170">
        <f t="shared" si="60"/>
        <v>8.9957058690436319E-3</v>
      </c>
      <c r="S133" s="169">
        <f>S125-SUM(S126:S132)</f>
        <v>65900</v>
      </c>
      <c r="T133" s="169">
        <f>T125-SUM(T126:T132)</f>
        <v>27674</v>
      </c>
      <c r="U133" s="169">
        <f>U125-SUM(U126:U132)</f>
        <v>37753</v>
      </c>
      <c r="V133" s="169">
        <f>V125-SUM(V126:V132)</f>
        <v>57174</v>
      </c>
      <c r="W133" s="169">
        <f>W125-SUM(W126:W132)</f>
        <v>50594</v>
      </c>
      <c r="X133" s="170">
        <f t="shared" si="61"/>
        <v>-0.11508727743379854</v>
      </c>
      <c r="Y133" s="171">
        <f t="shared" si="43"/>
        <v>-0.23226100151745066</v>
      </c>
      <c r="Z133" s="170">
        <f t="shared" si="56"/>
        <v>2.0318821375961974E-2</v>
      </c>
    </row>
    <row r="134" spans="1:26" x14ac:dyDescent="0.25">
      <c r="A134" s="1"/>
      <c r="B134" s="153" t="s">
        <v>52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</row>
    <row r="135" spans="1:26" x14ac:dyDescent="0.25">
      <c r="A135" s="1" t="s">
        <v>0</v>
      </c>
      <c r="B135" s="154" t="s">
        <v>68</v>
      </c>
      <c r="C135" s="176">
        <f>C136+C139</f>
        <v>29854</v>
      </c>
      <c r="D135" s="176">
        <f>D136+D139</f>
        <v>0</v>
      </c>
      <c r="E135" s="176">
        <f>E136+E139</f>
        <v>29237</v>
      </c>
      <c r="F135" s="176">
        <f>F136+F139</f>
        <v>47385</v>
      </c>
      <c r="G135" s="176">
        <f>G136+G139</f>
        <v>49008</v>
      </c>
      <c r="H135" s="177">
        <f>IFERROR(G135/F135-1,"-")</f>
        <v>3.4251345362456442E-2</v>
      </c>
      <c r="I135" s="177">
        <f t="shared" si="35"/>
        <v>0.64158906679171968</v>
      </c>
      <c r="J135" s="177">
        <f>G135/G$9</f>
        <v>6.6370171342517104E-2</v>
      </c>
      <c r="K135" s="176">
        <f>K136+K139</f>
        <v>149743</v>
      </c>
      <c r="L135" s="176">
        <f>L136+L139</f>
        <v>0</v>
      </c>
      <c r="M135" s="176">
        <f>M136+M139</f>
        <v>87353</v>
      </c>
      <c r="N135" s="176">
        <f>N136+N139</f>
        <v>163913</v>
      </c>
      <c r="O135" s="176">
        <f>O136+O139</f>
        <v>180038</v>
      </c>
      <c r="P135" s="177">
        <f>IFERROR(O135/N135-1,"-")</f>
        <v>9.8375357659246099E-2</v>
      </c>
      <c r="Q135" s="177">
        <f t="shared" si="42"/>
        <v>0.20231329678181953</v>
      </c>
      <c r="R135" s="177">
        <f>O135/O$9</f>
        <v>5.3740216121408148E-2</v>
      </c>
      <c r="S135" s="176">
        <f>S136+S139</f>
        <v>179597</v>
      </c>
      <c r="T135" s="176">
        <f>T136+T139</f>
        <v>77095</v>
      </c>
      <c r="U135" s="176">
        <f>U136+U139</f>
        <v>116590</v>
      </c>
      <c r="V135" s="176">
        <f>V136+V139</f>
        <v>211298</v>
      </c>
      <c r="W135" s="176">
        <f>W136+W139</f>
        <v>229046</v>
      </c>
      <c r="X135" s="177">
        <f>IFERROR(W135/V135-1,"-")</f>
        <v>8.3995115902658846E-2</v>
      </c>
      <c r="Y135" s="177">
        <f t="shared" si="43"/>
        <v>0.27533310690044943</v>
      </c>
      <c r="Z135" s="177">
        <f t="shared" ref="Z135:Z147" si="62">U135/U$9</f>
        <v>6.2749222160448342E-2</v>
      </c>
    </row>
    <row r="136" spans="1:26" x14ac:dyDescent="0.25">
      <c r="A136" s="1" t="s">
        <v>96</v>
      </c>
      <c r="B136" s="157" t="s">
        <v>97</v>
      </c>
      <c r="C136" s="158">
        <v>8311</v>
      </c>
      <c r="D136" s="158">
        <v>0</v>
      </c>
      <c r="E136" s="158">
        <v>9339</v>
      </c>
      <c r="F136" s="158">
        <v>5486</v>
      </c>
      <c r="G136" s="158">
        <v>7999</v>
      </c>
      <c r="H136" s="159">
        <f>IFERROR(G136/F136-1,"-")</f>
        <v>0.45807510025519504</v>
      </c>
      <c r="I136" s="160">
        <f t="shared" si="35"/>
        <v>-3.7540608831668876E-2</v>
      </c>
      <c r="J136" s="159">
        <f>G136/G$9</f>
        <v>1.0832823224142881E-2</v>
      </c>
      <c r="K136" s="158">
        <v>26862</v>
      </c>
      <c r="L136" s="158">
        <v>0</v>
      </c>
      <c r="M136" s="158">
        <v>28431</v>
      </c>
      <c r="N136" s="158">
        <v>15843</v>
      </c>
      <c r="O136" s="158">
        <v>15164</v>
      </c>
      <c r="P136" s="159">
        <f>IFERROR(O136/N136-1,"-")</f>
        <v>-4.2858044562267272E-2</v>
      </c>
      <c r="Q136" s="160">
        <f t="shared" si="42"/>
        <v>-0.43548507184870822</v>
      </c>
      <c r="R136" s="159">
        <f>O136/O$9</f>
        <v>4.526359086776309E-3</v>
      </c>
      <c r="S136" s="158">
        <v>35173</v>
      </c>
      <c r="T136" s="158">
        <v>22432</v>
      </c>
      <c r="U136" s="158">
        <v>37770</v>
      </c>
      <c r="V136" s="158">
        <v>21329</v>
      </c>
      <c r="W136" s="158">
        <v>23163</v>
      </c>
      <c r="X136" s="159">
        <f>IFERROR(W136/V136-1,"-")</f>
        <v>8.5986215950114797E-2</v>
      </c>
      <c r="Y136" s="160">
        <f t="shared" si="43"/>
        <v>-0.34145509339550228</v>
      </c>
      <c r="Z136" s="159">
        <f t="shared" si="62"/>
        <v>2.0327970846557457E-2</v>
      </c>
    </row>
    <row r="137" spans="1:26" x14ac:dyDescent="0.25">
      <c r="A137" s="161" t="s">
        <v>103</v>
      </c>
      <c r="B137" s="162" t="s">
        <v>103</v>
      </c>
      <c r="C137" s="163">
        <v>8311</v>
      </c>
      <c r="D137" s="163">
        <v>0</v>
      </c>
      <c r="E137" s="163">
        <v>9339</v>
      </c>
      <c r="F137" s="163">
        <v>5415</v>
      </c>
      <c r="G137" s="163">
        <v>7999</v>
      </c>
      <c r="H137" s="164">
        <f>IFERROR(G137/F137-1,"-")</f>
        <v>0.47719298245614028</v>
      </c>
      <c r="I137" s="165">
        <f t="shared" si="35"/>
        <v>-3.7540608831668876E-2</v>
      </c>
      <c r="J137" s="164">
        <f>G137/G$9</f>
        <v>1.0832823224142881E-2</v>
      </c>
      <c r="K137" s="163">
        <v>8866</v>
      </c>
      <c r="L137" s="163">
        <v>0</v>
      </c>
      <c r="M137" s="163">
        <v>20185</v>
      </c>
      <c r="N137" s="163">
        <v>9264</v>
      </c>
      <c r="O137" s="163">
        <v>6639</v>
      </c>
      <c r="P137" s="164">
        <f>IFERROR(O137/N137-1,"-")</f>
        <v>-0.28335492227979275</v>
      </c>
      <c r="Q137" s="165">
        <f t="shared" si="42"/>
        <v>-0.25118429957139632</v>
      </c>
      <c r="R137" s="164">
        <f>O137/O$9</f>
        <v>1.981699945733838E-3</v>
      </c>
      <c r="S137" s="163">
        <v>17177</v>
      </c>
      <c r="T137" s="163">
        <v>16366</v>
      </c>
      <c r="U137" s="163">
        <v>29524</v>
      </c>
      <c r="V137" s="163">
        <v>14679</v>
      </c>
      <c r="W137" s="163">
        <v>14638</v>
      </c>
      <c r="X137" s="164">
        <f>IFERROR(W137/V137-1,"-")</f>
        <v>-2.7931057973976658E-3</v>
      </c>
      <c r="Y137" s="165">
        <f t="shared" si="43"/>
        <v>-0.14781393724166036</v>
      </c>
      <c r="Z137" s="164">
        <f t="shared" si="62"/>
        <v>1.5889939403594452E-2</v>
      </c>
    </row>
    <row r="138" spans="1:26" x14ac:dyDescent="0.25">
      <c r="A138" s="161" t="s">
        <v>100</v>
      </c>
      <c r="B138" s="162" t="s">
        <v>100</v>
      </c>
      <c r="C138" s="163">
        <v>0</v>
      </c>
      <c r="D138" s="163">
        <v>0</v>
      </c>
      <c r="E138" s="163">
        <v>0</v>
      </c>
      <c r="F138" s="163">
        <v>71</v>
      </c>
      <c r="G138" s="163">
        <v>0</v>
      </c>
      <c r="H138" s="164">
        <f>IFERROR(G138/F138-1,"-")</f>
        <v>-1</v>
      </c>
      <c r="I138" s="165" t="str">
        <f t="shared" ref="I138:I161" si="63">IFERROR(G138/C138-1,"-")</f>
        <v>-</v>
      </c>
      <c r="J138" s="164">
        <f>G138/G$9</f>
        <v>0</v>
      </c>
      <c r="K138" s="163">
        <v>17996</v>
      </c>
      <c r="L138" s="163">
        <v>0</v>
      </c>
      <c r="M138" s="163">
        <v>8246</v>
      </c>
      <c r="N138" s="163">
        <v>6579</v>
      </c>
      <c r="O138" s="163">
        <v>8525</v>
      </c>
      <c r="P138" s="164">
        <f>IFERROR(O138/N138-1,"-")</f>
        <v>0.29578963368293043</v>
      </c>
      <c r="Q138" s="165">
        <f t="shared" si="42"/>
        <v>-0.52628361858190709</v>
      </c>
      <c r="R138" s="164">
        <f>O138/O$9</f>
        <v>2.5446591410424714E-3</v>
      </c>
      <c r="S138" s="163">
        <v>17996</v>
      </c>
      <c r="T138" s="163">
        <v>6066</v>
      </c>
      <c r="U138" s="163">
        <v>8246</v>
      </c>
      <c r="V138" s="163">
        <v>6650</v>
      </c>
      <c r="W138" s="163">
        <v>8525</v>
      </c>
      <c r="X138" s="164">
        <f>IFERROR(W138/V138-1,"-")</f>
        <v>0.28195488721804507</v>
      </c>
      <c r="Y138" s="165">
        <f t="shared" si="43"/>
        <v>-0.52628361858190709</v>
      </c>
      <c r="Z138" s="164">
        <f t="shared" si="62"/>
        <v>4.4380314429630077E-3</v>
      </c>
    </row>
    <row r="139" spans="1:26" x14ac:dyDescent="0.25">
      <c r="A139" s="1" t="s">
        <v>146</v>
      </c>
      <c r="B139" s="157" t="s">
        <v>107</v>
      </c>
      <c r="C139" s="158">
        <v>21543</v>
      </c>
      <c r="D139" s="158">
        <v>0</v>
      </c>
      <c r="E139" s="158">
        <v>19898</v>
      </c>
      <c r="F139" s="158">
        <v>41899</v>
      </c>
      <c r="G139" s="158">
        <v>41009</v>
      </c>
      <c r="H139" s="159">
        <f>IFERROR(G139/F139-1,"-")</f>
        <v>-2.1241557077734563E-2</v>
      </c>
      <c r="I139" s="160">
        <f t="shared" si="63"/>
        <v>0.90358817249222478</v>
      </c>
      <c r="J139" s="159">
        <f>G139/G$9</f>
        <v>5.553734811837422E-2</v>
      </c>
      <c r="K139" s="158">
        <v>122881</v>
      </c>
      <c r="L139" s="158">
        <v>0</v>
      </c>
      <c r="M139" s="158">
        <v>58922</v>
      </c>
      <c r="N139" s="158">
        <v>148070</v>
      </c>
      <c r="O139" s="158">
        <v>164874</v>
      </c>
      <c r="P139" s="159">
        <f>IFERROR(O139/N139-1,"-")</f>
        <v>0.11348686432092925</v>
      </c>
      <c r="Q139" s="160">
        <f t="shared" si="42"/>
        <v>0.34173712779030119</v>
      </c>
      <c r="R139" s="159">
        <f>O139/O$9</f>
        <v>4.9213857034631839E-2</v>
      </c>
      <c r="S139" s="158">
        <v>144424</v>
      </c>
      <c r="T139" s="158">
        <v>54663</v>
      </c>
      <c r="U139" s="158">
        <v>78820</v>
      </c>
      <c r="V139" s="158">
        <v>189969</v>
      </c>
      <c r="W139" s="158">
        <v>205883</v>
      </c>
      <c r="X139" s="159">
        <f>IFERROR(W139/V139-1,"-")</f>
        <v>8.3771562728655713E-2</v>
      </c>
      <c r="Y139" s="160">
        <f t="shared" si="43"/>
        <v>0.42554561568714333</v>
      </c>
      <c r="Z139" s="159">
        <f t="shared" si="62"/>
        <v>4.2421251313890886E-2</v>
      </c>
    </row>
    <row r="140" spans="1:26" x14ac:dyDescent="0.25">
      <c r="A140" s="161" t="s">
        <v>110</v>
      </c>
      <c r="B140" s="162" t="s">
        <v>110</v>
      </c>
      <c r="C140" s="163">
        <v>12618</v>
      </c>
      <c r="D140" s="163">
        <v>0</v>
      </c>
      <c r="E140" s="163">
        <v>8616</v>
      </c>
      <c r="F140" s="163">
        <v>22074</v>
      </c>
      <c r="G140" s="163">
        <v>20929</v>
      </c>
      <c r="H140" s="164">
        <f t="shared" ref="H140:H147" si="64">IFERROR(G140/F140-1,"-")</f>
        <v>-5.1870979432816933E-2</v>
      </c>
      <c r="I140" s="165">
        <f t="shared" si="63"/>
        <v>0.65866222856237111</v>
      </c>
      <c r="J140" s="164">
        <f t="shared" ref="J140:J147" si="65">G140/G$9</f>
        <v>2.8343562602586119E-2</v>
      </c>
      <c r="K140" s="163">
        <v>57689</v>
      </c>
      <c r="L140" s="163">
        <v>0</v>
      </c>
      <c r="M140" s="163">
        <v>13586</v>
      </c>
      <c r="N140" s="163">
        <v>60071</v>
      </c>
      <c r="O140" s="163">
        <v>68669</v>
      </c>
      <c r="P140" s="164">
        <f t="shared" ref="P140:P147" si="66">IFERROR(O140/N140-1,"-")</f>
        <v>0.14313062875597216</v>
      </c>
      <c r="Q140" s="165">
        <f t="shared" si="42"/>
        <v>0.19033091230563892</v>
      </c>
      <c r="R140" s="164">
        <f t="shared" ref="R140:R147" si="67">O140/O$9</f>
        <v>2.0497266692814719E-2</v>
      </c>
      <c r="S140" s="163">
        <v>70307</v>
      </c>
      <c r="T140" s="163">
        <v>18862</v>
      </c>
      <c r="U140" s="163">
        <v>22202</v>
      </c>
      <c r="V140" s="163">
        <v>82145</v>
      </c>
      <c r="W140" s="163">
        <v>89598</v>
      </c>
      <c r="X140" s="164">
        <f t="shared" ref="X140:X147" si="68">IFERROR(W140/V140-1,"-")</f>
        <v>9.0729807048511857E-2</v>
      </c>
      <c r="Y140" s="165">
        <f t="shared" si="43"/>
        <v>0.27438235168617631</v>
      </c>
      <c r="Z140" s="164">
        <f t="shared" si="62"/>
        <v>1.1949208597703698E-2</v>
      </c>
    </row>
    <row r="141" spans="1:26" x14ac:dyDescent="0.25">
      <c r="A141" s="161" t="s">
        <v>113</v>
      </c>
      <c r="B141" s="162" t="s">
        <v>113</v>
      </c>
      <c r="C141" s="163">
        <v>2167</v>
      </c>
      <c r="D141" s="163">
        <v>0</v>
      </c>
      <c r="E141" s="163">
        <v>1411</v>
      </c>
      <c r="F141" s="163">
        <v>1553</v>
      </c>
      <c r="G141" s="163">
        <v>1880</v>
      </c>
      <c r="H141" s="164">
        <f t="shared" si="64"/>
        <v>0.21056020605280112</v>
      </c>
      <c r="I141" s="165">
        <f t="shared" si="63"/>
        <v>-0.13244116289801566</v>
      </c>
      <c r="J141" s="164">
        <f t="shared" si="65"/>
        <v>2.5460317116375317E-3</v>
      </c>
      <c r="K141" s="163">
        <v>10331</v>
      </c>
      <c r="L141" s="163">
        <v>0</v>
      </c>
      <c r="M141" s="163">
        <v>6291</v>
      </c>
      <c r="N141" s="163">
        <v>11965</v>
      </c>
      <c r="O141" s="163">
        <v>16181</v>
      </c>
      <c r="P141" s="164">
        <f t="shared" si="66"/>
        <v>0.35236105307145849</v>
      </c>
      <c r="Q141" s="165">
        <f t="shared" si="42"/>
        <v>0.5662568967186139</v>
      </c>
      <c r="R141" s="164">
        <f t="shared" si="67"/>
        <v>4.8299272212560971E-3</v>
      </c>
      <c r="S141" s="163">
        <v>12498</v>
      </c>
      <c r="T141" s="163">
        <v>5188</v>
      </c>
      <c r="U141" s="163">
        <v>7702</v>
      </c>
      <c r="V141" s="163">
        <v>13518</v>
      </c>
      <c r="W141" s="163">
        <v>18061</v>
      </c>
      <c r="X141" s="164">
        <f t="shared" si="68"/>
        <v>0.33607042461902648</v>
      </c>
      <c r="Y141" s="165">
        <f t="shared" si="43"/>
        <v>0.44511121779484708</v>
      </c>
      <c r="Z141" s="164">
        <f t="shared" si="62"/>
        <v>4.1452483839074803E-3</v>
      </c>
    </row>
    <row r="142" spans="1:26" x14ac:dyDescent="0.25">
      <c r="A142" s="161" t="s">
        <v>116</v>
      </c>
      <c r="B142" s="162" t="s">
        <v>116</v>
      </c>
      <c r="C142" s="163">
        <v>822</v>
      </c>
      <c r="D142" s="163">
        <v>0</v>
      </c>
      <c r="E142" s="163">
        <v>2188</v>
      </c>
      <c r="F142" s="163">
        <v>5813</v>
      </c>
      <c r="G142" s="163">
        <v>5043</v>
      </c>
      <c r="H142" s="164">
        <f t="shared" si="64"/>
        <v>-0.13246172372269049</v>
      </c>
      <c r="I142" s="165">
        <f t="shared" si="63"/>
        <v>5.1350364963503647</v>
      </c>
      <c r="J142" s="164">
        <f t="shared" si="65"/>
        <v>6.8295946392489745E-3</v>
      </c>
      <c r="K142" s="163">
        <v>15318</v>
      </c>
      <c r="L142" s="163">
        <v>0</v>
      </c>
      <c r="M142" s="163">
        <v>10850</v>
      </c>
      <c r="N142" s="163">
        <v>17158</v>
      </c>
      <c r="O142" s="163">
        <v>15976</v>
      </c>
      <c r="P142" s="164">
        <f t="shared" si="66"/>
        <v>-6.8889147919337868E-2</v>
      </c>
      <c r="Q142" s="165">
        <f t="shared" si="42"/>
        <v>4.2955999477738649E-2</v>
      </c>
      <c r="R142" s="164">
        <f t="shared" si="67"/>
        <v>4.7687360043747245E-3</v>
      </c>
      <c r="S142" s="163">
        <v>16140</v>
      </c>
      <c r="T142" s="163">
        <v>5864</v>
      </c>
      <c r="U142" s="163">
        <v>13038</v>
      </c>
      <c r="V142" s="163">
        <v>22971</v>
      </c>
      <c r="W142" s="163">
        <v>21019</v>
      </c>
      <c r="X142" s="164">
        <f t="shared" si="68"/>
        <v>-8.4976709764485681E-2</v>
      </c>
      <c r="Y142" s="165">
        <f t="shared" si="43"/>
        <v>0.30229244114002474</v>
      </c>
      <c r="Z142" s="164">
        <f t="shared" si="62"/>
        <v>7.0171057425844887E-3</v>
      </c>
    </row>
    <row r="143" spans="1:26" x14ac:dyDescent="0.25">
      <c r="A143" s="161" t="s">
        <v>123</v>
      </c>
      <c r="B143" s="162" t="s">
        <v>123</v>
      </c>
      <c r="C143" s="163">
        <v>514</v>
      </c>
      <c r="D143" s="163">
        <v>0</v>
      </c>
      <c r="E143" s="163">
        <v>2549</v>
      </c>
      <c r="F143" s="163">
        <v>4370</v>
      </c>
      <c r="G143" s="163">
        <v>3569</v>
      </c>
      <c r="H143" s="164">
        <f t="shared" si="64"/>
        <v>-0.18329519450800913</v>
      </c>
      <c r="I143" s="165">
        <f t="shared" si="63"/>
        <v>5.9435797665369652</v>
      </c>
      <c r="J143" s="164">
        <f t="shared" si="65"/>
        <v>4.8333974355501868E-3</v>
      </c>
      <c r="K143" s="163">
        <v>1966</v>
      </c>
      <c r="L143" s="163">
        <v>0</v>
      </c>
      <c r="M143" s="163">
        <v>1210</v>
      </c>
      <c r="N143" s="163">
        <v>3896</v>
      </c>
      <c r="O143" s="163">
        <v>3738</v>
      </c>
      <c r="P143" s="164">
        <f t="shared" si="66"/>
        <v>-4.0554414784394255E-2</v>
      </c>
      <c r="Q143" s="165">
        <f t="shared" si="42"/>
        <v>0.90132248219735511</v>
      </c>
      <c r="R143" s="164">
        <f t="shared" si="67"/>
        <v>1.1157696034271858E-3</v>
      </c>
      <c r="S143" s="163">
        <v>2480</v>
      </c>
      <c r="T143" s="163">
        <v>782</v>
      </c>
      <c r="U143" s="163">
        <v>3759</v>
      </c>
      <c r="V143" s="163">
        <v>8266</v>
      </c>
      <c r="W143" s="163">
        <v>7307</v>
      </c>
      <c r="X143" s="164">
        <f t="shared" si="68"/>
        <v>-0.11601742075973864</v>
      </c>
      <c r="Y143" s="165">
        <f t="shared" si="43"/>
        <v>1.9463709677419354</v>
      </c>
      <c r="Z143" s="164">
        <f t="shared" si="62"/>
        <v>2.0231094099075848E-3</v>
      </c>
    </row>
    <row r="144" spans="1:26" x14ac:dyDescent="0.25">
      <c r="A144" s="161" t="s">
        <v>119</v>
      </c>
      <c r="B144" s="162" t="s">
        <v>119</v>
      </c>
      <c r="C144" s="163">
        <v>228</v>
      </c>
      <c r="D144" s="163">
        <v>0</v>
      </c>
      <c r="E144" s="163">
        <v>902</v>
      </c>
      <c r="F144" s="163">
        <v>435</v>
      </c>
      <c r="G144" s="163">
        <v>1205</v>
      </c>
      <c r="H144" s="164">
        <f t="shared" si="64"/>
        <v>1.7701149425287355</v>
      </c>
      <c r="I144" s="165">
        <f t="shared" si="63"/>
        <v>4.2850877192982457</v>
      </c>
      <c r="J144" s="164">
        <f t="shared" si="65"/>
        <v>1.6318979853846946E-3</v>
      </c>
      <c r="K144" s="163">
        <v>3291</v>
      </c>
      <c r="L144" s="163">
        <v>0</v>
      </c>
      <c r="M144" s="163">
        <v>1918</v>
      </c>
      <c r="N144" s="163">
        <v>3253</v>
      </c>
      <c r="O144" s="163">
        <v>3495</v>
      </c>
      <c r="P144" s="164">
        <f t="shared" si="66"/>
        <v>7.4392868121733846E-2</v>
      </c>
      <c r="Q144" s="165">
        <f t="shared" si="42"/>
        <v>6.1987237921604432E-2</v>
      </c>
      <c r="R144" s="164">
        <f t="shared" si="67"/>
        <v>1.043235624392192E-3</v>
      </c>
      <c r="S144" s="163">
        <v>3519</v>
      </c>
      <c r="T144" s="163">
        <v>1676</v>
      </c>
      <c r="U144" s="163">
        <v>2820</v>
      </c>
      <c r="V144" s="163">
        <v>3688</v>
      </c>
      <c r="W144" s="163">
        <v>4700</v>
      </c>
      <c r="X144" s="164">
        <f t="shared" si="68"/>
        <v>0.27440347071583515</v>
      </c>
      <c r="Y144" s="165">
        <f t="shared" si="43"/>
        <v>0.33560670645069623</v>
      </c>
      <c r="Z144" s="164">
        <f t="shared" si="62"/>
        <v>1.5177357105451955E-3</v>
      </c>
    </row>
    <row r="145" spans="1:26" x14ac:dyDescent="0.25">
      <c r="A145" s="161" t="s">
        <v>128</v>
      </c>
      <c r="B145" s="162" t="s">
        <v>128</v>
      </c>
      <c r="C145" s="163">
        <v>356</v>
      </c>
      <c r="D145" s="163">
        <v>0</v>
      </c>
      <c r="E145" s="163">
        <v>93</v>
      </c>
      <c r="F145" s="163">
        <v>79</v>
      </c>
      <c r="G145" s="163">
        <v>139</v>
      </c>
      <c r="H145" s="164">
        <f t="shared" si="64"/>
        <v>0.759493670886076</v>
      </c>
      <c r="I145" s="165">
        <f t="shared" si="63"/>
        <v>-0.6095505617977528</v>
      </c>
      <c r="J145" s="164">
        <f t="shared" si="65"/>
        <v>1.882438339987324E-4</v>
      </c>
      <c r="K145" s="163">
        <v>1180</v>
      </c>
      <c r="L145" s="163">
        <v>0</v>
      </c>
      <c r="M145" s="163">
        <v>1104</v>
      </c>
      <c r="N145" s="163">
        <v>2826</v>
      </c>
      <c r="O145" s="163">
        <v>3106</v>
      </c>
      <c r="P145" s="164">
        <f t="shared" si="66"/>
        <v>9.9079971691436564E-2</v>
      </c>
      <c r="Q145" s="165">
        <f t="shared" si="42"/>
        <v>1.6322033898305084</v>
      </c>
      <c r="R145" s="164">
        <f t="shared" si="67"/>
        <v>9.2712155918802535E-4</v>
      </c>
      <c r="S145" s="163">
        <v>1536</v>
      </c>
      <c r="T145" s="163">
        <v>1597</v>
      </c>
      <c r="U145" s="163">
        <v>1197</v>
      </c>
      <c r="V145" s="163">
        <v>2905</v>
      </c>
      <c r="W145" s="163">
        <v>3245</v>
      </c>
      <c r="X145" s="164">
        <f t="shared" si="68"/>
        <v>0.11703958691910499</v>
      </c>
      <c r="Y145" s="165">
        <f t="shared" si="43"/>
        <v>1.1126302083333335</v>
      </c>
      <c r="Z145" s="164">
        <f t="shared" si="62"/>
        <v>6.4423037075269469E-4</v>
      </c>
    </row>
    <row r="146" spans="1:26" x14ac:dyDescent="0.25">
      <c r="A146" s="161" t="s">
        <v>131</v>
      </c>
      <c r="B146" s="162" t="s">
        <v>131</v>
      </c>
      <c r="C146" s="163">
        <v>532</v>
      </c>
      <c r="D146" s="163">
        <v>0</v>
      </c>
      <c r="E146" s="163">
        <v>75</v>
      </c>
      <c r="F146" s="163">
        <v>49</v>
      </c>
      <c r="G146" s="163">
        <v>93</v>
      </c>
      <c r="H146" s="164">
        <f t="shared" si="64"/>
        <v>0.8979591836734695</v>
      </c>
      <c r="I146" s="165">
        <f t="shared" si="63"/>
        <v>-0.82518796992481203</v>
      </c>
      <c r="J146" s="164">
        <f t="shared" si="65"/>
        <v>1.2594731339483534E-4</v>
      </c>
      <c r="K146" s="163">
        <v>3806</v>
      </c>
      <c r="L146" s="163">
        <v>0</v>
      </c>
      <c r="M146" s="163">
        <v>715</v>
      </c>
      <c r="N146" s="163">
        <v>1637</v>
      </c>
      <c r="O146" s="163">
        <v>2212</v>
      </c>
      <c r="P146" s="164">
        <f t="shared" si="66"/>
        <v>0.35125229077580933</v>
      </c>
      <c r="Q146" s="165">
        <f t="shared" si="42"/>
        <v>-0.41881240147136101</v>
      </c>
      <c r="R146" s="164">
        <f t="shared" si="67"/>
        <v>6.6026815483706124E-4</v>
      </c>
      <c r="S146" s="163">
        <v>4338</v>
      </c>
      <c r="T146" s="163">
        <v>3384</v>
      </c>
      <c r="U146" s="163">
        <v>790</v>
      </c>
      <c r="V146" s="163">
        <v>1686</v>
      </c>
      <c r="W146" s="163">
        <v>2305</v>
      </c>
      <c r="X146" s="164">
        <f t="shared" si="68"/>
        <v>0.36714116251482798</v>
      </c>
      <c r="Y146" s="165">
        <f t="shared" si="43"/>
        <v>-0.46864914707238359</v>
      </c>
      <c r="Z146" s="164">
        <f t="shared" si="62"/>
        <v>4.2518128061372497E-4</v>
      </c>
    </row>
    <row r="147" spans="1:26" x14ac:dyDescent="0.25">
      <c r="A147" s="167" t="s">
        <v>145</v>
      </c>
      <c r="B147" s="168" t="s">
        <v>145</v>
      </c>
      <c r="C147" s="169">
        <f>C139-SUM(C140:C146)</f>
        <v>4306</v>
      </c>
      <c r="D147" s="169">
        <f>D139-SUM(D140:D146)</f>
        <v>0</v>
      </c>
      <c r="E147" s="169">
        <f>E139-SUM(E140:E146)</f>
        <v>4064</v>
      </c>
      <c r="F147" s="169">
        <f>F139-SUM(F140:F146)</f>
        <v>7526</v>
      </c>
      <c r="G147" s="169">
        <f>G139-SUM(G140:G146)</f>
        <v>8151</v>
      </c>
      <c r="H147" s="170">
        <f t="shared" si="64"/>
        <v>8.3045442466117558E-2</v>
      </c>
      <c r="I147" s="171">
        <f t="shared" si="63"/>
        <v>0.89294008360427313</v>
      </c>
      <c r="J147" s="170">
        <f t="shared" si="65"/>
        <v>1.103867259657315E-2</v>
      </c>
      <c r="K147" s="169">
        <f>K139-SUM(K140:K146)</f>
        <v>29300</v>
      </c>
      <c r="L147" s="169">
        <f>L139-SUM(L140:L146)</f>
        <v>0</v>
      </c>
      <c r="M147" s="169">
        <f>M139-SUM(M140:M146)</f>
        <v>23248</v>
      </c>
      <c r="N147" s="169">
        <f>N139-SUM(N140:N146)</f>
        <v>47264</v>
      </c>
      <c r="O147" s="169">
        <f>O139-SUM(O140:O146)</f>
        <v>51497</v>
      </c>
      <c r="P147" s="170">
        <f t="shared" si="66"/>
        <v>8.9560765064319536E-2</v>
      </c>
      <c r="Q147" s="171">
        <f t="shared" si="42"/>
        <v>0.75757679180887383</v>
      </c>
      <c r="R147" s="170">
        <f t="shared" si="67"/>
        <v>1.5371532174341836E-2</v>
      </c>
      <c r="S147" s="169">
        <f>S139-SUM(S140:S146)</f>
        <v>33606</v>
      </c>
      <c r="T147" s="169">
        <f>T139-SUM(T140:T146)</f>
        <v>17310</v>
      </c>
      <c r="U147" s="169">
        <f>U139-SUM(U140:U146)</f>
        <v>27312</v>
      </c>
      <c r="V147" s="169">
        <f>V139-SUM(V140:V146)</f>
        <v>54790</v>
      </c>
      <c r="W147" s="169">
        <f>W139-SUM(W140:W146)</f>
        <v>59648</v>
      </c>
      <c r="X147" s="170">
        <f t="shared" si="68"/>
        <v>8.866581492973169E-2</v>
      </c>
      <c r="Y147" s="171">
        <f t="shared" si="43"/>
        <v>0.77492114503362486</v>
      </c>
      <c r="Z147" s="170">
        <f t="shared" si="62"/>
        <v>1.4699431817876021E-2</v>
      </c>
    </row>
    <row r="148" spans="1:26" x14ac:dyDescent="0.25">
      <c r="A148" s="1"/>
      <c r="B148" s="153" t="s">
        <v>53</v>
      </c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</row>
    <row r="149" spans="1:26" x14ac:dyDescent="0.25">
      <c r="A149" s="1" t="s">
        <v>0</v>
      </c>
      <c r="B149" s="154" t="s">
        <v>68</v>
      </c>
      <c r="C149" s="176">
        <f>C150+C153</f>
        <v>27519</v>
      </c>
      <c r="D149" s="176">
        <f>D150+D153</f>
        <v>11846</v>
      </c>
      <c r="E149" s="176">
        <f>E150+E153</f>
        <v>15189</v>
      </c>
      <c r="F149" s="176">
        <f>F150+F153</f>
        <v>30370</v>
      </c>
      <c r="G149" s="176">
        <f>G150+G153</f>
        <v>30695</v>
      </c>
      <c r="H149" s="177">
        <f>IFERROR(G149/F149-1,"-")</f>
        <v>1.0701350016463662E-2</v>
      </c>
      <c r="I149" s="177">
        <f t="shared" si="63"/>
        <v>0.11541117046404303</v>
      </c>
      <c r="J149" s="177">
        <f>G149/G$9</f>
        <v>4.1569384781230873E-2</v>
      </c>
      <c r="K149" s="176">
        <f>K150+K153</f>
        <v>94097</v>
      </c>
      <c r="L149" s="176">
        <f>L150+L153</f>
        <v>30203</v>
      </c>
      <c r="M149" s="176">
        <f>M150+M153</f>
        <v>55599</v>
      </c>
      <c r="N149" s="176">
        <f>N150+N153</f>
        <v>77698</v>
      </c>
      <c r="O149" s="176">
        <f>O150+O153</f>
        <v>83047</v>
      </c>
      <c r="P149" s="177">
        <f>IFERROR(O149/N149-1,"-")</f>
        <v>6.8843470874411228E-2</v>
      </c>
      <c r="Q149" s="177">
        <f t="shared" si="42"/>
        <v>-0.11743201164755523</v>
      </c>
      <c r="R149" s="177">
        <f>O149/O$9</f>
        <v>2.4789009699255616E-2</v>
      </c>
      <c r="S149" s="176">
        <f>S150+S153</f>
        <v>121616</v>
      </c>
      <c r="T149" s="176">
        <f>T150+T153</f>
        <v>42049</v>
      </c>
      <c r="U149" s="176">
        <f>U150+U153</f>
        <v>70788</v>
      </c>
      <c r="V149" s="176">
        <f>V150+V153</f>
        <v>108068</v>
      </c>
      <c r="W149" s="176">
        <f>W150+W153</f>
        <v>113742</v>
      </c>
      <c r="X149" s="177">
        <f>IFERROR(W149/V149-1,"-")</f>
        <v>5.2503978976200072E-2</v>
      </c>
      <c r="Y149" s="177">
        <f t="shared" si="43"/>
        <v>-6.4744770424944087E-2</v>
      </c>
      <c r="Z149" s="177">
        <f t="shared" ref="Z149:Z161" si="69">U149/U$9</f>
        <v>3.8098395559600456E-2</v>
      </c>
    </row>
    <row r="150" spans="1:26" x14ac:dyDescent="0.25">
      <c r="A150" s="1" t="s">
        <v>96</v>
      </c>
      <c r="B150" s="157" t="s">
        <v>97</v>
      </c>
      <c r="C150" s="158">
        <v>17412</v>
      </c>
      <c r="D150" s="158">
        <v>8198</v>
      </c>
      <c r="E150" s="158">
        <v>8139</v>
      </c>
      <c r="F150" s="158">
        <v>18008</v>
      </c>
      <c r="G150" s="158">
        <v>17683</v>
      </c>
      <c r="H150" s="159">
        <f>IFERROR(G150/F150-1,"-")</f>
        <v>-1.8047534429142642E-2</v>
      </c>
      <c r="I150" s="160">
        <f t="shared" si="63"/>
        <v>1.5563978865150485E-2</v>
      </c>
      <c r="J150" s="159">
        <f>G150/G$9</f>
        <v>2.3947595083450252E-2</v>
      </c>
      <c r="K150" s="158">
        <v>36028</v>
      </c>
      <c r="L150" s="158">
        <v>13645</v>
      </c>
      <c r="M150" s="158">
        <v>31999</v>
      </c>
      <c r="N150" s="158">
        <v>38624</v>
      </c>
      <c r="O150" s="158">
        <v>38986</v>
      </c>
      <c r="P150" s="159">
        <f>IFERROR(O150/N150-1,"-")</f>
        <v>9.3724109362054442E-3</v>
      </c>
      <c r="Q150" s="160">
        <f t="shared" si="42"/>
        <v>8.2102808926390658E-2</v>
      </c>
      <c r="R150" s="159">
        <f>O150/O$9</f>
        <v>1.1637076982132762E-2</v>
      </c>
      <c r="S150" s="158">
        <v>53440</v>
      </c>
      <c r="T150" s="158">
        <v>21843</v>
      </c>
      <c r="U150" s="158">
        <v>40138</v>
      </c>
      <c r="V150" s="158">
        <v>56632</v>
      </c>
      <c r="W150" s="158">
        <v>56669</v>
      </c>
      <c r="X150" s="159">
        <f>IFERROR(W150/V150-1,"-")</f>
        <v>6.5334086735413521E-4</v>
      </c>
      <c r="Y150" s="160">
        <f t="shared" si="43"/>
        <v>6.0422904191616666E-2</v>
      </c>
      <c r="Z150" s="159">
        <f t="shared" si="69"/>
        <v>2.160243828009328E-2</v>
      </c>
    </row>
    <row r="151" spans="1:26" x14ac:dyDescent="0.25">
      <c r="A151" s="161" t="s">
        <v>103</v>
      </c>
      <c r="B151" s="162" t="s">
        <v>103</v>
      </c>
      <c r="C151" s="163">
        <v>6183</v>
      </c>
      <c r="D151" s="163">
        <v>3239</v>
      </c>
      <c r="E151" s="163">
        <v>4159</v>
      </c>
      <c r="F151" s="163">
        <v>6621</v>
      </c>
      <c r="G151" s="163">
        <v>5819</v>
      </c>
      <c r="H151" s="164">
        <f>IFERROR(G151/F151-1,"-")</f>
        <v>-0.12112973871016464</v>
      </c>
      <c r="I151" s="165">
        <f t="shared" si="63"/>
        <v>-5.8871098172408209E-2</v>
      </c>
      <c r="J151" s="164">
        <f>G151/G$9</f>
        <v>7.8805098563929765E-3</v>
      </c>
      <c r="K151" s="163">
        <v>26435</v>
      </c>
      <c r="L151" s="163">
        <v>11144</v>
      </c>
      <c r="M151" s="163">
        <v>28141</v>
      </c>
      <c r="N151" s="163">
        <v>34603</v>
      </c>
      <c r="O151" s="163">
        <v>36698</v>
      </c>
      <c r="P151" s="164">
        <f>IFERROR(O151/N151-1,"-")</f>
        <v>6.0543883478311189E-2</v>
      </c>
      <c r="Q151" s="165">
        <f t="shared" ref="Q151:Q161" si="70">IFERROR(O151/K151-1,"-")</f>
        <v>0.38823529411764701</v>
      </c>
      <c r="R151" s="164">
        <f>O151/O$9</f>
        <v>1.095412330298846E-2</v>
      </c>
      <c r="S151" s="163">
        <v>32618</v>
      </c>
      <c r="T151" s="163">
        <v>14383</v>
      </c>
      <c r="U151" s="163">
        <v>32300</v>
      </c>
      <c r="V151" s="163">
        <v>41224</v>
      </c>
      <c r="W151" s="163">
        <v>42517</v>
      </c>
      <c r="X151" s="164">
        <f>IFERROR(W151/V151-1,"-")</f>
        <v>3.1365224141276959E-2</v>
      </c>
      <c r="Y151" s="165">
        <f t="shared" ref="Y151:Y161" si="71">IFERROR(W151/S151-1,"-")</f>
        <v>0.30348273959163663</v>
      </c>
      <c r="Z151" s="164">
        <f t="shared" si="69"/>
        <v>1.7383994131421918E-2</v>
      </c>
    </row>
    <row r="152" spans="1:26" x14ac:dyDescent="0.25">
      <c r="A152" s="161" t="s">
        <v>100</v>
      </c>
      <c r="B152" s="162" t="s">
        <v>100</v>
      </c>
      <c r="C152" s="163">
        <v>11229</v>
      </c>
      <c r="D152" s="163">
        <v>4959</v>
      </c>
      <c r="E152" s="163">
        <v>3980</v>
      </c>
      <c r="F152" s="163">
        <v>11387</v>
      </c>
      <c r="G152" s="163">
        <v>11864</v>
      </c>
      <c r="H152" s="164">
        <f>IFERROR(G152/F152-1,"-")</f>
        <v>4.1889874418196138E-2</v>
      </c>
      <c r="I152" s="165">
        <f t="shared" si="63"/>
        <v>5.6550004452756264E-2</v>
      </c>
      <c r="J152" s="164">
        <f>G152/G$9</f>
        <v>1.6067085227057274E-2</v>
      </c>
      <c r="K152" s="163">
        <v>9593</v>
      </c>
      <c r="L152" s="163">
        <v>2501</v>
      </c>
      <c r="M152" s="163">
        <v>3858</v>
      </c>
      <c r="N152" s="163">
        <v>4021</v>
      </c>
      <c r="O152" s="163">
        <v>2288</v>
      </c>
      <c r="P152" s="164">
        <f>IFERROR(O152/N152-1,"-")</f>
        <v>-0.43098731658791345</v>
      </c>
      <c r="Q152" s="165">
        <f t="shared" si="70"/>
        <v>-0.76149275513395187</v>
      </c>
      <c r="R152" s="164">
        <f>O152/O$9</f>
        <v>6.8295367914430203E-4</v>
      </c>
      <c r="S152" s="163">
        <v>20822</v>
      </c>
      <c r="T152" s="163">
        <v>7460</v>
      </c>
      <c r="U152" s="163">
        <v>7838</v>
      </c>
      <c r="V152" s="163">
        <v>15408</v>
      </c>
      <c r="W152" s="163">
        <v>14152</v>
      </c>
      <c r="X152" s="164">
        <f>IFERROR(W152/V152-1,"-")</f>
        <v>-8.1516095534787114E-2</v>
      </c>
      <c r="Y152" s="165">
        <f t="shared" si="71"/>
        <v>-0.32033426183844016</v>
      </c>
      <c r="Z152" s="164">
        <f t="shared" si="69"/>
        <v>4.2184441486713626E-3</v>
      </c>
    </row>
    <row r="153" spans="1:26" x14ac:dyDescent="0.25">
      <c r="A153" s="1" t="s">
        <v>146</v>
      </c>
      <c r="B153" s="157" t="s">
        <v>107</v>
      </c>
      <c r="C153" s="158">
        <v>10107</v>
      </c>
      <c r="D153" s="158">
        <v>3648</v>
      </c>
      <c r="E153" s="158">
        <v>7050</v>
      </c>
      <c r="F153" s="158">
        <v>12362</v>
      </c>
      <c r="G153" s="158">
        <v>13012</v>
      </c>
      <c r="H153" s="159">
        <f>IFERROR(G153/F153-1,"-")</f>
        <v>5.25804885940786E-2</v>
      </c>
      <c r="I153" s="160">
        <f t="shared" si="63"/>
        <v>0.28742455723755822</v>
      </c>
      <c r="J153" s="159">
        <f>G153/G$9</f>
        <v>1.762178969778062E-2</v>
      </c>
      <c r="K153" s="158">
        <v>58069</v>
      </c>
      <c r="L153" s="158">
        <v>16558</v>
      </c>
      <c r="M153" s="158">
        <v>23600</v>
      </c>
      <c r="N153" s="158">
        <v>39074</v>
      </c>
      <c r="O153" s="158">
        <v>44061</v>
      </c>
      <c r="P153" s="159">
        <f>IFERROR(O153/N153-1,"-")</f>
        <v>0.12762962583815329</v>
      </c>
      <c r="Q153" s="160">
        <f t="shared" si="70"/>
        <v>-0.24123026055210184</v>
      </c>
      <c r="R153" s="159">
        <f>O153/O$9</f>
        <v>1.3151932717122854E-2</v>
      </c>
      <c r="S153" s="158">
        <v>68176</v>
      </c>
      <c r="T153" s="158">
        <v>20206</v>
      </c>
      <c r="U153" s="158">
        <v>30650</v>
      </c>
      <c r="V153" s="158">
        <v>51436</v>
      </c>
      <c r="W153" s="158">
        <v>57073</v>
      </c>
      <c r="X153" s="159">
        <f>IFERROR(W153/V153-1,"-")</f>
        <v>0.10959250330507819</v>
      </c>
      <c r="Y153" s="160">
        <f t="shared" si="71"/>
        <v>-0.16285789720722832</v>
      </c>
      <c r="Z153" s="159">
        <f t="shared" si="69"/>
        <v>1.6495957279507176E-2</v>
      </c>
    </row>
    <row r="154" spans="1:26" x14ac:dyDescent="0.25">
      <c r="A154" s="161" t="s">
        <v>110</v>
      </c>
      <c r="B154" s="162" t="s">
        <v>110</v>
      </c>
      <c r="C154" s="163">
        <v>1074</v>
      </c>
      <c r="D154" s="163">
        <v>434</v>
      </c>
      <c r="E154" s="163">
        <v>401</v>
      </c>
      <c r="F154" s="163">
        <v>974</v>
      </c>
      <c r="G154" s="163">
        <v>983</v>
      </c>
      <c r="H154" s="164">
        <f t="shared" ref="H154:H161" si="72">IFERROR(G154/F154-1,"-")</f>
        <v>9.2402464065708401E-3</v>
      </c>
      <c r="I154" s="165">
        <f t="shared" si="63"/>
        <v>-8.472998137802612E-2</v>
      </c>
      <c r="J154" s="164">
        <f t="shared" ref="J154:J161" si="73">G154/G$9</f>
        <v>1.3312495598615391E-3</v>
      </c>
      <c r="K154" s="163">
        <v>20546</v>
      </c>
      <c r="L154" s="163">
        <v>5335</v>
      </c>
      <c r="M154" s="163">
        <v>5197</v>
      </c>
      <c r="N154" s="163">
        <v>18197</v>
      </c>
      <c r="O154" s="163">
        <v>17767</v>
      </c>
      <c r="P154" s="164">
        <f t="shared" ref="P154:P161" si="74">IFERROR(O154/N154-1,"-")</f>
        <v>-2.3630268725614134E-2</v>
      </c>
      <c r="Q154" s="165">
        <f t="shared" si="70"/>
        <v>-0.13525747104059183</v>
      </c>
      <c r="R154" s="164">
        <f t="shared" ref="R154:R161" si="75">O154/O$9</f>
        <v>5.3033382942993066E-3</v>
      </c>
      <c r="S154" s="163">
        <v>21620</v>
      </c>
      <c r="T154" s="163">
        <v>5769</v>
      </c>
      <c r="U154" s="163">
        <v>5598</v>
      </c>
      <c r="V154" s="163">
        <v>19171</v>
      </c>
      <c r="W154" s="163">
        <v>18750</v>
      </c>
      <c r="X154" s="164">
        <f t="shared" ref="X154:X161" si="76">IFERROR(W154/V154-1,"-")</f>
        <v>-2.1960252464660157E-2</v>
      </c>
      <c r="Y154" s="165">
        <f t="shared" si="71"/>
        <v>-0.13274745605920446</v>
      </c>
      <c r="Z154" s="164">
        <f t="shared" si="69"/>
        <v>3.0128668466780158E-3</v>
      </c>
    </row>
    <row r="155" spans="1:26" x14ac:dyDescent="0.25">
      <c r="A155" s="161" t="s">
        <v>113</v>
      </c>
      <c r="B155" s="162" t="s">
        <v>113</v>
      </c>
      <c r="C155" s="163">
        <v>1972</v>
      </c>
      <c r="D155" s="163">
        <v>651</v>
      </c>
      <c r="E155" s="163">
        <v>1400</v>
      </c>
      <c r="F155" s="163">
        <v>2438</v>
      </c>
      <c r="G155" s="163">
        <v>2568</v>
      </c>
      <c r="H155" s="164">
        <f t="shared" si="72"/>
        <v>5.3322395406070644E-2</v>
      </c>
      <c r="I155" s="165">
        <f t="shared" si="63"/>
        <v>0.30223123732251511</v>
      </c>
      <c r="J155" s="164">
        <f t="shared" si="73"/>
        <v>3.4777709763219051E-3</v>
      </c>
      <c r="K155" s="163">
        <v>14400</v>
      </c>
      <c r="L155" s="163">
        <v>3972</v>
      </c>
      <c r="M155" s="163">
        <v>6636</v>
      </c>
      <c r="N155" s="163">
        <v>7498</v>
      </c>
      <c r="O155" s="163">
        <v>7764</v>
      </c>
      <c r="P155" s="164">
        <f t="shared" si="74"/>
        <v>3.5476126967191268E-2</v>
      </c>
      <c r="Q155" s="165">
        <f t="shared" si="70"/>
        <v>-0.46083333333333332</v>
      </c>
      <c r="R155" s="164">
        <f t="shared" si="75"/>
        <v>2.3175054042291789E-3</v>
      </c>
      <c r="S155" s="163">
        <v>16372</v>
      </c>
      <c r="T155" s="163">
        <v>4623</v>
      </c>
      <c r="U155" s="163">
        <v>8036</v>
      </c>
      <c r="V155" s="163">
        <v>9936</v>
      </c>
      <c r="W155" s="163">
        <v>10332</v>
      </c>
      <c r="X155" s="164">
        <f t="shared" si="76"/>
        <v>3.9855072463768071E-2</v>
      </c>
      <c r="Y155" s="165">
        <f t="shared" si="71"/>
        <v>-0.36892255069631075</v>
      </c>
      <c r="Z155" s="164">
        <f t="shared" si="69"/>
        <v>4.325008570901131E-3</v>
      </c>
    </row>
    <row r="156" spans="1:26" x14ac:dyDescent="0.25">
      <c r="A156" s="161" t="s">
        <v>116</v>
      </c>
      <c r="B156" s="162" t="s">
        <v>116</v>
      </c>
      <c r="C156" s="163">
        <v>1295</v>
      </c>
      <c r="D156" s="163">
        <v>563</v>
      </c>
      <c r="E156" s="163">
        <v>1370</v>
      </c>
      <c r="F156" s="163">
        <v>2211</v>
      </c>
      <c r="G156" s="163">
        <v>2245</v>
      </c>
      <c r="H156" s="164">
        <f t="shared" si="72"/>
        <v>1.5377657168701875E-2</v>
      </c>
      <c r="I156" s="165">
        <f t="shared" si="63"/>
        <v>0.73359073359073368</v>
      </c>
      <c r="J156" s="164">
        <f t="shared" si="73"/>
        <v>3.0403410599075843E-3</v>
      </c>
      <c r="K156" s="163">
        <v>8444</v>
      </c>
      <c r="L156" s="163">
        <v>1717</v>
      </c>
      <c r="M156" s="163">
        <v>3754</v>
      </c>
      <c r="N156" s="163">
        <v>4261</v>
      </c>
      <c r="O156" s="163">
        <v>7004</v>
      </c>
      <c r="P156" s="164">
        <f t="shared" si="74"/>
        <v>0.6437455996245014</v>
      </c>
      <c r="Q156" s="165">
        <f t="shared" si="70"/>
        <v>-0.17053529133112266</v>
      </c>
      <c r="R156" s="164">
        <f t="shared" si="75"/>
        <v>2.0906501611567705E-3</v>
      </c>
      <c r="S156" s="163">
        <v>9739</v>
      </c>
      <c r="T156" s="163">
        <v>2280</v>
      </c>
      <c r="U156" s="163">
        <v>5124</v>
      </c>
      <c r="V156" s="163">
        <v>6472</v>
      </c>
      <c r="W156" s="163">
        <v>9249</v>
      </c>
      <c r="X156" s="164">
        <f t="shared" si="76"/>
        <v>0.42907911001236099</v>
      </c>
      <c r="Y156" s="165">
        <f t="shared" si="71"/>
        <v>-5.0313173837149616E-2</v>
      </c>
      <c r="Z156" s="164">
        <f t="shared" si="69"/>
        <v>2.7577580783097804E-3</v>
      </c>
    </row>
    <row r="157" spans="1:26" x14ac:dyDescent="0.25">
      <c r="A157" s="161" t="s">
        <v>123</v>
      </c>
      <c r="B157" s="162" t="s">
        <v>123</v>
      </c>
      <c r="C157" s="163">
        <v>534</v>
      </c>
      <c r="D157" s="163">
        <v>250</v>
      </c>
      <c r="E157" s="163">
        <v>317</v>
      </c>
      <c r="F157" s="163">
        <v>761</v>
      </c>
      <c r="G157" s="163">
        <v>634</v>
      </c>
      <c r="H157" s="164">
        <f t="shared" si="72"/>
        <v>-0.16688567674113008</v>
      </c>
      <c r="I157" s="165">
        <f t="shared" si="63"/>
        <v>0.18726591760299627</v>
      </c>
      <c r="J157" s="164">
        <f t="shared" si="73"/>
        <v>8.5860856658414632E-4</v>
      </c>
      <c r="K157" s="163">
        <v>1018</v>
      </c>
      <c r="L157" s="163">
        <v>328</v>
      </c>
      <c r="M157" s="163">
        <v>589</v>
      </c>
      <c r="N157" s="163">
        <v>856</v>
      </c>
      <c r="O157" s="163">
        <v>868</v>
      </c>
      <c r="P157" s="164">
        <f t="shared" si="74"/>
        <v>1.4018691588784993E-2</v>
      </c>
      <c r="Q157" s="165">
        <f t="shared" si="70"/>
        <v>-0.1473477406679764</v>
      </c>
      <c r="R157" s="164">
        <f t="shared" si="75"/>
        <v>2.5909256708796073E-4</v>
      </c>
      <c r="S157" s="163">
        <v>1552</v>
      </c>
      <c r="T157" s="163">
        <v>578</v>
      </c>
      <c r="U157" s="163">
        <v>906</v>
      </c>
      <c r="V157" s="163">
        <v>1617</v>
      </c>
      <c r="W157" s="163">
        <v>1502</v>
      </c>
      <c r="X157" s="164">
        <f t="shared" si="76"/>
        <v>-7.1119356833642566E-2</v>
      </c>
      <c r="Y157" s="165">
        <f t="shared" si="71"/>
        <v>-3.2216494845360821E-2</v>
      </c>
      <c r="Z157" s="164">
        <f t="shared" si="69"/>
        <v>4.8761296232409471E-4</v>
      </c>
    </row>
    <row r="158" spans="1:26" x14ac:dyDescent="0.25">
      <c r="A158" s="161" t="s">
        <v>119</v>
      </c>
      <c r="B158" s="162" t="s">
        <v>119</v>
      </c>
      <c r="C158" s="163">
        <v>433</v>
      </c>
      <c r="D158" s="163">
        <v>236</v>
      </c>
      <c r="E158" s="163">
        <v>351</v>
      </c>
      <c r="F158" s="163">
        <v>597</v>
      </c>
      <c r="G158" s="163">
        <v>569</v>
      </c>
      <c r="H158" s="164">
        <f t="shared" si="72"/>
        <v>-4.6901172529313251E-2</v>
      </c>
      <c r="I158" s="165">
        <f t="shared" si="63"/>
        <v>0.31408775981524251</v>
      </c>
      <c r="J158" s="164">
        <f t="shared" si="73"/>
        <v>7.7058087442646568E-4</v>
      </c>
      <c r="K158" s="163">
        <v>2553</v>
      </c>
      <c r="L158" s="163">
        <v>1262</v>
      </c>
      <c r="M158" s="163">
        <v>1393</v>
      </c>
      <c r="N158" s="163">
        <v>2346</v>
      </c>
      <c r="O158" s="163">
        <v>2305</v>
      </c>
      <c r="P158" s="164">
        <f t="shared" si="74"/>
        <v>-1.7476555839727181E-2</v>
      </c>
      <c r="Q158" s="165">
        <f t="shared" si="70"/>
        <v>-9.7140618879749341E-2</v>
      </c>
      <c r="R158" s="164">
        <f t="shared" si="75"/>
        <v>6.8802807273934269E-4</v>
      </c>
      <c r="S158" s="163">
        <v>2986</v>
      </c>
      <c r="T158" s="163">
        <v>1498</v>
      </c>
      <c r="U158" s="163">
        <v>1744</v>
      </c>
      <c r="V158" s="163">
        <v>2943</v>
      </c>
      <c r="W158" s="163">
        <v>2874</v>
      </c>
      <c r="X158" s="164">
        <f t="shared" si="76"/>
        <v>-2.3445463812436285E-2</v>
      </c>
      <c r="Y158" s="165">
        <f t="shared" si="71"/>
        <v>-3.7508372404554624E-2</v>
      </c>
      <c r="Z158" s="164">
        <f t="shared" si="69"/>
        <v>9.386280422662485E-4</v>
      </c>
    </row>
    <row r="159" spans="1:26" x14ac:dyDescent="0.25">
      <c r="A159" s="161" t="s">
        <v>128</v>
      </c>
      <c r="B159" s="162" t="s">
        <v>128</v>
      </c>
      <c r="C159" s="163">
        <v>159</v>
      </c>
      <c r="D159" s="163">
        <v>58</v>
      </c>
      <c r="E159" s="163">
        <v>71</v>
      </c>
      <c r="F159" s="163">
        <v>195</v>
      </c>
      <c r="G159" s="163">
        <v>156</v>
      </c>
      <c r="H159" s="164">
        <f t="shared" si="72"/>
        <v>-0.19999999999999996</v>
      </c>
      <c r="I159" s="165">
        <f t="shared" si="63"/>
        <v>-1.8867924528301883E-2</v>
      </c>
      <c r="J159" s="164">
        <f t="shared" si="73"/>
        <v>2.1126646117843349E-4</v>
      </c>
      <c r="K159" s="163">
        <v>251</v>
      </c>
      <c r="L159" s="163">
        <v>174</v>
      </c>
      <c r="M159" s="163">
        <v>211</v>
      </c>
      <c r="N159" s="163">
        <v>277</v>
      </c>
      <c r="O159" s="163">
        <v>276</v>
      </c>
      <c r="P159" s="164">
        <f t="shared" si="74"/>
        <v>-3.6101083032491488E-3</v>
      </c>
      <c r="Q159" s="165">
        <f t="shared" si="70"/>
        <v>9.960159362549792E-2</v>
      </c>
      <c r="R159" s="164">
        <f t="shared" si="75"/>
        <v>8.2384272484190284E-5</v>
      </c>
      <c r="S159" s="163">
        <v>410</v>
      </c>
      <c r="T159" s="163">
        <v>232</v>
      </c>
      <c r="U159" s="163">
        <v>282</v>
      </c>
      <c r="V159" s="163">
        <v>472</v>
      </c>
      <c r="W159" s="163">
        <v>432</v>
      </c>
      <c r="X159" s="164">
        <f t="shared" si="76"/>
        <v>-8.4745762711864403E-2</v>
      </c>
      <c r="Y159" s="165">
        <f t="shared" si="71"/>
        <v>5.3658536585365901E-2</v>
      </c>
      <c r="Z159" s="164">
        <f t="shared" si="69"/>
        <v>1.5177357105451955E-4</v>
      </c>
    </row>
    <row r="160" spans="1:26" x14ac:dyDescent="0.25">
      <c r="A160" s="161" t="s">
        <v>131</v>
      </c>
      <c r="B160" s="162" t="s">
        <v>131</v>
      </c>
      <c r="C160" s="163">
        <v>218</v>
      </c>
      <c r="D160" s="163">
        <v>70</v>
      </c>
      <c r="E160" s="163">
        <v>84</v>
      </c>
      <c r="F160" s="163">
        <v>99</v>
      </c>
      <c r="G160" s="163">
        <v>155</v>
      </c>
      <c r="H160" s="164">
        <f t="shared" si="72"/>
        <v>0.56565656565656575</v>
      </c>
      <c r="I160" s="165">
        <f t="shared" si="63"/>
        <v>-0.28899082568807344</v>
      </c>
      <c r="J160" s="164">
        <f t="shared" si="73"/>
        <v>2.0991218899139226E-4</v>
      </c>
      <c r="K160" s="163">
        <v>755</v>
      </c>
      <c r="L160" s="163">
        <v>228</v>
      </c>
      <c r="M160" s="163">
        <v>362</v>
      </c>
      <c r="N160" s="163">
        <v>555</v>
      </c>
      <c r="O160" s="163">
        <v>677</v>
      </c>
      <c r="P160" s="164">
        <f t="shared" si="74"/>
        <v>0.2198198198198198</v>
      </c>
      <c r="Q160" s="165">
        <f t="shared" si="70"/>
        <v>-0.10331125827814569</v>
      </c>
      <c r="R160" s="164">
        <f t="shared" si="75"/>
        <v>2.0208026257897399E-4</v>
      </c>
      <c r="S160" s="163">
        <v>973</v>
      </c>
      <c r="T160" s="163">
        <v>298</v>
      </c>
      <c r="U160" s="163">
        <v>446</v>
      </c>
      <c r="V160" s="163">
        <v>654</v>
      </c>
      <c r="W160" s="163">
        <v>832</v>
      </c>
      <c r="X160" s="164">
        <f t="shared" si="76"/>
        <v>0.27217125382262997</v>
      </c>
      <c r="Y160" s="165">
        <f t="shared" si="71"/>
        <v>-0.14491264131551906</v>
      </c>
      <c r="Z160" s="164">
        <f t="shared" si="69"/>
        <v>2.4003905209331815E-4</v>
      </c>
    </row>
    <row r="161" spans="1:26" x14ac:dyDescent="0.25">
      <c r="A161" s="167" t="s">
        <v>145</v>
      </c>
      <c r="B161" s="168" t="s">
        <v>145</v>
      </c>
      <c r="C161" s="169">
        <f>C153-SUM(C154:C160)</f>
        <v>4422</v>
      </c>
      <c r="D161" s="169">
        <f>D153-SUM(D154:D160)</f>
        <v>1386</v>
      </c>
      <c r="E161" s="169">
        <f>E153-SUM(E154:E160)</f>
        <v>3056</v>
      </c>
      <c r="F161" s="169">
        <f>F153-SUM(F154:F160)</f>
        <v>5087</v>
      </c>
      <c r="G161" s="169">
        <f>G153-SUM(G154:G160)</f>
        <v>5702</v>
      </c>
      <c r="H161" s="170">
        <f t="shared" si="72"/>
        <v>0.12089640259484957</v>
      </c>
      <c r="I161" s="171">
        <f t="shared" si="63"/>
        <v>0.28946178199909545</v>
      </c>
      <c r="J161" s="170">
        <f t="shared" si="73"/>
        <v>7.7220600105091519E-3</v>
      </c>
      <c r="K161" s="169">
        <f>K153-SUM(K154:K160)</f>
        <v>10102</v>
      </c>
      <c r="L161" s="169">
        <f>L153-SUM(L154:L160)</f>
        <v>3542</v>
      </c>
      <c r="M161" s="169">
        <f>M153-SUM(M154:M160)</f>
        <v>5458</v>
      </c>
      <c r="N161" s="169">
        <f>N153-SUM(N154:N160)</f>
        <v>5084</v>
      </c>
      <c r="O161" s="169">
        <f>O153-SUM(O154:O160)</f>
        <v>7400</v>
      </c>
      <c r="P161" s="170">
        <f t="shared" si="74"/>
        <v>0.45554681353265147</v>
      </c>
      <c r="Q161" s="171">
        <f t="shared" si="70"/>
        <v>-0.26747178776479907</v>
      </c>
      <c r="R161" s="170">
        <f t="shared" si="75"/>
        <v>2.2088536825471306E-3</v>
      </c>
      <c r="S161" s="169">
        <f>S153-SUM(S154:S160)</f>
        <v>14524</v>
      </c>
      <c r="T161" s="169">
        <f>T153-SUM(T154:T160)</f>
        <v>4928</v>
      </c>
      <c r="U161" s="169">
        <f>U153-SUM(U154:U160)</f>
        <v>8514</v>
      </c>
      <c r="V161" s="169">
        <f>V153-SUM(V154:V160)</f>
        <v>10171</v>
      </c>
      <c r="W161" s="169">
        <f>W153-SUM(W154:W160)</f>
        <v>13102</v>
      </c>
      <c r="X161" s="170">
        <f t="shared" si="76"/>
        <v>0.28817225444892336</v>
      </c>
      <c r="Y161" s="171">
        <f t="shared" si="71"/>
        <v>-9.7906912696226978E-2</v>
      </c>
      <c r="Z161" s="170">
        <f t="shared" si="69"/>
        <v>4.5822701558800687E-3</v>
      </c>
    </row>
    <row r="162" spans="1:26" ht="6" customHeight="1" x14ac:dyDescent="0.25">
      <c r="C162" s="79"/>
      <c r="D162" s="79"/>
      <c r="E162" s="79"/>
      <c r="F162" s="79"/>
      <c r="G162" s="79"/>
      <c r="H162" s="79"/>
      <c r="K162" s="79"/>
      <c r="L162" s="79"/>
      <c r="M162" s="79"/>
      <c r="N162" s="79"/>
      <c r="O162" s="79"/>
      <c r="P162" s="79"/>
      <c r="S162" s="79"/>
      <c r="T162" s="79"/>
      <c r="U162" s="79"/>
      <c r="V162" s="79"/>
      <c r="W162" s="79"/>
      <c r="X162" s="79"/>
    </row>
    <row r="163" spans="1:26" ht="6" customHeigh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</row>
    <row r="164" spans="1:26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1F9B1-3B71-462A-BC46-6096918A5B74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DD827-3009-4582-B2CF-7443B52EDA7C}">
  <sheetPr>
    <tabColor rgb="FFFFC000"/>
  </sheetPr>
  <dimension ref="A1:X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10" width="13.7109375" customWidth="1"/>
    <col min="12" max="20" width="0" hidden="1" customWidth="1"/>
  </cols>
  <sheetData>
    <row r="1" spans="1:20" ht="42.75" customHeight="1" x14ac:dyDescent="0.25"/>
    <row r="5" spans="1:20" ht="42" customHeight="1" thickBot="1" x14ac:dyDescent="0.3">
      <c r="B5" s="269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69"/>
      <c r="D5" s="269"/>
      <c r="E5" s="269"/>
      <c r="F5" s="269"/>
      <c r="G5" s="269"/>
      <c r="H5" s="269"/>
      <c r="I5" s="269"/>
      <c r="J5" s="269"/>
      <c r="L5" s="269" t="s">
        <v>270</v>
      </c>
      <c r="M5" s="269"/>
      <c r="N5" s="269"/>
      <c r="O5" s="269"/>
      <c r="P5" s="269"/>
      <c r="Q5" s="269"/>
      <c r="R5" s="269"/>
      <c r="S5" s="269"/>
      <c r="T5" s="269"/>
    </row>
    <row r="6" spans="1:20" ht="6" customHeight="1" x14ac:dyDescent="0.25"/>
    <row r="7" spans="1:20" ht="15.75" x14ac:dyDescent="0.25">
      <c r="B7" s="143"/>
      <c r="C7" s="301" t="s">
        <v>43</v>
      </c>
      <c r="D7" s="302"/>
      <c r="E7" s="302"/>
      <c r="F7" s="302"/>
      <c r="G7" s="302"/>
      <c r="H7" s="302"/>
      <c r="I7" s="302"/>
      <c r="J7" s="302"/>
    </row>
    <row r="8" spans="1:20" s="144" customFormat="1" ht="72" customHeight="1" x14ac:dyDescent="0.25">
      <c r="A8"/>
      <c r="B8" s="183"/>
      <c r="C8" s="172" t="s">
        <v>224</v>
      </c>
      <c r="D8" s="172" t="s">
        <v>225</v>
      </c>
      <c r="E8" s="172" t="s">
        <v>226</v>
      </c>
      <c r="F8" s="172" t="s">
        <v>227</v>
      </c>
      <c r="G8" s="172" t="s">
        <v>228</v>
      </c>
      <c r="H8" s="173" t="str">
        <f>CONCATENATE("var. ",RIGHT(G8,2),"/",RIGHT(F8,2))</f>
        <v>var. 24/23</v>
      </c>
      <c r="I8" s="173" t="str">
        <f>CONCATENATE("var. ",RIGHT(G8,2),"/",RIGHT(C8,2))</f>
        <v>var. 24/19</v>
      </c>
      <c r="J8" s="173" t="str">
        <f>CONCATENATE("Cuota s/ total lugares de residencia ",RIGHT(G8,4))</f>
        <v>Cuota s/ total lugares de residencia 2024</v>
      </c>
      <c r="L8" s="183"/>
      <c r="M8" s="172" t="s">
        <v>224</v>
      </c>
      <c r="N8" s="172" t="s">
        <v>225</v>
      </c>
      <c r="O8" s="172" t="s">
        <v>226</v>
      </c>
      <c r="P8" s="172" t="s">
        <v>227</v>
      </c>
      <c r="Q8" s="172" t="s">
        <v>228</v>
      </c>
      <c r="R8" s="173" t="str">
        <f>CONCATENATE("var. ",RIGHT(Q8,2),"/",RIGHT(P8,2))</f>
        <v>var. 24/23</v>
      </c>
      <c r="S8" s="173" t="str">
        <f>CONCATENATE("var. ",RIGHT(Q8,2),"/",RIGHT(M8,2))</f>
        <v>var. 24/19</v>
      </c>
      <c r="T8" s="173" t="str">
        <f>CONCATENATE("Cuota s/ total lugares de residencia ",RIGHT(Q8,4))</f>
        <v>Cuota s/ total lugares de residencia 2024</v>
      </c>
    </row>
    <row r="9" spans="1:20" x14ac:dyDescent="0.25">
      <c r="B9" s="150" t="s">
        <v>43</v>
      </c>
      <c r="C9" s="151"/>
      <c r="D9" s="151"/>
      <c r="E9" s="151"/>
      <c r="F9" s="151"/>
      <c r="G9" s="151"/>
      <c r="H9" s="152"/>
      <c r="I9" s="152"/>
      <c r="J9" s="152"/>
      <c r="L9" s="153" t="s">
        <v>47</v>
      </c>
      <c r="M9" s="174"/>
      <c r="N9" s="174"/>
      <c r="O9" s="174"/>
      <c r="P9" s="174"/>
      <c r="Q9" s="174"/>
      <c r="R9" s="175"/>
      <c r="S9" s="175"/>
      <c r="T9" s="175"/>
    </row>
    <row r="10" spans="1:20" x14ac:dyDescent="0.25">
      <c r="B10" s="154" t="s">
        <v>68</v>
      </c>
      <c r="C10" s="176">
        <v>506317</v>
      </c>
      <c r="D10" s="176">
        <v>246325</v>
      </c>
      <c r="E10" s="176">
        <v>525893</v>
      </c>
      <c r="F10" s="176">
        <v>533489</v>
      </c>
      <c r="G10" s="176">
        <v>558529</v>
      </c>
      <c r="H10" s="177">
        <f t="shared" ref="H10:H22" si="0">IFERROR(G10/F10-1,"-")</f>
        <v>4.6936300467301129E-2</v>
      </c>
      <c r="I10" s="177">
        <f t="shared" ref="I10:I22" si="1">IFERROR(G10/C10-1,"-")</f>
        <v>0.10312116717392472</v>
      </c>
      <c r="J10" s="177">
        <f t="shared" ref="J10:J22" si="2">G10/G$10</f>
        <v>1</v>
      </c>
      <c r="L10" s="154" t="s">
        <v>68</v>
      </c>
      <c r="M10" s="176">
        <v>14912</v>
      </c>
      <c r="N10" s="176">
        <v>2426</v>
      </c>
      <c r="O10" s="176">
        <v>27893</v>
      </c>
      <c r="P10" s="176">
        <v>26664</v>
      </c>
      <c r="Q10" s="176">
        <v>19100</v>
      </c>
      <c r="R10" s="177">
        <f t="shared" ref="R10:R22" si="3">IFERROR(Q10/P10-1,"-")</f>
        <v>-0.28367836783678368</v>
      </c>
      <c r="S10" s="177">
        <f t="shared" ref="S10:S22" si="4">IFERROR(Q10/M10-1,"-")</f>
        <v>0.2808476394849786</v>
      </c>
      <c r="T10" s="177">
        <f t="shared" ref="T10:T22" si="5">Q10/Q$10</f>
        <v>1</v>
      </c>
    </row>
    <row r="11" spans="1:20" x14ac:dyDescent="0.25">
      <c r="B11" s="157" t="s">
        <v>97</v>
      </c>
      <c r="C11" s="158">
        <v>134159</v>
      </c>
      <c r="D11" s="158">
        <v>118375</v>
      </c>
      <c r="E11" s="158">
        <v>147620</v>
      </c>
      <c r="F11" s="158">
        <v>138535</v>
      </c>
      <c r="G11" s="158">
        <v>130850</v>
      </c>
      <c r="H11" s="159">
        <f t="shared" si="0"/>
        <v>-5.5473346085826658E-2</v>
      </c>
      <c r="I11" s="160">
        <f t="shared" si="1"/>
        <v>-2.4664763452321492E-2</v>
      </c>
      <c r="J11" s="159">
        <f t="shared" si="2"/>
        <v>0.23427610741787802</v>
      </c>
      <c r="K11" s="79"/>
      <c r="L11" s="157" t="s">
        <v>97</v>
      </c>
      <c r="M11" s="158">
        <v>6968</v>
      </c>
      <c r="N11" s="158">
        <v>2106</v>
      </c>
      <c r="O11" s="158">
        <v>12732</v>
      </c>
      <c r="P11" s="158">
        <v>13348</v>
      </c>
      <c r="Q11" s="158">
        <v>4578</v>
      </c>
      <c r="R11" s="159">
        <f t="shared" si="3"/>
        <v>-0.65702727000299666</v>
      </c>
      <c r="S11" s="160">
        <f t="shared" si="4"/>
        <v>-0.34299655568312282</v>
      </c>
      <c r="T11" s="159">
        <f t="shared" si="5"/>
        <v>0.23968586387434554</v>
      </c>
    </row>
    <row r="12" spans="1:20" x14ac:dyDescent="0.25">
      <c r="B12" s="162" t="s">
        <v>103</v>
      </c>
      <c r="C12" s="163">
        <v>56237</v>
      </c>
      <c r="D12" s="163">
        <v>53382</v>
      </c>
      <c r="E12" s="163">
        <v>67495</v>
      </c>
      <c r="F12" s="163">
        <v>62070</v>
      </c>
      <c r="G12" s="163">
        <v>56598</v>
      </c>
      <c r="H12" s="164">
        <f t="shared" si="0"/>
        <v>-8.8158530691155201E-2</v>
      </c>
      <c r="I12" s="165">
        <f t="shared" si="1"/>
        <v>6.4192613403986076E-3</v>
      </c>
      <c r="J12" s="164">
        <f t="shared" si="2"/>
        <v>0.10133403995137226</v>
      </c>
      <c r="K12" s="79"/>
      <c r="L12" s="162" t="s">
        <v>103</v>
      </c>
      <c r="M12" s="163">
        <v>3731</v>
      </c>
      <c r="N12" s="163">
        <v>1992</v>
      </c>
      <c r="O12" s="163">
        <v>11475</v>
      </c>
      <c r="P12" s="163">
        <v>10243</v>
      </c>
      <c r="Q12" s="163">
        <v>2063</v>
      </c>
      <c r="R12" s="164">
        <f t="shared" si="3"/>
        <v>-0.79859416186664067</v>
      </c>
      <c r="S12" s="165">
        <f t="shared" si="4"/>
        <v>-0.44706512999195924</v>
      </c>
      <c r="T12" s="164">
        <f t="shared" si="5"/>
        <v>0.10801047120418848</v>
      </c>
    </row>
    <row r="13" spans="1:20" x14ac:dyDescent="0.25">
      <c r="B13" s="162" t="s">
        <v>100</v>
      </c>
      <c r="C13" s="163">
        <v>77922</v>
      </c>
      <c r="D13" s="163">
        <v>64993</v>
      </c>
      <c r="E13" s="163">
        <v>80125</v>
      </c>
      <c r="F13" s="163">
        <v>76465</v>
      </c>
      <c r="G13" s="163">
        <v>74252</v>
      </c>
      <c r="H13" s="164">
        <f t="shared" si="0"/>
        <v>-2.8941345713725197E-2</v>
      </c>
      <c r="I13" s="165">
        <f t="shared" si="1"/>
        <v>-4.7098380431713771E-2</v>
      </c>
      <c r="J13" s="164">
        <f t="shared" si="2"/>
        <v>0.13294206746650578</v>
      </c>
      <c r="K13" s="79"/>
      <c r="L13" s="162" t="s">
        <v>100</v>
      </c>
      <c r="M13" s="163">
        <v>3237</v>
      </c>
      <c r="N13" s="163">
        <v>114</v>
      </c>
      <c r="O13" s="163">
        <v>1257</v>
      </c>
      <c r="P13" s="163">
        <v>3105</v>
      </c>
      <c r="Q13" s="163">
        <v>2515</v>
      </c>
      <c r="R13" s="164">
        <f t="shared" si="3"/>
        <v>-0.19001610305958128</v>
      </c>
      <c r="S13" s="165">
        <f t="shared" si="4"/>
        <v>-0.22304603027494596</v>
      </c>
      <c r="T13" s="164">
        <f>Q13/Q$10</f>
        <v>0.13167539267015707</v>
      </c>
    </row>
    <row r="14" spans="1:20" x14ac:dyDescent="0.25">
      <c r="B14" s="157" t="s">
        <v>107</v>
      </c>
      <c r="C14" s="158">
        <v>372158</v>
      </c>
      <c r="D14" s="158">
        <v>127950</v>
      </c>
      <c r="E14" s="158">
        <v>378273</v>
      </c>
      <c r="F14" s="158">
        <v>394954</v>
      </c>
      <c r="G14" s="158">
        <v>427679</v>
      </c>
      <c r="H14" s="159">
        <f t="shared" si="0"/>
        <v>8.2857750522845608E-2</v>
      </c>
      <c r="I14" s="160">
        <f t="shared" si="1"/>
        <v>0.14918663578372637</v>
      </c>
      <c r="J14" s="159">
        <f t="shared" si="2"/>
        <v>0.76572389258212192</v>
      </c>
      <c r="K14" s="79"/>
      <c r="L14" s="157" t="s">
        <v>107</v>
      </c>
      <c r="M14" s="158">
        <v>7944</v>
      </c>
      <c r="N14" s="158">
        <v>320</v>
      </c>
      <c r="O14" s="158">
        <v>15161</v>
      </c>
      <c r="P14" s="158">
        <v>13316</v>
      </c>
      <c r="Q14" s="158">
        <v>14522</v>
      </c>
      <c r="R14" s="159">
        <f t="shared" si="3"/>
        <v>9.0567738059477376E-2</v>
      </c>
      <c r="S14" s="160">
        <f t="shared" si="4"/>
        <v>0.82804632426988922</v>
      </c>
      <c r="T14" s="159">
        <f t="shared" si="5"/>
        <v>0.76031413612565446</v>
      </c>
    </row>
    <row r="15" spans="1:20" x14ac:dyDescent="0.25">
      <c r="B15" s="162" t="s">
        <v>110</v>
      </c>
      <c r="C15" s="163">
        <v>185588</v>
      </c>
      <c r="D15" s="163">
        <v>18968</v>
      </c>
      <c r="E15" s="163">
        <v>196714</v>
      </c>
      <c r="F15" s="163">
        <v>205434</v>
      </c>
      <c r="G15" s="163">
        <v>222639</v>
      </c>
      <c r="H15" s="164">
        <f t="shared" si="0"/>
        <v>8.3749525395017343E-2</v>
      </c>
      <c r="I15" s="165">
        <f t="shared" si="1"/>
        <v>0.19964114059098659</v>
      </c>
      <c r="J15" s="164">
        <f t="shared" si="2"/>
        <v>0.39861672357209743</v>
      </c>
      <c r="K15" s="79"/>
      <c r="L15" s="162" t="s">
        <v>110</v>
      </c>
      <c r="M15" s="163">
        <v>3569</v>
      </c>
      <c r="N15" s="163">
        <v>0</v>
      </c>
      <c r="O15" s="163">
        <v>8685</v>
      </c>
      <c r="P15" s="163">
        <v>5779</v>
      </c>
      <c r="Q15" s="163">
        <v>8571</v>
      </c>
      <c r="R15" s="164">
        <f t="shared" si="3"/>
        <v>0.48312856895656697</v>
      </c>
      <c r="S15" s="165">
        <f t="shared" si="4"/>
        <v>1.4015130288596245</v>
      </c>
      <c r="T15" s="164">
        <f t="shared" si="5"/>
        <v>0.4487434554973822</v>
      </c>
    </row>
    <row r="16" spans="1:20" x14ac:dyDescent="0.25">
      <c r="B16" s="162" t="s">
        <v>113</v>
      </c>
      <c r="C16" s="163">
        <v>45703</v>
      </c>
      <c r="D16" s="163">
        <v>21184</v>
      </c>
      <c r="E16" s="163">
        <v>32365</v>
      </c>
      <c r="F16" s="163">
        <v>32809</v>
      </c>
      <c r="G16" s="163">
        <v>34006</v>
      </c>
      <c r="H16" s="164">
        <f t="shared" si="0"/>
        <v>3.6483891615105568E-2</v>
      </c>
      <c r="I16" s="165">
        <f t="shared" si="1"/>
        <v>-0.25593505896768265</v>
      </c>
      <c r="J16" s="164">
        <f t="shared" si="2"/>
        <v>6.0884931668722664E-2</v>
      </c>
      <c r="K16" s="79"/>
      <c r="L16" s="162" t="s">
        <v>113</v>
      </c>
      <c r="M16" s="163">
        <v>739</v>
      </c>
      <c r="N16" s="163">
        <v>30</v>
      </c>
      <c r="O16" s="163">
        <v>237</v>
      </c>
      <c r="P16" s="163">
        <v>540</v>
      </c>
      <c r="Q16" s="163">
        <v>747</v>
      </c>
      <c r="R16" s="164">
        <f t="shared" si="3"/>
        <v>0.3833333333333333</v>
      </c>
      <c r="S16" s="165">
        <f t="shared" si="4"/>
        <v>1.0825439783491264E-2</v>
      </c>
      <c r="T16" s="164">
        <f t="shared" si="5"/>
        <v>3.9109947643979057E-2</v>
      </c>
    </row>
    <row r="17" spans="2:24" x14ac:dyDescent="0.25">
      <c r="B17" s="162" t="s">
        <v>116</v>
      </c>
      <c r="C17" s="163">
        <v>15686</v>
      </c>
      <c r="D17" s="163">
        <v>13322</v>
      </c>
      <c r="E17" s="163">
        <v>17413</v>
      </c>
      <c r="F17" s="163">
        <v>18119</v>
      </c>
      <c r="G17" s="163">
        <v>20543</v>
      </c>
      <c r="H17" s="164">
        <f t="shared" si="0"/>
        <v>0.13378221756167563</v>
      </c>
      <c r="I17" s="165">
        <f t="shared" si="1"/>
        <v>0.30963916868545205</v>
      </c>
      <c r="J17" s="164">
        <f t="shared" si="2"/>
        <v>3.678054317680908E-2</v>
      </c>
      <c r="K17" s="79"/>
      <c r="L17" s="162" t="s">
        <v>116</v>
      </c>
      <c r="M17" s="163">
        <v>907</v>
      </c>
      <c r="N17" s="163">
        <v>184</v>
      </c>
      <c r="O17" s="163">
        <v>1882</v>
      </c>
      <c r="P17" s="163">
        <v>1806</v>
      </c>
      <c r="Q17" s="163">
        <v>1006</v>
      </c>
      <c r="R17" s="164">
        <f t="shared" si="3"/>
        <v>-0.44296788482834992</v>
      </c>
      <c r="S17" s="165">
        <f t="shared" si="4"/>
        <v>0.10915104740904069</v>
      </c>
      <c r="T17" s="164">
        <f t="shared" si="5"/>
        <v>5.2670157068062828E-2</v>
      </c>
    </row>
    <row r="18" spans="2:24" x14ac:dyDescent="0.25">
      <c r="B18" s="162" t="s">
        <v>123</v>
      </c>
      <c r="C18" s="163">
        <v>15608</v>
      </c>
      <c r="D18" s="163">
        <v>9389</v>
      </c>
      <c r="E18" s="163">
        <v>17486</v>
      </c>
      <c r="F18" s="163">
        <v>17107</v>
      </c>
      <c r="G18" s="163">
        <v>18906</v>
      </c>
      <c r="H18" s="164">
        <f t="shared" si="0"/>
        <v>0.10516162974221088</v>
      </c>
      <c r="I18" s="165">
        <f t="shared" si="1"/>
        <v>0.21130189646335218</v>
      </c>
      <c r="J18" s="164">
        <f t="shared" si="2"/>
        <v>3.3849630010259091E-2</v>
      </c>
      <c r="K18" s="79"/>
      <c r="L18" s="162" t="s">
        <v>123</v>
      </c>
      <c r="M18" s="163">
        <v>89</v>
      </c>
      <c r="N18" s="163">
        <v>6</v>
      </c>
      <c r="O18" s="163">
        <v>275</v>
      </c>
      <c r="P18" s="163">
        <v>481</v>
      </c>
      <c r="Q18" s="163">
        <v>278</v>
      </c>
      <c r="R18" s="164">
        <f t="shared" si="3"/>
        <v>-0.42203742203742201</v>
      </c>
      <c r="S18" s="165">
        <f t="shared" si="4"/>
        <v>2.1235955056179776</v>
      </c>
      <c r="T18" s="164">
        <f t="shared" si="5"/>
        <v>1.4554973821989529E-2</v>
      </c>
    </row>
    <row r="19" spans="2:24" x14ac:dyDescent="0.25">
      <c r="B19" s="162" t="s">
        <v>119</v>
      </c>
      <c r="C19" s="163">
        <v>14750</v>
      </c>
      <c r="D19" s="163">
        <v>10451</v>
      </c>
      <c r="E19" s="163">
        <v>16173</v>
      </c>
      <c r="F19" s="163">
        <v>17642</v>
      </c>
      <c r="G19" s="163">
        <v>17970</v>
      </c>
      <c r="H19" s="164">
        <f t="shared" si="0"/>
        <v>1.8591996372293362E-2</v>
      </c>
      <c r="I19" s="165">
        <f t="shared" si="1"/>
        <v>0.2183050847457626</v>
      </c>
      <c r="J19" s="164">
        <f t="shared" si="2"/>
        <v>3.2173799390900024E-2</v>
      </c>
      <c r="K19" s="79"/>
      <c r="L19" s="162" t="s">
        <v>119</v>
      </c>
      <c r="M19" s="163">
        <v>134</v>
      </c>
      <c r="N19" s="163">
        <v>33</v>
      </c>
      <c r="O19" s="163">
        <v>569</v>
      </c>
      <c r="P19" s="163">
        <v>610</v>
      </c>
      <c r="Q19" s="163">
        <v>514</v>
      </c>
      <c r="R19" s="164">
        <f t="shared" si="3"/>
        <v>-0.15737704918032791</v>
      </c>
      <c r="S19" s="165">
        <f t="shared" si="4"/>
        <v>2.8358208955223883</v>
      </c>
      <c r="T19" s="164">
        <f t="shared" si="5"/>
        <v>2.6910994764397907E-2</v>
      </c>
    </row>
    <row r="20" spans="2:24" x14ac:dyDescent="0.25">
      <c r="B20" s="162" t="s">
        <v>128</v>
      </c>
      <c r="C20" s="163">
        <v>2794</v>
      </c>
      <c r="D20" s="163">
        <v>1424</v>
      </c>
      <c r="E20" s="163">
        <v>2442</v>
      </c>
      <c r="F20" s="163">
        <v>1682</v>
      </c>
      <c r="G20" s="163">
        <v>2553</v>
      </c>
      <c r="H20" s="164">
        <f t="shared" si="0"/>
        <v>0.51783590963139114</v>
      </c>
      <c r="I20" s="165">
        <f t="shared" si="1"/>
        <v>-8.625626342161774E-2</v>
      </c>
      <c r="J20" s="164">
        <f t="shared" si="2"/>
        <v>4.5709354393415561E-3</v>
      </c>
      <c r="K20" s="79"/>
      <c r="L20" s="162" t="s">
        <v>128</v>
      </c>
      <c r="M20" s="163">
        <v>70</v>
      </c>
      <c r="N20" s="163">
        <v>0</v>
      </c>
      <c r="O20" s="163">
        <v>13</v>
      </c>
      <c r="P20" s="163">
        <v>29</v>
      </c>
      <c r="Q20" s="163">
        <v>4</v>
      </c>
      <c r="R20" s="164">
        <f t="shared" si="3"/>
        <v>-0.86206896551724133</v>
      </c>
      <c r="S20" s="165">
        <f t="shared" si="4"/>
        <v>-0.94285714285714284</v>
      </c>
      <c r="T20" s="164">
        <f t="shared" si="5"/>
        <v>2.094240837696335E-4</v>
      </c>
    </row>
    <row r="21" spans="2:24" x14ac:dyDescent="0.25">
      <c r="B21" s="162" t="s">
        <v>131</v>
      </c>
      <c r="C21" s="163">
        <v>2145</v>
      </c>
      <c r="D21" s="163">
        <v>254</v>
      </c>
      <c r="E21" s="163">
        <v>818</v>
      </c>
      <c r="F21" s="163">
        <v>1076</v>
      </c>
      <c r="G21" s="163">
        <v>713</v>
      </c>
      <c r="H21" s="164">
        <f t="shared" si="0"/>
        <v>-0.33736059479553904</v>
      </c>
      <c r="I21" s="165">
        <f t="shared" si="1"/>
        <v>-0.66759906759906762</v>
      </c>
      <c r="J21" s="164">
        <f t="shared" si="2"/>
        <v>1.2765675551314256E-3</v>
      </c>
      <c r="K21" s="79"/>
      <c r="L21" s="162" t="s">
        <v>131</v>
      </c>
      <c r="M21" s="163">
        <v>26</v>
      </c>
      <c r="N21" s="163">
        <v>0</v>
      </c>
      <c r="O21" s="163">
        <v>10</v>
      </c>
      <c r="P21" s="163">
        <v>27</v>
      </c>
      <c r="Q21" s="163">
        <v>0</v>
      </c>
      <c r="R21" s="164">
        <f t="shared" si="3"/>
        <v>-1</v>
      </c>
      <c r="S21" s="165">
        <f t="shared" si="4"/>
        <v>-1</v>
      </c>
      <c r="T21" s="164">
        <f t="shared" si="5"/>
        <v>0</v>
      </c>
    </row>
    <row r="22" spans="2:24" x14ac:dyDescent="0.25">
      <c r="B22" s="168" t="s">
        <v>145</v>
      </c>
      <c r="C22" s="169">
        <f>C14-SUM(C15:C21)</f>
        <v>89884</v>
      </c>
      <c r="D22" s="169">
        <f>D14-SUM(D15:D21)</f>
        <v>52958</v>
      </c>
      <c r="E22" s="169">
        <f>E14-SUM(E15:E21)</f>
        <v>94862</v>
      </c>
      <c r="F22" s="169">
        <f>F14-SUM(F15:F21)</f>
        <v>101085</v>
      </c>
      <c r="G22" s="169">
        <f>G14-SUM(G15:G21)</f>
        <v>110349</v>
      </c>
      <c r="H22" s="170">
        <f t="shared" si="0"/>
        <v>9.1645644754414501E-2</v>
      </c>
      <c r="I22" s="171">
        <f t="shared" si="1"/>
        <v>0.22768234613501837</v>
      </c>
      <c r="J22" s="170">
        <f t="shared" si="2"/>
        <v>0.19757076176886071</v>
      </c>
      <c r="K22" s="79"/>
      <c r="L22" s="168" t="s">
        <v>145</v>
      </c>
      <c r="M22" s="169">
        <f>M14-SUM(M15:M21)</f>
        <v>2410</v>
      </c>
      <c r="N22" s="169">
        <f>N14-SUM(N15:N21)</f>
        <v>67</v>
      </c>
      <c r="O22" s="169">
        <f>O14-SUM(O15:O21)</f>
        <v>3490</v>
      </c>
      <c r="P22" s="169">
        <f>P14-SUM(P15:P21)</f>
        <v>4044</v>
      </c>
      <c r="Q22" s="169">
        <f>Q14-SUM(Q15:Q21)</f>
        <v>3402</v>
      </c>
      <c r="R22" s="170">
        <f t="shared" si="3"/>
        <v>-0.15875370919881304</v>
      </c>
      <c r="S22" s="171">
        <f t="shared" si="4"/>
        <v>0.41161825726141088</v>
      </c>
      <c r="T22" s="170">
        <f t="shared" si="5"/>
        <v>0.17811518324607331</v>
      </c>
    </row>
    <row r="23" spans="2:24" x14ac:dyDescent="0.25">
      <c r="B23" s="153" t="s">
        <v>44</v>
      </c>
      <c r="C23" s="174"/>
      <c r="D23" s="174"/>
      <c r="E23" s="174"/>
      <c r="F23" s="174"/>
      <c r="G23" s="174"/>
      <c r="H23" s="175"/>
      <c r="I23" s="175"/>
      <c r="J23" s="175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spans="2:24" x14ac:dyDescent="0.25">
      <c r="B24" s="154" t="s">
        <v>68</v>
      </c>
      <c r="C24" s="176">
        <v>186800</v>
      </c>
      <c r="D24" s="176">
        <v>104300</v>
      </c>
      <c r="E24" s="176">
        <v>193056</v>
      </c>
      <c r="F24" s="176">
        <v>195421</v>
      </c>
      <c r="G24" s="176">
        <v>198178</v>
      </c>
      <c r="H24" s="177">
        <f t="shared" ref="H24:H36" si="6">IFERROR(G24/F24-1,"-")</f>
        <v>1.4108002722327706E-2</v>
      </c>
      <c r="I24" s="177">
        <f t="shared" ref="I24:I36" si="7">IFERROR(G24/C24-1,"-")</f>
        <v>6.0910064239828587E-2</v>
      </c>
      <c r="J24" s="177">
        <f t="shared" ref="J24:J36" si="8">G24/G$10</f>
        <v>0.35482132530271482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spans="2:24" x14ac:dyDescent="0.25">
      <c r="B25" s="157" t="s">
        <v>97</v>
      </c>
      <c r="C25" s="158">
        <v>31348</v>
      </c>
      <c r="D25" s="158">
        <v>44439</v>
      </c>
      <c r="E25" s="158">
        <v>33408</v>
      </c>
      <c r="F25" s="158">
        <v>26219</v>
      </c>
      <c r="G25" s="158">
        <v>21651</v>
      </c>
      <c r="H25" s="159">
        <f t="shared" si="6"/>
        <v>-0.17422479881002328</v>
      </c>
      <c r="I25" s="160">
        <f t="shared" si="7"/>
        <v>-0.30933392879928545</v>
      </c>
      <c r="J25" s="159">
        <f t="shared" si="8"/>
        <v>3.8764325576648662E-2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spans="2:24" x14ac:dyDescent="0.25">
      <c r="B26" s="162" t="s">
        <v>103</v>
      </c>
      <c r="C26" s="163">
        <v>16800</v>
      </c>
      <c r="D26" s="163">
        <v>20331</v>
      </c>
      <c r="E26" s="163">
        <v>13052</v>
      </c>
      <c r="F26" s="163">
        <v>10656</v>
      </c>
      <c r="G26" s="163">
        <v>8502</v>
      </c>
      <c r="H26" s="164">
        <f t="shared" si="6"/>
        <v>-0.20213963963963966</v>
      </c>
      <c r="I26" s="165">
        <f t="shared" si="7"/>
        <v>-0.49392857142857138</v>
      </c>
      <c r="J26" s="164">
        <f t="shared" si="8"/>
        <v>1.5222128125844853E-2</v>
      </c>
    </row>
    <row r="27" spans="2:24" x14ac:dyDescent="0.25">
      <c r="B27" s="162" t="s">
        <v>100</v>
      </c>
      <c r="C27" s="163">
        <v>14548</v>
      </c>
      <c r="D27" s="163">
        <v>24108</v>
      </c>
      <c r="E27" s="163">
        <v>20356</v>
      </c>
      <c r="F27" s="163">
        <v>15563</v>
      </c>
      <c r="G27" s="163">
        <v>13149</v>
      </c>
      <c r="H27" s="164">
        <f t="shared" si="6"/>
        <v>-0.15511148236201244</v>
      </c>
      <c r="I27" s="165">
        <f t="shared" si="7"/>
        <v>-9.6164421226285435E-2</v>
      </c>
      <c r="J27" s="164">
        <f t="shared" si="8"/>
        <v>2.3542197450803808E-2</v>
      </c>
    </row>
    <row r="28" spans="2:24" x14ac:dyDescent="0.25">
      <c r="B28" s="157" t="s">
        <v>107</v>
      </c>
      <c r="C28" s="158">
        <v>155452</v>
      </c>
      <c r="D28" s="158">
        <v>59861</v>
      </c>
      <c r="E28" s="158">
        <v>159648</v>
      </c>
      <c r="F28" s="158">
        <v>169202</v>
      </c>
      <c r="G28" s="158">
        <v>176527</v>
      </c>
      <c r="H28" s="159">
        <f t="shared" si="6"/>
        <v>4.329145045566829E-2</v>
      </c>
      <c r="I28" s="160">
        <f t="shared" si="7"/>
        <v>0.13557239533746746</v>
      </c>
      <c r="J28" s="159">
        <f t="shared" si="8"/>
        <v>0.31605699972606616</v>
      </c>
    </row>
    <row r="29" spans="2:24" x14ac:dyDescent="0.25">
      <c r="B29" s="162" t="s">
        <v>110</v>
      </c>
      <c r="C29" s="163">
        <v>77388</v>
      </c>
      <c r="D29" s="163">
        <v>10198</v>
      </c>
      <c r="E29" s="163">
        <v>86684</v>
      </c>
      <c r="F29" s="163">
        <v>91801</v>
      </c>
      <c r="G29" s="163">
        <v>96458</v>
      </c>
      <c r="H29" s="164">
        <f t="shared" si="6"/>
        <v>5.072929488785527E-2</v>
      </c>
      <c r="I29" s="165">
        <f t="shared" si="7"/>
        <v>0.24642063368997769</v>
      </c>
      <c r="J29" s="164">
        <f t="shared" si="8"/>
        <v>0.1727000746604026</v>
      </c>
    </row>
    <row r="30" spans="2:24" x14ac:dyDescent="0.25">
      <c r="B30" s="162" t="s">
        <v>113</v>
      </c>
      <c r="C30" s="163">
        <v>21574</v>
      </c>
      <c r="D30" s="163">
        <v>12681</v>
      </c>
      <c r="E30" s="163">
        <v>16321</v>
      </c>
      <c r="F30" s="163">
        <v>16981</v>
      </c>
      <c r="G30" s="163">
        <v>16678</v>
      </c>
      <c r="H30" s="164">
        <f t="shared" si="6"/>
        <v>-1.784347211589421E-2</v>
      </c>
      <c r="I30" s="165">
        <f t="shared" si="7"/>
        <v>-0.2269398349865579</v>
      </c>
      <c r="J30" s="164">
        <f t="shared" si="8"/>
        <v>2.9860580202639434E-2</v>
      </c>
    </row>
    <row r="31" spans="2:24" x14ac:dyDescent="0.25">
      <c r="B31" s="162" t="s">
        <v>116</v>
      </c>
      <c r="C31" s="163">
        <v>4860</v>
      </c>
      <c r="D31" s="163">
        <v>5169</v>
      </c>
      <c r="E31" s="163">
        <v>5785</v>
      </c>
      <c r="F31" s="163">
        <v>5824</v>
      </c>
      <c r="G31" s="163">
        <v>4971</v>
      </c>
      <c r="H31" s="164">
        <f t="shared" si="6"/>
        <v>-0.14646291208791207</v>
      </c>
      <c r="I31" s="165">
        <f t="shared" si="7"/>
        <v>2.2839506172839474E-2</v>
      </c>
      <c r="J31" s="164">
        <f t="shared" si="8"/>
        <v>8.9001645393524779E-3</v>
      </c>
    </row>
    <row r="32" spans="2:24" x14ac:dyDescent="0.25">
      <c r="B32" s="162" t="s">
        <v>123</v>
      </c>
      <c r="C32" s="163">
        <v>7088</v>
      </c>
      <c r="D32" s="163">
        <v>4408</v>
      </c>
      <c r="E32" s="163">
        <v>7612</v>
      </c>
      <c r="F32" s="163">
        <v>7630</v>
      </c>
      <c r="G32" s="163">
        <v>7871</v>
      </c>
      <c r="H32" s="164">
        <f t="shared" si="6"/>
        <v>3.1585845347313235E-2</v>
      </c>
      <c r="I32" s="165">
        <f t="shared" si="7"/>
        <v>0.1104683972911964</v>
      </c>
      <c r="J32" s="164">
        <f t="shared" si="8"/>
        <v>1.4092374791640183E-2</v>
      </c>
    </row>
    <row r="33" spans="2:10" x14ac:dyDescent="0.25">
      <c r="B33" s="162" t="s">
        <v>119</v>
      </c>
      <c r="C33" s="163">
        <v>7671</v>
      </c>
      <c r="D33" s="163">
        <v>6150</v>
      </c>
      <c r="E33" s="163">
        <v>8809</v>
      </c>
      <c r="F33" s="163">
        <v>9100</v>
      </c>
      <c r="G33" s="163">
        <v>9325</v>
      </c>
      <c r="H33" s="164">
        <f t="shared" si="6"/>
        <v>2.4725274725274637E-2</v>
      </c>
      <c r="I33" s="165">
        <f t="shared" si="7"/>
        <v>0.21561725980967283</v>
      </c>
      <c r="J33" s="164">
        <f t="shared" si="8"/>
        <v>1.6695641587097538E-2</v>
      </c>
    </row>
    <row r="34" spans="2:10" x14ac:dyDescent="0.25">
      <c r="B34" s="162" t="s">
        <v>128</v>
      </c>
      <c r="C34" s="163">
        <v>1361</v>
      </c>
      <c r="D34" s="163">
        <v>210</v>
      </c>
      <c r="E34" s="163">
        <v>804</v>
      </c>
      <c r="F34" s="163">
        <v>650</v>
      </c>
      <c r="G34" s="163">
        <v>1422</v>
      </c>
      <c r="H34" s="164">
        <f t="shared" si="6"/>
        <v>1.1876923076923078</v>
      </c>
      <c r="I34" s="165">
        <f t="shared" si="7"/>
        <v>4.4819985304922927E-2</v>
      </c>
      <c r="J34" s="164">
        <f t="shared" si="8"/>
        <v>2.5459734409493508E-3</v>
      </c>
    </row>
    <row r="35" spans="2:10" x14ac:dyDescent="0.25">
      <c r="B35" s="162" t="s">
        <v>131</v>
      </c>
      <c r="C35" s="163">
        <v>851</v>
      </c>
      <c r="D35" s="163">
        <v>87</v>
      </c>
      <c r="E35" s="163">
        <v>350</v>
      </c>
      <c r="F35" s="163">
        <v>498</v>
      </c>
      <c r="G35" s="163">
        <v>342</v>
      </c>
      <c r="H35" s="164">
        <f t="shared" si="6"/>
        <v>-0.31325301204819278</v>
      </c>
      <c r="I35" s="165">
        <f t="shared" si="7"/>
        <v>-0.59811985898942421</v>
      </c>
      <c r="J35" s="164">
        <f t="shared" si="8"/>
        <v>6.1232272630427432E-4</v>
      </c>
    </row>
    <row r="36" spans="2:10" x14ac:dyDescent="0.25">
      <c r="B36" s="168" t="s">
        <v>145</v>
      </c>
      <c r="C36" s="169">
        <f>C28-SUM(C29:C35)</f>
        <v>34659</v>
      </c>
      <c r="D36" s="169">
        <f>D28-SUM(D29:D35)</f>
        <v>20958</v>
      </c>
      <c r="E36" s="169">
        <f>E28-SUM(E29:E35)</f>
        <v>33283</v>
      </c>
      <c r="F36" s="169">
        <f>F28-SUM(F29:F35)</f>
        <v>36718</v>
      </c>
      <c r="G36" s="169">
        <f>G28-SUM(G29:G35)</f>
        <v>39460</v>
      </c>
      <c r="H36" s="170">
        <f t="shared" si="6"/>
        <v>7.4677270003812746E-2</v>
      </c>
      <c r="I36" s="171">
        <f t="shared" si="7"/>
        <v>0.13852101907152536</v>
      </c>
      <c r="J36" s="170">
        <f t="shared" si="8"/>
        <v>7.06498677776803E-2</v>
      </c>
    </row>
    <row r="37" spans="2:10" x14ac:dyDescent="0.25">
      <c r="B37" s="153" t="s">
        <v>45</v>
      </c>
      <c r="C37" s="174"/>
      <c r="D37" s="174"/>
      <c r="E37" s="174"/>
      <c r="F37" s="174"/>
      <c r="G37" s="174"/>
      <c r="H37" s="175"/>
      <c r="I37" s="175"/>
      <c r="J37" s="175"/>
    </row>
    <row r="38" spans="2:10" x14ac:dyDescent="0.25">
      <c r="B38" s="154" t="s">
        <v>68</v>
      </c>
      <c r="C38" s="176">
        <v>136966</v>
      </c>
      <c r="D38" s="176">
        <v>46309</v>
      </c>
      <c r="E38" s="176">
        <v>140298</v>
      </c>
      <c r="F38" s="176">
        <v>135627</v>
      </c>
      <c r="G38" s="176">
        <v>144210</v>
      </c>
      <c r="H38" s="177">
        <f t="shared" ref="H38:H50" si="9">IFERROR(G38/F38-1,"-")</f>
        <v>6.3283859408524767E-2</v>
      </c>
      <c r="I38" s="177">
        <f t="shared" ref="I38:I50" si="10">IFERROR(G38/C38-1,"-")</f>
        <v>5.2889038155454537E-2</v>
      </c>
      <c r="J38" s="177">
        <f t="shared" ref="J38:J50" si="11">G38/G$10</f>
        <v>0.25819608292496898</v>
      </c>
    </row>
    <row r="39" spans="2:10" x14ac:dyDescent="0.25">
      <c r="B39" s="157" t="s">
        <v>97</v>
      </c>
      <c r="C39" s="158">
        <v>17082</v>
      </c>
      <c r="D39" s="158">
        <v>15242</v>
      </c>
      <c r="E39" s="158">
        <v>19503</v>
      </c>
      <c r="F39" s="158">
        <v>15910</v>
      </c>
      <c r="G39" s="158">
        <v>15999</v>
      </c>
      <c r="H39" s="159">
        <f t="shared" si="9"/>
        <v>5.5939660590822449E-3</v>
      </c>
      <c r="I39" s="160">
        <f t="shared" si="10"/>
        <v>-6.3400070249385321E-2</v>
      </c>
      <c r="J39" s="159">
        <f t="shared" si="11"/>
        <v>2.864488683667276E-2</v>
      </c>
    </row>
    <row r="40" spans="2:10" x14ac:dyDescent="0.25">
      <c r="B40" s="162" t="s">
        <v>103</v>
      </c>
      <c r="C40" s="163">
        <v>7325</v>
      </c>
      <c r="D40" s="163">
        <v>8365</v>
      </c>
      <c r="E40" s="163">
        <v>8182</v>
      </c>
      <c r="F40" s="163">
        <v>7519</v>
      </c>
      <c r="G40" s="163">
        <v>7601</v>
      </c>
      <c r="H40" s="164">
        <f t="shared" si="9"/>
        <v>1.0905705545950273E-2</v>
      </c>
      <c r="I40" s="165">
        <f t="shared" si="10"/>
        <v>3.7679180887371988E-2</v>
      </c>
      <c r="J40" s="164">
        <f t="shared" si="11"/>
        <v>1.3608962112978915E-2</v>
      </c>
    </row>
    <row r="41" spans="2:10" x14ac:dyDescent="0.25">
      <c r="B41" s="162" t="s">
        <v>100</v>
      </c>
      <c r="C41" s="163">
        <v>9757</v>
      </c>
      <c r="D41" s="163">
        <v>6877</v>
      </c>
      <c r="E41" s="163">
        <v>11321</v>
      </c>
      <c r="F41" s="163">
        <v>8391</v>
      </c>
      <c r="G41" s="163">
        <v>8398</v>
      </c>
      <c r="H41" s="164">
        <f t="shared" si="9"/>
        <v>8.3422714813496945E-4</v>
      </c>
      <c r="I41" s="165">
        <f t="shared" si="10"/>
        <v>-0.13928461617300403</v>
      </c>
      <c r="J41" s="164">
        <f t="shared" si="11"/>
        <v>1.5035924723693845E-2</v>
      </c>
    </row>
    <row r="42" spans="2:10" x14ac:dyDescent="0.25">
      <c r="B42" s="157" t="s">
        <v>107</v>
      </c>
      <c r="C42" s="158">
        <v>119884</v>
      </c>
      <c r="D42" s="158">
        <v>31067</v>
      </c>
      <c r="E42" s="158">
        <v>120795</v>
      </c>
      <c r="F42" s="158">
        <v>119717</v>
      </c>
      <c r="G42" s="158">
        <v>128211</v>
      </c>
      <c r="H42" s="159">
        <f t="shared" si="9"/>
        <v>7.095065863661798E-2</v>
      </c>
      <c r="I42" s="160">
        <f t="shared" si="10"/>
        <v>6.9458810183177011E-2</v>
      </c>
      <c r="J42" s="159">
        <f t="shared" si="11"/>
        <v>0.22955119608829622</v>
      </c>
    </row>
    <row r="43" spans="2:10" x14ac:dyDescent="0.25">
      <c r="B43" s="162" t="s">
        <v>110</v>
      </c>
      <c r="C43" s="163">
        <v>74698</v>
      </c>
      <c r="D43" s="163">
        <v>5219</v>
      </c>
      <c r="E43" s="163">
        <v>71288</v>
      </c>
      <c r="F43" s="163">
        <v>73066</v>
      </c>
      <c r="G43" s="163">
        <v>77891</v>
      </c>
      <c r="H43" s="164">
        <f t="shared" si="9"/>
        <v>6.6036186461555291E-2</v>
      </c>
      <c r="I43" s="165">
        <f t="shared" si="10"/>
        <v>4.2745455032263235E-2</v>
      </c>
      <c r="J43" s="164">
        <f t="shared" si="11"/>
        <v>0.13945739612446265</v>
      </c>
    </row>
    <row r="44" spans="2:10" x14ac:dyDescent="0.25">
      <c r="B44" s="162" t="s">
        <v>113</v>
      </c>
      <c r="C44" s="163">
        <v>5206</v>
      </c>
      <c r="D44" s="163">
        <v>1616</v>
      </c>
      <c r="E44" s="163">
        <v>3513</v>
      </c>
      <c r="F44" s="163">
        <v>3042</v>
      </c>
      <c r="G44" s="163">
        <v>3031</v>
      </c>
      <c r="H44" s="164">
        <f t="shared" si="9"/>
        <v>-3.6160420775805946E-3</v>
      </c>
      <c r="I44" s="165">
        <f t="shared" si="10"/>
        <v>-0.41778716865155585</v>
      </c>
      <c r="J44" s="164">
        <f t="shared" si="11"/>
        <v>5.4267549223048399E-3</v>
      </c>
    </row>
    <row r="45" spans="2:10" x14ac:dyDescent="0.25">
      <c r="B45" s="162" t="s">
        <v>116</v>
      </c>
      <c r="C45" s="163">
        <v>2227</v>
      </c>
      <c r="D45" s="163">
        <v>2196</v>
      </c>
      <c r="E45" s="163">
        <v>2336</v>
      </c>
      <c r="F45" s="163">
        <v>2338</v>
      </c>
      <c r="G45" s="163">
        <v>2776</v>
      </c>
      <c r="H45" s="164">
        <f t="shared" si="9"/>
        <v>0.18733960650128312</v>
      </c>
      <c r="I45" s="165">
        <f t="shared" si="10"/>
        <v>0.24651998203861702</v>
      </c>
      <c r="J45" s="164">
        <f t="shared" si="11"/>
        <v>4.9701985035691971E-3</v>
      </c>
    </row>
    <row r="46" spans="2:10" x14ac:dyDescent="0.25">
      <c r="B46" s="162" t="s">
        <v>123</v>
      </c>
      <c r="C46" s="163">
        <v>5820</v>
      </c>
      <c r="D46" s="163">
        <v>3501</v>
      </c>
      <c r="E46" s="163">
        <v>6530</v>
      </c>
      <c r="F46" s="163">
        <v>5758</v>
      </c>
      <c r="G46" s="163">
        <v>6584</v>
      </c>
      <c r="H46" s="164">
        <f t="shared" si="9"/>
        <v>0.14345258770406399</v>
      </c>
      <c r="I46" s="165">
        <f t="shared" si="10"/>
        <v>0.13127147766323022</v>
      </c>
      <c r="J46" s="164">
        <f t="shared" si="11"/>
        <v>1.1788107690021468E-2</v>
      </c>
    </row>
    <row r="47" spans="2:10" x14ac:dyDescent="0.25">
      <c r="B47" s="162" t="s">
        <v>119</v>
      </c>
      <c r="C47" s="163">
        <v>4278</v>
      </c>
      <c r="D47" s="163">
        <v>2476</v>
      </c>
      <c r="E47" s="163">
        <v>4173</v>
      </c>
      <c r="F47" s="163">
        <v>4704</v>
      </c>
      <c r="G47" s="163">
        <v>4974</v>
      </c>
      <c r="H47" s="164">
        <f t="shared" si="9"/>
        <v>5.7397959183673519E-2</v>
      </c>
      <c r="I47" s="165">
        <f t="shared" si="10"/>
        <v>0.16269284712482479</v>
      </c>
      <c r="J47" s="164">
        <f t="shared" si="11"/>
        <v>8.9055357913376022E-3</v>
      </c>
    </row>
    <row r="48" spans="2:10" x14ac:dyDescent="0.25">
      <c r="B48" s="162" t="s">
        <v>128</v>
      </c>
      <c r="C48" s="163">
        <v>783</v>
      </c>
      <c r="D48" s="163">
        <v>965</v>
      </c>
      <c r="E48" s="163">
        <v>992</v>
      </c>
      <c r="F48" s="163">
        <v>601</v>
      </c>
      <c r="G48" s="163">
        <v>761</v>
      </c>
      <c r="H48" s="164">
        <f t="shared" si="9"/>
        <v>0.26622296173044924</v>
      </c>
      <c r="I48" s="165">
        <f t="shared" si="10"/>
        <v>-2.8097062579821253E-2</v>
      </c>
      <c r="J48" s="164">
        <f t="shared" si="11"/>
        <v>1.362507586893429E-3</v>
      </c>
    </row>
    <row r="49" spans="2:10" x14ac:dyDescent="0.25">
      <c r="B49" s="162" t="s">
        <v>131</v>
      </c>
      <c r="C49" s="163">
        <v>665</v>
      </c>
      <c r="D49" s="163">
        <v>71</v>
      </c>
      <c r="E49" s="163">
        <v>194</v>
      </c>
      <c r="F49" s="163">
        <v>285</v>
      </c>
      <c r="G49" s="163">
        <v>136</v>
      </c>
      <c r="H49" s="164">
        <f t="shared" si="9"/>
        <v>-0.52280701754385972</v>
      </c>
      <c r="I49" s="165">
        <f t="shared" si="10"/>
        <v>-0.79548872180451125</v>
      </c>
      <c r="J49" s="164">
        <f t="shared" si="11"/>
        <v>2.4349675665900965E-4</v>
      </c>
    </row>
    <row r="50" spans="2:10" x14ac:dyDescent="0.25">
      <c r="B50" s="168" t="s">
        <v>145</v>
      </c>
      <c r="C50" s="169">
        <f>C42-SUM(C43:C49)</f>
        <v>26207</v>
      </c>
      <c r="D50" s="169">
        <f>D42-SUM(D43:D49)</f>
        <v>15023</v>
      </c>
      <c r="E50" s="169">
        <f>E42-SUM(E43:E49)</f>
        <v>31769</v>
      </c>
      <c r="F50" s="169">
        <f>F42-SUM(F43:F49)</f>
        <v>29923</v>
      </c>
      <c r="G50" s="169">
        <f>G42-SUM(G43:G49)</f>
        <v>32058</v>
      </c>
      <c r="H50" s="170">
        <f t="shared" si="9"/>
        <v>7.1349797814390215E-2</v>
      </c>
      <c r="I50" s="171">
        <f t="shared" si="10"/>
        <v>0.22326096081199687</v>
      </c>
      <c r="J50" s="170">
        <f t="shared" si="11"/>
        <v>5.7397198713048027E-2</v>
      </c>
    </row>
    <row r="51" spans="2:10" x14ac:dyDescent="0.25">
      <c r="B51" s="153" t="s">
        <v>46</v>
      </c>
      <c r="C51" s="174"/>
      <c r="D51" s="174"/>
      <c r="E51" s="174"/>
      <c r="F51" s="174"/>
      <c r="G51" s="174"/>
      <c r="H51" s="175"/>
      <c r="I51" s="175"/>
      <c r="J51" s="175"/>
    </row>
    <row r="52" spans="2:10" x14ac:dyDescent="0.25">
      <c r="B52" s="154" t="s">
        <v>68</v>
      </c>
      <c r="C52" s="176">
        <v>3571</v>
      </c>
      <c r="D52" s="176">
        <v>2038</v>
      </c>
      <c r="E52" s="176">
        <v>2613</v>
      </c>
      <c r="F52" s="176">
        <v>3056</v>
      </c>
      <c r="G52" s="176">
        <v>2720</v>
      </c>
      <c r="H52" s="177">
        <f t="shared" ref="H52:H64" si="12">IFERROR(G52/F52-1,"-")</f>
        <v>-0.10994764397905754</v>
      </c>
      <c r="I52" s="177">
        <f t="shared" ref="I52:I64" si="13">IFERROR(G52/C52-1,"-")</f>
        <v>-0.23830859703164375</v>
      </c>
      <c r="J52" s="177">
        <f t="shared" ref="J52:J64" si="14">G52/G$10</f>
        <v>4.8699351331801932E-3</v>
      </c>
    </row>
    <row r="53" spans="2:10" x14ac:dyDescent="0.25">
      <c r="B53" s="157" t="s">
        <v>97</v>
      </c>
      <c r="C53" s="158">
        <v>1091</v>
      </c>
      <c r="D53" s="158">
        <v>863</v>
      </c>
      <c r="E53" s="158">
        <v>538</v>
      </c>
      <c r="F53" s="158">
        <v>1385</v>
      </c>
      <c r="G53" s="158">
        <v>937</v>
      </c>
      <c r="H53" s="159">
        <f t="shared" si="12"/>
        <v>-0.32346570397111918</v>
      </c>
      <c r="I53" s="160">
        <f t="shared" si="13"/>
        <v>-0.1411549037580202</v>
      </c>
      <c r="J53" s="159">
        <f t="shared" si="14"/>
        <v>1.6776210366874415E-3</v>
      </c>
    </row>
    <row r="54" spans="2:10" x14ac:dyDescent="0.25">
      <c r="B54" s="162" t="s">
        <v>103</v>
      </c>
      <c r="C54" s="163">
        <v>411</v>
      </c>
      <c r="D54" s="163">
        <v>480</v>
      </c>
      <c r="E54" s="163">
        <v>274</v>
      </c>
      <c r="F54" s="163">
        <v>1086</v>
      </c>
      <c r="G54" s="163">
        <v>651</v>
      </c>
      <c r="H54" s="164">
        <f t="shared" si="12"/>
        <v>-0.40055248618784534</v>
      </c>
      <c r="I54" s="165">
        <f t="shared" si="13"/>
        <v>0.58394160583941601</v>
      </c>
      <c r="J54" s="164">
        <f t="shared" si="14"/>
        <v>1.1655616807721711E-3</v>
      </c>
    </row>
    <row r="55" spans="2:10" x14ac:dyDescent="0.25">
      <c r="B55" s="162" t="s">
        <v>100</v>
      </c>
      <c r="C55" s="163">
        <v>680</v>
      </c>
      <c r="D55" s="163">
        <v>383</v>
      </c>
      <c r="E55" s="163">
        <v>264</v>
      </c>
      <c r="F55" s="163">
        <v>299</v>
      </c>
      <c r="G55" s="163">
        <v>286</v>
      </c>
      <c r="H55" s="164">
        <f t="shared" si="12"/>
        <v>-4.3478260869565188E-2</v>
      </c>
      <c r="I55" s="165">
        <f t="shared" si="13"/>
        <v>-0.57941176470588229</v>
      </c>
      <c r="J55" s="164">
        <f t="shared" si="14"/>
        <v>5.1205935591527028E-4</v>
      </c>
    </row>
    <row r="56" spans="2:10" x14ac:dyDescent="0.25">
      <c r="B56" s="157" t="s">
        <v>107</v>
      </c>
      <c r="C56" s="158">
        <v>2480</v>
      </c>
      <c r="D56" s="158">
        <v>1175</v>
      </c>
      <c r="E56" s="158">
        <v>2075</v>
      </c>
      <c r="F56" s="158">
        <v>1671</v>
      </c>
      <c r="G56" s="158">
        <v>1783</v>
      </c>
      <c r="H56" s="159">
        <f t="shared" si="12"/>
        <v>6.7025733093955653E-2</v>
      </c>
      <c r="I56" s="160">
        <f t="shared" si="13"/>
        <v>-0.28104838709677415</v>
      </c>
      <c r="J56" s="159">
        <f t="shared" si="14"/>
        <v>3.1923140964927516E-3</v>
      </c>
    </row>
    <row r="57" spans="2:10" x14ac:dyDescent="0.25">
      <c r="B57" s="162" t="s">
        <v>110</v>
      </c>
      <c r="C57" s="163">
        <v>950</v>
      </c>
      <c r="D57" s="163">
        <v>61</v>
      </c>
      <c r="E57" s="163">
        <v>1011</v>
      </c>
      <c r="F57" s="163">
        <v>667</v>
      </c>
      <c r="G57" s="163">
        <v>807</v>
      </c>
      <c r="H57" s="164">
        <f t="shared" si="12"/>
        <v>0.20989505247376306</v>
      </c>
      <c r="I57" s="165">
        <f t="shared" si="13"/>
        <v>-0.15052631578947373</v>
      </c>
      <c r="J57" s="164">
        <f t="shared" si="14"/>
        <v>1.4448667839986823E-3</v>
      </c>
    </row>
    <row r="58" spans="2:10" x14ac:dyDescent="0.25">
      <c r="B58" s="162" t="s">
        <v>113</v>
      </c>
      <c r="C58" s="163">
        <v>503</v>
      </c>
      <c r="D58" s="163">
        <v>442</v>
      </c>
      <c r="E58" s="163">
        <v>252</v>
      </c>
      <c r="F58" s="163">
        <v>215</v>
      </c>
      <c r="G58" s="163">
        <v>311</v>
      </c>
      <c r="H58" s="164">
        <f t="shared" si="12"/>
        <v>0.44651162790697674</v>
      </c>
      <c r="I58" s="165">
        <f t="shared" si="13"/>
        <v>-0.38170974155069581</v>
      </c>
      <c r="J58" s="164">
        <f t="shared" si="14"/>
        <v>5.5681978912464709E-4</v>
      </c>
    </row>
    <row r="59" spans="2:10" x14ac:dyDescent="0.25">
      <c r="B59" s="162" t="s">
        <v>116</v>
      </c>
      <c r="C59" s="163">
        <v>253</v>
      </c>
      <c r="D59" s="163">
        <v>108</v>
      </c>
      <c r="E59" s="163">
        <v>166</v>
      </c>
      <c r="F59" s="163">
        <v>173</v>
      </c>
      <c r="G59" s="163">
        <v>61</v>
      </c>
      <c r="H59" s="164">
        <f t="shared" si="12"/>
        <v>-0.64739884393063585</v>
      </c>
      <c r="I59" s="165">
        <f t="shared" si="13"/>
        <v>-0.75889328063241113</v>
      </c>
      <c r="J59" s="164">
        <f t="shared" si="14"/>
        <v>1.0921545703087933E-4</v>
      </c>
    </row>
    <row r="60" spans="2:10" x14ac:dyDescent="0.25">
      <c r="B60" s="162" t="s">
        <v>123</v>
      </c>
      <c r="C60" s="163">
        <v>46</v>
      </c>
      <c r="D60" s="163">
        <v>34</v>
      </c>
      <c r="E60" s="163">
        <v>77</v>
      </c>
      <c r="F60" s="163">
        <v>39</v>
      </c>
      <c r="G60" s="163">
        <v>41</v>
      </c>
      <c r="H60" s="164">
        <f t="shared" si="12"/>
        <v>5.1282051282051322E-2</v>
      </c>
      <c r="I60" s="165">
        <f t="shared" si="13"/>
        <v>-0.10869565217391308</v>
      </c>
      <c r="J60" s="164">
        <f t="shared" si="14"/>
        <v>7.3407110463377903E-5</v>
      </c>
    </row>
    <row r="61" spans="2:10" x14ac:dyDescent="0.25">
      <c r="B61" s="162" t="s">
        <v>119</v>
      </c>
      <c r="C61" s="163">
        <v>24</v>
      </c>
      <c r="D61" s="163">
        <v>61</v>
      </c>
      <c r="E61" s="163">
        <v>51</v>
      </c>
      <c r="F61" s="163">
        <v>27</v>
      </c>
      <c r="G61" s="163">
        <v>5</v>
      </c>
      <c r="H61" s="164">
        <f t="shared" si="12"/>
        <v>-0.81481481481481488</v>
      </c>
      <c r="I61" s="165">
        <f t="shared" si="13"/>
        <v>-0.79166666666666663</v>
      </c>
      <c r="J61" s="164">
        <f t="shared" si="14"/>
        <v>8.9520866418753556E-6</v>
      </c>
    </row>
    <row r="62" spans="2:10" x14ac:dyDescent="0.25">
      <c r="B62" s="162" t="s">
        <v>128</v>
      </c>
      <c r="C62" s="163">
        <v>4</v>
      </c>
      <c r="D62" s="163">
        <v>10</v>
      </c>
      <c r="E62" s="163">
        <v>13</v>
      </c>
      <c r="F62" s="163">
        <v>3</v>
      </c>
      <c r="G62" s="163">
        <v>6</v>
      </c>
      <c r="H62" s="164">
        <f t="shared" si="12"/>
        <v>1</v>
      </c>
      <c r="I62" s="165">
        <f t="shared" si="13"/>
        <v>0.5</v>
      </c>
      <c r="J62" s="164">
        <f t="shared" si="14"/>
        <v>1.0742503970250426E-5</v>
      </c>
    </row>
    <row r="63" spans="2:10" x14ac:dyDescent="0.25">
      <c r="B63" s="162" t="s">
        <v>131</v>
      </c>
      <c r="C63" s="163">
        <v>20</v>
      </c>
      <c r="D63" s="163">
        <v>3</v>
      </c>
      <c r="E63" s="163">
        <v>6</v>
      </c>
      <c r="F63" s="163">
        <v>0</v>
      </c>
      <c r="G63" s="163">
        <v>0</v>
      </c>
      <c r="H63" s="164" t="str">
        <f t="shared" si="12"/>
        <v>-</v>
      </c>
      <c r="I63" s="165">
        <f t="shared" si="13"/>
        <v>-1</v>
      </c>
      <c r="J63" s="164">
        <f t="shared" si="14"/>
        <v>0</v>
      </c>
    </row>
    <row r="64" spans="2:10" x14ac:dyDescent="0.25">
      <c r="B64" s="168" t="s">
        <v>145</v>
      </c>
      <c r="C64" s="169">
        <f>C56-SUM(C57:C63)</f>
        <v>680</v>
      </c>
      <c r="D64" s="169">
        <f>D56-SUM(D57:D63)</f>
        <v>456</v>
      </c>
      <c r="E64" s="169">
        <f>E56-SUM(E57:E63)</f>
        <v>499</v>
      </c>
      <c r="F64" s="169">
        <f>F56-SUM(F57:F63)</f>
        <v>547</v>
      </c>
      <c r="G64" s="169">
        <f>G56-SUM(G57:G63)</f>
        <v>552</v>
      </c>
      <c r="H64" s="170">
        <f t="shared" si="12"/>
        <v>9.1407678244972423E-3</v>
      </c>
      <c r="I64" s="171">
        <f t="shared" si="13"/>
        <v>-0.18823529411764706</v>
      </c>
      <c r="J64" s="170">
        <f t="shared" si="14"/>
        <v>9.8831036526303906E-4</v>
      </c>
    </row>
    <row r="65" spans="2:10" x14ac:dyDescent="0.25">
      <c r="B65" s="153" t="s">
        <v>47</v>
      </c>
      <c r="C65" s="174"/>
      <c r="D65" s="174"/>
      <c r="E65" s="174"/>
      <c r="F65" s="174"/>
      <c r="G65" s="174"/>
      <c r="H65" s="175"/>
      <c r="I65" s="175"/>
      <c r="J65" s="175"/>
    </row>
    <row r="66" spans="2:10" x14ac:dyDescent="0.25">
      <c r="B66" s="154" t="s">
        <v>68</v>
      </c>
      <c r="C66" s="176">
        <v>14912</v>
      </c>
      <c r="D66" s="176">
        <v>2426</v>
      </c>
      <c r="E66" s="176">
        <v>27893</v>
      </c>
      <c r="F66" s="176">
        <v>26664</v>
      </c>
      <c r="G66" s="176">
        <v>19100</v>
      </c>
      <c r="H66" s="177">
        <f t="shared" ref="H66:H78" si="15">IFERROR(G66/F66-1,"-")</f>
        <v>-0.28367836783678368</v>
      </c>
      <c r="I66" s="177">
        <f t="shared" ref="I66:I78" si="16">IFERROR(G66/C66-1,"-")</f>
        <v>0.2808476394849786</v>
      </c>
      <c r="J66" s="177">
        <f t="shared" ref="J66:J78" si="17">G66/G$10</f>
        <v>3.4196970971963857E-2</v>
      </c>
    </row>
    <row r="67" spans="2:10" x14ac:dyDescent="0.25">
      <c r="B67" s="157" t="s">
        <v>97</v>
      </c>
      <c r="C67" s="158">
        <v>6968</v>
      </c>
      <c r="D67" s="158">
        <v>2106</v>
      </c>
      <c r="E67" s="158">
        <v>12732</v>
      </c>
      <c r="F67" s="158">
        <v>13348</v>
      </c>
      <c r="G67" s="158">
        <v>4578</v>
      </c>
      <c r="H67" s="159">
        <f t="shared" si="15"/>
        <v>-0.65702727000299666</v>
      </c>
      <c r="I67" s="160">
        <f t="shared" si="16"/>
        <v>-0.34299655568312282</v>
      </c>
      <c r="J67" s="159">
        <f t="shared" si="17"/>
        <v>8.1965305293010739E-3</v>
      </c>
    </row>
    <row r="68" spans="2:10" x14ac:dyDescent="0.25">
      <c r="B68" s="162" t="s">
        <v>103</v>
      </c>
      <c r="C68" s="163">
        <v>3731</v>
      </c>
      <c r="D68" s="163">
        <v>1992</v>
      </c>
      <c r="E68" s="163">
        <v>11475</v>
      </c>
      <c r="F68" s="163">
        <v>10243</v>
      </c>
      <c r="G68" s="163">
        <v>2063</v>
      </c>
      <c r="H68" s="164">
        <f t="shared" si="15"/>
        <v>-0.79859416186664067</v>
      </c>
      <c r="I68" s="165">
        <f t="shared" si="16"/>
        <v>-0.44706512999195924</v>
      </c>
      <c r="J68" s="164">
        <f t="shared" si="17"/>
        <v>3.6936309484377713E-3</v>
      </c>
    </row>
    <row r="69" spans="2:10" x14ac:dyDescent="0.25">
      <c r="B69" s="162" t="s">
        <v>100</v>
      </c>
      <c r="C69" s="163">
        <v>3237</v>
      </c>
      <c r="D69" s="163">
        <v>114</v>
      </c>
      <c r="E69" s="163">
        <v>1257</v>
      </c>
      <c r="F69" s="163">
        <v>3105</v>
      </c>
      <c r="G69" s="163">
        <v>2515</v>
      </c>
      <c r="H69" s="164">
        <f t="shared" si="15"/>
        <v>-0.19001610305958128</v>
      </c>
      <c r="I69" s="165">
        <f t="shared" si="16"/>
        <v>-0.22304603027494596</v>
      </c>
      <c r="J69" s="164">
        <f t="shared" si="17"/>
        <v>4.5028995808633031E-3</v>
      </c>
    </row>
    <row r="70" spans="2:10" x14ac:dyDescent="0.25">
      <c r="B70" s="157" t="s">
        <v>107</v>
      </c>
      <c r="C70" s="158">
        <v>7944</v>
      </c>
      <c r="D70" s="158">
        <v>320</v>
      </c>
      <c r="E70" s="158">
        <v>15161</v>
      </c>
      <c r="F70" s="158">
        <v>13316</v>
      </c>
      <c r="G70" s="158">
        <v>14522</v>
      </c>
      <c r="H70" s="159">
        <f t="shared" si="15"/>
        <v>9.0567738059477376E-2</v>
      </c>
      <c r="I70" s="160">
        <f t="shared" si="16"/>
        <v>0.82804632426988922</v>
      </c>
      <c r="J70" s="159">
        <f t="shared" si="17"/>
        <v>2.6000440442662781E-2</v>
      </c>
    </row>
    <row r="71" spans="2:10" x14ac:dyDescent="0.25">
      <c r="B71" s="162" t="s">
        <v>110</v>
      </c>
      <c r="C71" s="163">
        <v>3569</v>
      </c>
      <c r="D71" s="163">
        <v>0</v>
      </c>
      <c r="E71" s="163">
        <v>8685</v>
      </c>
      <c r="F71" s="163">
        <v>5779</v>
      </c>
      <c r="G71" s="163">
        <v>8571</v>
      </c>
      <c r="H71" s="164">
        <f t="shared" si="15"/>
        <v>0.48312856895656697</v>
      </c>
      <c r="I71" s="165">
        <f t="shared" si="16"/>
        <v>1.4015130288596245</v>
      </c>
      <c r="J71" s="164">
        <f t="shared" si="17"/>
        <v>1.5345666921502733E-2</v>
      </c>
    </row>
    <row r="72" spans="2:10" x14ac:dyDescent="0.25">
      <c r="B72" s="162" t="s">
        <v>113</v>
      </c>
      <c r="C72" s="163">
        <v>739</v>
      </c>
      <c r="D72" s="163">
        <v>30</v>
      </c>
      <c r="E72" s="163">
        <v>237</v>
      </c>
      <c r="F72" s="163">
        <v>540</v>
      </c>
      <c r="G72" s="163">
        <v>747</v>
      </c>
      <c r="H72" s="164">
        <f t="shared" si="15"/>
        <v>0.3833333333333333</v>
      </c>
      <c r="I72" s="165">
        <f t="shared" si="16"/>
        <v>1.0825439783491264E-2</v>
      </c>
      <c r="J72" s="164">
        <f t="shared" si="17"/>
        <v>1.3374417442961781E-3</v>
      </c>
    </row>
    <row r="73" spans="2:10" x14ac:dyDescent="0.25">
      <c r="B73" s="162" t="s">
        <v>116</v>
      </c>
      <c r="C73" s="163">
        <v>907</v>
      </c>
      <c r="D73" s="163">
        <v>184</v>
      </c>
      <c r="E73" s="163">
        <v>1882</v>
      </c>
      <c r="F73" s="163">
        <v>1806</v>
      </c>
      <c r="G73" s="163">
        <v>1006</v>
      </c>
      <c r="H73" s="164">
        <f t="shared" si="15"/>
        <v>-0.44296788482834992</v>
      </c>
      <c r="I73" s="165">
        <f t="shared" si="16"/>
        <v>0.10915104740904069</v>
      </c>
      <c r="J73" s="164">
        <f t="shared" si="17"/>
        <v>1.8011598323453214E-3</v>
      </c>
    </row>
    <row r="74" spans="2:10" x14ac:dyDescent="0.25">
      <c r="B74" s="162" t="s">
        <v>123</v>
      </c>
      <c r="C74" s="163">
        <v>89</v>
      </c>
      <c r="D74" s="163">
        <v>6</v>
      </c>
      <c r="E74" s="163">
        <v>275</v>
      </c>
      <c r="F74" s="163">
        <v>481</v>
      </c>
      <c r="G74" s="163">
        <v>278</v>
      </c>
      <c r="H74" s="164">
        <f t="shared" si="15"/>
        <v>-0.42203742203742201</v>
      </c>
      <c r="I74" s="165">
        <f t="shared" si="16"/>
        <v>2.1235955056179776</v>
      </c>
      <c r="J74" s="164">
        <f t="shared" si="17"/>
        <v>4.977360172882697E-4</v>
      </c>
    </row>
    <row r="75" spans="2:10" x14ac:dyDescent="0.25">
      <c r="B75" s="162" t="s">
        <v>119</v>
      </c>
      <c r="C75" s="163">
        <v>134</v>
      </c>
      <c r="D75" s="163">
        <v>33</v>
      </c>
      <c r="E75" s="163">
        <v>569</v>
      </c>
      <c r="F75" s="163">
        <v>610</v>
      </c>
      <c r="G75" s="163">
        <v>514</v>
      </c>
      <c r="H75" s="164">
        <f t="shared" si="15"/>
        <v>-0.15737704918032791</v>
      </c>
      <c r="I75" s="165">
        <f t="shared" si="16"/>
        <v>2.8358208955223883</v>
      </c>
      <c r="J75" s="164">
        <f t="shared" si="17"/>
        <v>9.2027450678478645E-4</v>
      </c>
    </row>
    <row r="76" spans="2:10" x14ac:dyDescent="0.25">
      <c r="B76" s="162" t="s">
        <v>128</v>
      </c>
      <c r="C76" s="163">
        <v>70</v>
      </c>
      <c r="D76" s="163">
        <v>0</v>
      </c>
      <c r="E76" s="163">
        <v>13</v>
      </c>
      <c r="F76" s="163">
        <v>29</v>
      </c>
      <c r="G76" s="163">
        <v>4</v>
      </c>
      <c r="H76" s="164">
        <f t="shared" si="15"/>
        <v>-0.86206896551724133</v>
      </c>
      <c r="I76" s="165">
        <f t="shared" si="16"/>
        <v>-0.94285714285714284</v>
      </c>
      <c r="J76" s="164">
        <f t="shared" si="17"/>
        <v>7.1616693135002834E-6</v>
      </c>
    </row>
    <row r="77" spans="2:10" x14ac:dyDescent="0.25">
      <c r="B77" s="162" t="s">
        <v>131</v>
      </c>
      <c r="C77" s="163">
        <v>26</v>
      </c>
      <c r="D77" s="163">
        <v>0</v>
      </c>
      <c r="E77" s="163">
        <v>10</v>
      </c>
      <c r="F77" s="163">
        <v>27</v>
      </c>
      <c r="G77" s="163">
        <v>0</v>
      </c>
      <c r="H77" s="164">
        <f t="shared" si="15"/>
        <v>-1</v>
      </c>
      <c r="I77" s="165">
        <f t="shared" si="16"/>
        <v>-1</v>
      </c>
      <c r="J77" s="164">
        <f t="shared" si="17"/>
        <v>0</v>
      </c>
    </row>
    <row r="78" spans="2:10" x14ac:dyDescent="0.25">
      <c r="B78" s="168" t="s">
        <v>145</v>
      </c>
      <c r="C78" s="169">
        <f>C70-SUM(C71:C77)</f>
        <v>2410</v>
      </c>
      <c r="D78" s="169">
        <f>D70-SUM(D71:D77)</f>
        <v>67</v>
      </c>
      <c r="E78" s="169">
        <f>E70-SUM(E71:E77)</f>
        <v>3490</v>
      </c>
      <c r="F78" s="169">
        <f>F70-SUM(F71:F77)</f>
        <v>4044</v>
      </c>
      <c r="G78" s="169">
        <f>G70-SUM(G71:G77)</f>
        <v>3402</v>
      </c>
      <c r="H78" s="170">
        <f t="shared" si="15"/>
        <v>-0.15875370919881304</v>
      </c>
      <c r="I78" s="171">
        <f t="shared" si="16"/>
        <v>0.41161825726141088</v>
      </c>
      <c r="J78" s="170">
        <f t="shared" si="17"/>
        <v>6.0909997511319914E-3</v>
      </c>
    </row>
    <row r="79" spans="2:10" x14ac:dyDescent="0.25">
      <c r="B79" s="153" t="s">
        <v>48</v>
      </c>
      <c r="C79" s="174"/>
      <c r="D79" s="174"/>
      <c r="E79" s="174"/>
      <c r="F79" s="174"/>
      <c r="G79" s="174"/>
      <c r="H79" s="175"/>
      <c r="I79" s="175"/>
      <c r="J79" s="175"/>
    </row>
    <row r="80" spans="2:10" x14ac:dyDescent="0.25">
      <c r="B80" s="154" t="s">
        <v>68</v>
      </c>
      <c r="C80" s="176">
        <v>84639</v>
      </c>
      <c r="D80" s="176">
        <v>44986</v>
      </c>
      <c r="E80" s="176">
        <v>84199</v>
      </c>
      <c r="F80" s="176">
        <v>86585</v>
      </c>
      <c r="G80" s="176">
        <v>101084</v>
      </c>
      <c r="H80" s="177">
        <f t="shared" ref="H80:H92" si="18">IFERROR(G80/F80-1,"-")</f>
        <v>0.16745394698850835</v>
      </c>
      <c r="I80" s="177">
        <f t="shared" ref="I80:I92" si="19">IFERROR(G80/C80-1,"-")</f>
        <v>0.19429577381585328</v>
      </c>
      <c r="J80" s="177">
        <f t="shared" ref="J80:J92" si="20">G80/G$10</f>
        <v>0.18098254522146567</v>
      </c>
    </row>
    <row r="81" spans="2:10" x14ac:dyDescent="0.25">
      <c r="B81" s="157" t="s">
        <v>97</v>
      </c>
      <c r="C81" s="158">
        <v>44693</v>
      </c>
      <c r="D81" s="158">
        <v>29508</v>
      </c>
      <c r="E81" s="158">
        <v>49388</v>
      </c>
      <c r="F81" s="158">
        <v>47019</v>
      </c>
      <c r="G81" s="158">
        <v>49842</v>
      </c>
      <c r="H81" s="159">
        <f t="shared" si="18"/>
        <v>6.0039558476360666E-2</v>
      </c>
      <c r="I81" s="160">
        <f t="shared" si="19"/>
        <v>0.11520819815183581</v>
      </c>
      <c r="J81" s="159">
        <f t="shared" si="20"/>
        <v>8.9237980480870283E-2</v>
      </c>
    </row>
    <row r="82" spans="2:10" x14ac:dyDescent="0.25">
      <c r="B82" s="162" t="s">
        <v>103</v>
      </c>
      <c r="C82" s="163">
        <v>9730</v>
      </c>
      <c r="D82" s="163">
        <v>10173</v>
      </c>
      <c r="E82" s="163">
        <v>16867</v>
      </c>
      <c r="F82" s="163">
        <v>14974</v>
      </c>
      <c r="G82" s="163">
        <v>15712</v>
      </c>
      <c r="H82" s="164">
        <f t="shared" si="18"/>
        <v>4.928542807533054E-2</v>
      </c>
      <c r="I82" s="165">
        <f t="shared" si="19"/>
        <v>0.61479958890030839</v>
      </c>
      <c r="J82" s="164">
        <f t="shared" si="20"/>
        <v>2.8131037063429114E-2</v>
      </c>
    </row>
    <row r="83" spans="2:10" x14ac:dyDescent="0.25">
      <c r="B83" s="162" t="s">
        <v>100</v>
      </c>
      <c r="C83" s="163">
        <v>34963</v>
      </c>
      <c r="D83" s="163">
        <v>19335</v>
      </c>
      <c r="E83" s="163">
        <v>32521</v>
      </c>
      <c r="F83" s="163">
        <v>32045</v>
      </c>
      <c r="G83" s="163">
        <v>34130</v>
      </c>
      <c r="H83" s="164">
        <f t="shared" si="18"/>
        <v>6.5064752691527561E-2</v>
      </c>
      <c r="I83" s="165">
        <f t="shared" si="19"/>
        <v>-2.3825186625861638E-2</v>
      </c>
      <c r="J83" s="164">
        <f t="shared" si="20"/>
        <v>6.1106943417441169E-2</v>
      </c>
    </row>
    <row r="84" spans="2:10" x14ac:dyDescent="0.25">
      <c r="B84" s="157" t="s">
        <v>107</v>
      </c>
      <c r="C84" s="158">
        <v>39946</v>
      </c>
      <c r="D84" s="158">
        <v>15478</v>
      </c>
      <c r="E84" s="158">
        <v>34811</v>
      </c>
      <c r="F84" s="158">
        <v>39566</v>
      </c>
      <c r="G84" s="158">
        <v>51242</v>
      </c>
      <c r="H84" s="159">
        <f t="shared" si="18"/>
        <v>0.29510185512814036</v>
      </c>
      <c r="I84" s="160">
        <f t="shared" si="19"/>
        <v>0.28278175536974914</v>
      </c>
      <c r="J84" s="159">
        <f t="shared" si="20"/>
        <v>9.1744564740595391E-2</v>
      </c>
    </row>
    <row r="85" spans="2:10" x14ac:dyDescent="0.25">
      <c r="B85" s="162" t="s">
        <v>110</v>
      </c>
      <c r="C85" s="163">
        <v>8119</v>
      </c>
      <c r="D85" s="163">
        <v>1002</v>
      </c>
      <c r="E85" s="163">
        <v>8917</v>
      </c>
      <c r="F85" s="163">
        <v>9578</v>
      </c>
      <c r="G85" s="163">
        <v>12336</v>
      </c>
      <c r="H85" s="164">
        <f t="shared" si="18"/>
        <v>0.28795155564836072</v>
      </c>
      <c r="I85" s="165">
        <f t="shared" si="19"/>
        <v>0.5193989407562507</v>
      </c>
      <c r="J85" s="164">
        <f t="shared" si="20"/>
        <v>2.2086588162834875E-2</v>
      </c>
    </row>
    <row r="86" spans="2:10" x14ac:dyDescent="0.25">
      <c r="B86" s="162" t="s">
        <v>113</v>
      </c>
      <c r="C86" s="163">
        <v>13694</v>
      </c>
      <c r="D86" s="163">
        <v>4013</v>
      </c>
      <c r="E86" s="163">
        <v>9215</v>
      </c>
      <c r="F86" s="163">
        <v>8519</v>
      </c>
      <c r="G86" s="163">
        <v>9969</v>
      </c>
      <c r="H86" s="164">
        <f t="shared" si="18"/>
        <v>0.17020777086512506</v>
      </c>
      <c r="I86" s="165">
        <f t="shared" si="19"/>
        <v>-0.27201694172630353</v>
      </c>
      <c r="J86" s="164">
        <f t="shared" si="20"/>
        <v>1.7848670346571081E-2</v>
      </c>
    </row>
    <row r="87" spans="2:10" x14ac:dyDescent="0.25">
      <c r="B87" s="162" t="s">
        <v>116</v>
      </c>
      <c r="C87" s="163">
        <v>2297</v>
      </c>
      <c r="D87" s="163">
        <v>2209</v>
      </c>
      <c r="E87" s="163">
        <v>2595</v>
      </c>
      <c r="F87" s="163">
        <v>3394</v>
      </c>
      <c r="G87" s="163">
        <v>6368</v>
      </c>
      <c r="H87" s="164">
        <f t="shared" si="18"/>
        <v>0.87625220978196827</v>
      </c>
      <c r="I87" s="165">
        <f t="shared" si="19"/>
        <v>1.7723117109272963</v>
      </c>
      <c r="J87" s="164">
        <f t="shared" si="20"/>
        <v>1.1401377547092452E-2</v>
      </c>
    </row>
    <row r="88" spans="2:10" x14ac:dyDescent="0.25">
      <c r="B88" s="162" t="s">
        <v>123</v>
      </c>
      <c r="C88" s="163">
        <v>1645</v>
      </c>
      <c r="D88" s="163">
        <v>573</v>
      </c>
      <c r="E88" s="163">
        <v>1125</v>
      </c>
      <c r="F88" s="163">
        <v>1281</v>
      </c>
      <c r="G88" s="163">
        <v>2772</v>
      </c>
      <c r="H88" s="164">
        <f t="shared" si="18"/>
        <v>1.1639344262295084</v>
      </c>
      <c r="I88" s="165">
        <f t="shared" si="19"/>
        <v>0.68510638297872339</v>
      </c>
      <c r="J88" s="164">
        <f t="shared" si="20"/>
        <v>4.9630368342556963E-3</v>
      </c>
    </row>
    <row r="89" spans="2:10" x14ac:dyDescent="0.25">
      <c r="B89" s="162" t="s">
        <v>119</v>
      </c>
      <c r="C89" s="163">
        <v>900</v>
      </c>
      <c r="D89" s="163">
        <v>431</v>
      </c>
      <c r="E89" s="163">
        <v>588</v>
      </c>
      <c r="F89" s="163">
        <v>873</v>
      </c>
      <c r="G89" s="163">
        <v>1365</v>
      </c>
      <c r="H89" s="164">
        <f t="shared" si="18"/>
        <v>0.56357388316151202</v>
      </c>
      <c r="I89" s="165">
        <f t="shared" si="19"/>
        <v>0.51666666666666661</v>
      </c>
      <c r="J89" s="164">
        <f t="shared" si="20"/>
        <v>2.4439196532319717E-3</v>
      </c>
    </row>
    <row r="90" spans="2:10" x14ac:dyDescent="0.25">
      <c r="B90" s="162" t="s">
        <v>128</v>
      </c>
      <c r="C90" s="163">
        <v>414</v>
      </c>
      <c r="D90" s="163">
        <v>145</v>
      </c>
      <c r="E90" s="163">
        <v>437</v>
      </c>
      <c r="F90" s="163">
        <v>185</v>
      </c>
      <c r="G90" s="163">
        <v>247</v>
      </c>
      <c r="H90" s="164">
        <f t="shared" si="18"/>
        <v>0.33513513513513504</v>
      </c>
      <c r="I90" s="165">
        <f t="shared" si="19"/>
        <v>-0.40338164251207731</v>
      </c>
      <c r="J90" s="164">
        <f t="shared" si="20"/>
        <v>4.4223308010864253E-4</v>
      </c>
    </row>
    <row r="91" spans="2:10" x14ac:dyDescent="0.25">
      <c r="B91" s="162" t="s">
        <v>131</v>
      </c>
      <c r="C91" s="163">
        <v>354</v>
      </c>
      <c r="D91" s="163">
        <v>42</v>
      </c>
      <c r="E91" s="163">
        <v>166</v>
      </c>
      <c r="F91" s="163">
        <v>161</v>
      </c>
      <c r="G91" s="163">
        <v>98</v>
      </c>
      <c r="H91" s="164">
        <f t="shared" si="18"/>
        <v>-0.39130434782608692</v>
      </c>
      <c r="I91" s="165">
        <f t="shared" si="19"/>
        <v>-0.7231638418079096</v>
      </c>
      <c r="J91" s="164">
        <f t="shared" si="20"/>
        <v>1.7546089818075696E-4</v>
      </c>
    </row>
    <row r="92" spans="2:10" x14ac:dyDescent="0.25">
      <c r="B92" s="168" t="s">
        <v>145</v>
      </c>
      <c r="C92" s="169">
        <f>C84-SUM(C85:C91)</f>
        <v>12523</v>
      </c>
      <c r="D92" s="169">
        <f>D84-SUM(D85:D91)</f>
        <v>7063</v>
      </c>
      <c r="E92" s="169">
        <f>E84-SUM(E85:E91)</f>
        <v>11768</v>
      </c>
      <c r="F92" s="169">
        <f>F84-SUM(F85:F91)</f>
        <v>15575</v>
      </c>
      <c r="G92" s="169">
        <f>G84-SUM(G85:G91)</f>
        <v>18087</v>
      </c>
      <c r="H92" s="170">
        <f t="shared" si="18"/>
        <v>0.1612841091492776</v>
      </c>
      <c r="I92" s="171">
        <f t="shared" si="19"/>
        <v>0.44430248343048784</v>
      </c>
      <c r="J92" s="170">
        <f t="shared" si="20"/>
        <v>3.2383278218319905E-2</v>
      </c>
    </row>
    <row r="93" spans="2:10" x14ac:dyDescent="0.25">
      <c r="B93" s="153" t="s">
        <v>49</v>
      </c>
      <c r="C93" s="174"/>
      <c r="D93" s="174"/>
      <c r="E93" s="174"/>
      <c r="F93" s="174"/>
      <c r="G93" s="174"/>
      <c r="H93" s="175"/>
      <c r="I93" s="175"/>
      <c r="J93" s="175"/>
    </row>
    <row r="94" spans="2:10" x14ac:dyDescent="0.25">
      <c r="B94" s="154" t="s">
        <v>68</v>
      </c>
      <c r="C94" s="176">
        <v>4535</v>
      </c>
      <c r="D94" s="176">
        <v>2531</v>
      </c>
      <c r="E94" s="176">
        <v>4460</v>
      </c>
      <c r="F94" s="176">
        <v>4564</v>
      </c>
      <c r="G94" s="176">
        <v>4705</v>
      </c>
      <c r="H94" s="177">
        <f t="shared" ref="H94:H106" si="21">IFERROR(G94/F94-1,"-")</f>
        <v>3.0893952673093805E-2</v>
      </c>
      <c r="I94" s="177">
        <f t="shared" ref="I94:I106" si="22">IFERROR(G94/C94-1,"-")</f>
        <v>3.7486218302094754E-2</v>
      </c>
      <c r="J94" s="177">
        <f t="shared" ref="J94:J106" si="23">G94/G$10</f>
        <v>8.4239135300047084E-3</v>
      </c>
    </row>
    <row r="95" spans="2:10" x14ac:dyDescent="0.25">
      <c r="B95" s="157" t="s">
        <v>97</v>
      </c>
      <c r="C95" s="158">
        <v>3456</v>
      </c>
      <c r="D95" s="158">
        <v>1673</v>
      </c>
      <c r="E95" s="158">
        <v>3404</v>
      </c>
      <c r="F95" s="158">
        <v>3332</v>
      </c>
      <c r="G95" s="158">
        <v>3522</v>
      </c>
      <c r="H95" s="159">
        <f t="shared" si="21"/>
        <v>5.7022809123649543E-2</v>
      </c>
      <c r="I95" s="160">
        <f t="shared" si="22"/>
        <v>1.9097222222222321E-2</v>
      </c>
      <c r="J95" s="159">
        <f t="shared" si="23"/>
        <v>6.3058498305369999E-3</v>
      </c>
    </row>
    <row r="96" spans="2:10" x14ac:dyDescent="0.25">
      <c r="B96" s="162" t="s">
        <v>103</v>
      </c>
      <c r="C96" s="163">
        <v>1798</v>
      </c>
      <c r="D96" s="163">
        <v>647</v>
      </c>
      <c r="E96" s="163">
        <v>1737</v>
      </c>
      <c r="F96" s="163">
        <v>1249</v>
      </c>
      <c r="G96" s="163">
        <v>1629</v>
      </c>
      <c r="H96" s="164">
        <f t="shared" si="21"/>
        <v>0.30424339471577255</v>
      </c>
      <c r="I96" s="165">
        <f t="shared" si="22"/>
        <v>-9.3993325917686277E-2</v>
      </c>
      <c r="J96" s="164">
        <f t="shared" si="23"/>
        <v>2.9165898279229904E-3</v>
      </c>
    </row>
    <row r="97" spans="2:10" x14ac:dyDescent="0.25">
      <c r="B97" s="162" t="s">
        <v>100</v>
      </c>
      <c r="C97" s="163">
        <v>1658</v>
      </c>
      <c r="D97" s="163">
        <v>1026</v>
      </c>
      <c r="E97" s="163">
        <v>1667</v>
      </c>
      <c r="F97" s="163">
        <v>2083</v>
      </c>
      <c r="G97" s="163">
        <v>1893</v>
      </c>
      <c r="H97" s="164">
        <f t="shared" si="21"/>
        <v>-9.1214594335093602E-2</v>
      </c>
      <c r="I97" s="165">
        <f t="shared" si="22"/>
        <v>0.14173703256936077</v>
      </c>
      <c r="J97" s="164">
        <f t="shared" si="23"/>
        <v>3.3892600026140091E-3</v>
      </c>
    </row>
    <row r="98" spans="2:10" x14ac:dyDescent="0.25">
      <c r="B98" s="157" t="s">
        <v>107</v>
      </c>
      <c r="C98" s="158">
        <v>1079</v>
      </c>
      <c r="D98" s="158">
        <v>858</v>
      </c>
      <c r="E98" s="158">
        <v>1056</v>
      </c>
      <c r="F98" s="158">
        <v>1232</v>
      </c>
      <c r="G98" s="158">
        <v>1183</v>
      </c>
      <c r="H98" s="159">
        <f t="shared" si="21"/>
        <v>-3.9772727272727293E-2</v>
      </c>
      <c r="I98" s="160">
        <f t="shared" si="22"/>
        <v>9.6385542168674787E-2</v>
      </c>
      <c r="J98" s="159">
        <f t="shared" si="23"/>
        <v>2.1180636994677089E-3</v>
      </c>
    </row>
    <row r="99" spans="2:10" x14ac:dyDescent="0.25">
      <c r="B99" s="162" t="s">
        <v>110</v>
      </c>
      <c r="C99" s="163">
        <v>131</v>
      </c>
      <c r="D99" s="163">
        <v>58</v>
      </c>
      <c r="E99" s="163">
        <v>101</v>
      </c>
      <c r="F99" s="163">
        <v>174</v>
      </c>
      <c r="G99" s="163">
        <v>160</v>
      </c>
      <c r="H99" s="164">
        <f t="shared" si="21"/>
        <v>-8.0459770114942541E-2</v>
      </c>
      <c r="I99" s="165">
        <f t="shared" si="22"/>
        <v>0.22137404580152675</v>
      </c>
      <c r="J99" s="164">
        <f t="shared" si="23"/>
        <v>2.8646677254001138E-4</v>
      </c>
    </row>
    <row r="100" spans="2:10" x14ac:dyDescent="0.25">
      <c r="B100" s="162" t="s">
        <v>113</v>
      </c>
      <c r="C100" s="163">
        <v>91</v>
      </c>
      <c r="D100" s="163">
        <v>149</v>
      </c>
      <c r="E100" s="163">
        <v>159</v>
      </c>
      <c r="F100" s="163">
        <v>128</v>
      </c>
      <c r="G100" s="163">
        <v>126</v>
      </c>
      <c r="H100" s="164">
        <f t="shared" si="21"/>
        <v>-1.5625E-2</v>
      </c>
      <c r="I100" s="165">
        <f t="shared" si="22"/>
        <v>0.38461538461538458</v>
      </c>
      <c r="J100" s="164">
        <f t="shared" si="23"/>
        <v>2.2559258337525895E-4</v>
      </c>
    </row>
    <row r="101" spans="2:10" x14ac:dyDescent="0.25">
      <c r="B101" s="162" t="s">
        <v>116</v>
      </c>
      <c r="C101" s="163">
        <v>227</v>
      </c>
      <c r="D101" s="163">
        <v>219</v>
      </c>
      <c r="E101" s="163">
        <v>201</v>
      </c>
      <c r="F101" s="163">
        <v>190</v>
      </c>
      <c r="G101" s="163">
        <v>188</v>
      </c>
      <c r="H101" s="164">
        <f t="shared" si="21"/>
        <v>-1.0526315789473717E-2</v>
      </c>
      <c r="I101" s="165">
        <f t="shared" si="22"/>
        <v>-0.17180616740088106</v>
      </c>
      <c r="J101" s="164">
        <f t="shared" si="23"/>
        <v>3.3659845773451334E-4</v>
      </c>
    </row>
    <row r="102" spans="2:10" x14ac:dyDescent="0.25">
      <c r="B102" s="162" t="s">
        <v>123</v>
      </c>
      <c r="C102" s="163">
        <v>52</v>
      </c>
      <c r="D102" s="163">
        <v>15</v>
      </c>
      <c r="E102" s="163">
        <v>55</v>
      </c>
      <c r="F102" s="163">
        <v>44</v>
      </c>
      <c r="G102" s="163">
        <v>35</v>
      </c>
      <c r="H102" s="164">
        <f t="shared" si="21"/>
        <v>-0.20454545454545459</v>
      </c>
      <c r="I102" s="165">
        <f t="shared" si="22"/>
        <v>-0.32692307692307687</v>
      </c>
      <c r="J102" s="164">
        <f t="shared" si="23"/>
        <v>6.2664606493127484E-5</v>
      </c>
    </row>
    <row r="103" spans="2:10" x14ac:dyDescent="0.25">
      <c r="B103" s="162" t="s">
        <v>119</v>
      </c>
      <c r="C103" s="163">
        <v>26</v>
      </c>
      <c r="D103" s="163">
        <v>47</v>
      </c>
      <c r="E103" s="163">
        <v>62</v>
      </c>
      <c r="F103" s="163">
        <v>43</v>
      </c>
      <c r="G103" s="163">
        <v>25</v>
      </c>
      <c r="H103" s="164">
        <f t="shared" si="21"/>
        <v>-0.41860465116279066</v>
      </c>
      <c r="I103" s="165">
        <f t="shared" si="22"/>
        <v>-3.8461538461538436E-2</v>
      </c>
      <c r="J103" s="164">
        <f t="shared" si="23"/>
        <v>4.4760433209376776E-5</v>
      </c>
    </row>
    <row r="104" spans="2:10" x14ac:dyDescent="0.25">
      <c r="B104" s="162" t="s">
        <v>128</v>
      </c>
      <c r="C104" s="163">
        <v>3</v>
      </c>
      <c r="D104" s="163">
        <v>2</v>
      </c>
      <c r="E104" s="163">
        <v>8</v>
      </c>
      <c r="F104" s="163">
        <v>9</v>
      </c>
      <c r="G104" s="163">
        <v>12</v>
      </c>
      <c r="H104" s="164">
        <f t="shared" si="21"/>
        <v>0.33333333333333326</v>
      </c>
      <c r="I104" s="165">
        <f t="shared" si="22"/>
        <v>3</v>
      </c>
      <c r="J104" s="164">
        <f t="shared" si="23"/>
        <v>2.1485007940500852E-5</v>
      </c>
    </row>
    <row r="105" spans="2:10" x14ac:dyDescent="0.25">
      <c r="B105" s="162" t="s">
        <v>131</v>
      </c>
      <c r="C105" s="163">
        <v>13</v>
      </c>
      <c r="D105" s="163">
        <v>2</v>
      </c>
      <c r="E105" s="163">
        <v>5</v>
      </c>
      <c r="F105" s="163">
        <v>9</v>
      </c>
      <c r="G105" s="163">
        <v>2</v>
      </c>
      <c r="H105" s="164">
        <f t="shared" si="21"/>
        <v>-0.77777777777777779</v>
      </c>
      <c r="I105" s="165">
        <f t="shared" si="22"/>
        <v>-0.84615384615384615</v>
      </c>
      <c r="J105" s="164">
        <f t="shared" si="23"/>
        <v>3.5808346567501417E-6</v>
      </c>
    </row>
    <row r="106" spans="2:10" x14ac:dyDescent="0.25">
      <c r="B106" s="168" t="s">
        <v>145</v>
      </c>
      <c r="C106" s="169">
        <f>C98-SUM(C99:C105)</f>
        <v>536</v>
      </c>
      <c r="D106" s="169">
        <f>D98-SUM(D99:D105)</f>
        <v>366</v>
      </c>
      <c r="E106" s="169">
        <f>E98-SUM(E99:E105)</f>
        <v>465</v>
      </c>
      <c r="F106" s="169">
        <f>F98-SUM(F99:F105)</f>
        <v>635</v>
      </c>
      <c r="G106" s="169">
        <f>G98-SUM(G99:G105)</f>
        <v>635</v>
      </c>
      <c r="H106" s="170">
        <f t="shared" si="21"/>
        <v>0</v>
      </c>
      <c r="I106" s="171">
        <f t="shared" si="22"/>
        <v>0.18470149253731338</v>
      </c>
      <c r="J106" s="170">
        <f t="shared" si="23"/>
        <v>1.13691500351817E-3</v>
      </c>
    </row>
    <row r="107" spans="2:10" x14ac:dyDescent="0.25">
      <c r="B107" s="153" t="s">
        <v>50</v>
      </c>
      <c r="C107" s="174"/>
      <c r="D107" s="174"/>
      <c r="E107" s="174"/>
      <c r="F107" s="174"/>
      <c r="G107" s="174"/>
      <c r="H107" s="175"/>
      <c r="I107" s="175"/>
      <c r="J107" s="175"/>
    </row>
    <row r="108" spans="2:10" x14ac:dyDescent="0.25">
      <c r="B108" s="154" t="s">
        <v>68</v>
      </c>
      <c r="C108" s="176">
        <v>15254</v>
      </c>
      <c r="D108" s="176">
        <v>12400</v>
      </c>
      <c r="E108" s="176">
        <v>17775</v>
      </c>
      <c r="F108" s="176">
        <v>24316</v>
      </c>
      <c r="G108" s="176">
        <v>23859</v>
      </c>
      <c r="H108" s="177">
        <f t="shared" ref="H108:H120" si="24">IFERROR(G108/F108-1,"-")</f>
        <v>-1.8794209573943066E-2</v>
      </c>
      <c r="I108" s="177">
        <f t="shared" ref="I108:I120" si="25">IFERROR(G108/C108-1,"-")</f>
        <v>0.56411433066736594</v>
      </c>
      <c r="J108" s="177">
        <f t="shared" ref="J108:J120" si="26">G108/G$10</f>
        <v>4.271756703770082E-2</v>
      </c>
    </row>
    <row r="109" spans="2:10" x14ac:dyDescent="0.25">
      <c r="B109" s="157" t="s">
        <v>97</v>
      </c>
      <c r="C109" s="158">
        <v>4910</v>
      </c>
      <c r="D109" s="158">
        <v>6642</v>
      </c>
      <c r="E109" s="158">
        <v>5780</v>
      </c>
      <c r="F109" s="158">
        <v>7532</v>
      </c>
      <c r="G109" s="158">
        <v>6028</v>
      </c>
      <c r="H109" s="159">
        <f t="shared" si="24"/>
        <v>-0.19968135953266064</v>
      </c>
      <c r="I109" s="160">
        <f t="shared" si="25"/>
        <v>0.22769857433808549</v>
      </c>
      <c r="J109" s="159">
        <f t="shared" si="26"/>
        <v>1.0792635655444928E-2</v>
      </c>
    </row>
    <row r="110" spans="2:10" x14ac:dyDescent="0.25">
      <c r="B110" s="162" t="s">
        <v>103</v>
      </c>
      <c r="C110" s="163">
        <v>1965</v>
      </c>
      <c r="D110" s="163">
        <v>2137</v>
      </c>
      <c r="E110" s="163">
        <v>1312</v>
      </c>
      <c r="F110" s="163">
        <v>3177</v>
      </c>
      <c r="G110" s="163">
        <v>2143</v>
      </c>
      <c r="H110" s="164">
        <f t="shared" si="24"/>
        <v>-0.32546427447277304</v>
      </c>
      <c r="I110" s="165">
        <f t="shared" si="25"/>
        <v>9.0585241730279931E-2</v>
      </c>
      <c r="J110" s="164">
        <f t="shared" si="26"/>
        <v>3.8368643347077768E-3</v>
      </c>
    </row>
    <row r="111" spans="2:10" x14ac:dyDescent="0.25">
      <c r="B111" s="162" t="s">
        <v>100</v>
      </c>
      <c r="C111" s="163">
        <v>2945</v>
      </c>
      <c r="D111" s="163">
        <v>4505</v>
      </c>
      <c r="E111" s="163">
        <v>4468</v>
      </c>
      <c r="F111" s="163">
        <v>4355</v>
      </c>
      <c r="G111" s="163">
        <v>3885</v>
      </c>
      <c r="H111" s="164">
        <f t="shared" si="24"/>
        <v>-0.10792192881745122</v>
      </c>
      <c r="I111" s="165">
        <f t="shared" si="25"/>
        <v>0.31918505942275033</v>
      </c>
      <c r="J111" s="164">
        <f t="shared" si="26"/>
        <v>6.9557713207371507E-3</v>
      </c>
    </row>
    <row r="112" spans="2:10" x14ac:dyDescent="0.25">
      <c r="B112" s="157" t="s">
        <v>107</v>
      </c>
      <c r="C112" s="158">
        <v>10344</v>
      </c>
      <c r="D112" s="158">
        <v>5758</v>
      </c>
      <c r="E112" s="158">
        <v>11995</v>
      </c>
      <c r="F112" s="158">
        <v>16784</v>
      </c>
      <c r="G112" s="158">
        <v>17831</v>
      </c>
      <c r="H112" s="159">
        <f t="shared" si="24"/>
        <v>6.2380838894184887E-2</v>
      </c>
      <c r="I112" s="160">
        <f t="shared" si="25"/>
        <v>0.72380123743232794</v>
      </c>
      <c r="J112" s="159">
        <f t="shared" si="26"/>
        <v>3.192493138225589E-2</v>
      </c>
    </row>
    <row r="113" spans="2:10" x14ac:dyDescent="0.25">
      <c r="B113" s="162" t="s">
        <v>110</v>
      </c>
      <c r="C113" s="163">
        <v>6355</v>
      </c>
      <c r="D113" s="163">
        <v>1423</v>
      </c>
      <c r="E113" s="163">
        <v>7409</v>
      </c>
      <c r="F113" s="163">
        <v>11006</v>
      </c>
      <c r="G113" s="163">
        <v>11723</v>
      </c>
      <c r="H113" s="164">
        <f t="shared" si="24"/>
        <v>6.514628384517529E-2</v>
      </c>
      <c r="I113" s="165">
        <f t="shared" si="25"/>
        <v>0.84468922108575928</v>
      </c>
      <c r="J113" s="164">
        <f t="shared" si="26"/>
        <v>2.0989062340540956E-2</v>
      </c>
    </row>
    <row r="114" spans="2:10" x14ac:dyDescent="0.25">
      <c r="B114" s="162" t="s">
        <v>113</v>
      </c>
      <c r="C114" s="163">
        <v>556</v>
      </c>
      <c r="D114" s="163">
        <v>516</v>
      </c>
      <c r="E114" s="163">
        <v>315</v>
      </c>
      <c r="F114" s="163">
        <v>405</v>
      </c>
      <c r="G114" s="163">
        <v>602</v>
      </c>
      <c r="H114" s="164">
        <f t="shared" si="24"/>
        <v>0.48641975308641983</v>
      </c>
      <c r="I114" s="165">
        <f t="shared" si="25"/>
        <v>8.2733812949640217E-2</v>
      </c>
      <c r="J114" s="164">
        <f t="shared" si="26"/>
        <v>1.0778312316817927E-3</v>
      </c>
    </row>
    <row r="115" spans="2:10" x14ac:dyDescent="0.25">
      <c r="B115" s="162" t="s">
        <v>116</v>
      </c>
      <c r="C115" s="163">
        <v>1045</v>
      </c>
      <c r="D115" s="163">
        <v>902</v>
      </c>
      <c r="E115" s="163">
        <v>554</v>
      </c>
      <c r="F115" s="163">
        <v>840</v>
      </c>
      <c r="G115" s="163">
        <v>1350</v>
      </c>
      <c r="H115" s="164">
        <f t="shared" si="24"/>
        <v>0.60714285714285721</v>
      </c>
      <c r="I115" s="165">
        <f t="shared" si="25"/>
        <v>0.29186602870813405</v>
      </c>
      <c r="J115" s="164">
        <f t="shared" si="26"/>
        <v>2.4170633933063459E-3</v>
      </c>
    </row>
    <row r="116" spans="2:10" x14ac:dyDescent="0.25">
      <c r="B116" s="162" t="s">
        <v>123</v>
      </c>
      <c r="C116" s="163">
        <v>139</v>
      </c>
      <c r="D116" s="163">
        <v>496</v>
      </c>
      <c r="E116" s="163">
        <v>283</v>
      </c>
      <c r="F116" s="163">
        <v>444</v>
      </c>
      <c r="G116" s="163">
        <v>333</v>
      </c>
      <c r="H116" s="164">
        <f t="shared" si="24"/>
        <v>-0.25</v>
      </c>
      <c r="I116" s="165">
        <f t="shared" si="25"/>
        <v>1.3956834532374103</v>
      </c>
      <c r="J116" s="164">
        <f t="shared" si="26"/>
        <v>5.9620897034889865E-4</v>
      </c>
    </row>
    <row r="117" spans="2:10" x14ac:dyDescent="0.25">
      <c r="B117" s="162" t="s">
        <v>119</v>
      </c>
      <c r="C117" s="163">
        <v>605</v>
      </c>
      <c r="D117" s="163">
        <v>713</v>
      </c>
      <c r="E117" s="163">
        <v>646</v>
      </c>
      <c r="F117" s="163">
        <v>1087</v>
      </c>
      <c r="G117" s="163">
        <v>382</v>
      </c>
      <c r="H117" s="164">
        <f t="shared" si="24"/>
        <v>-0.64857405703771853</v>
      </c>
      <c r="I117" s="165">
        <f t="shared" si="25"/>
        <v>-0.36859504132231402</v>
      </c>
      <c r="J117" s="164">
        <f t="shared" si="26"/>
        <v>6.8393941943927709E-4</v>
      </c>
    </row>
    <row r="118" spans="2:10" x14ac:dyDescent="0.25">
      <c r="B118" s="162" t="s">
        <v>128</v>
      </c>
      <c r="C118" s="163">
        <v>27</v>
      </c>
      <c r="D118" s="163">
        <v>30</v>
      </c>
      <c r="E118" s="163">
        <v>29</v>
      </c>
      <c r="F118" s="163">
        <v>153</v>
      </c>
      <c r="G118" s="163">
        <v>23</v>
      </c>
      <c r="H118" s="164">
        <f t="shared" si="24"/>
        <v>-0.84967320261437906</v>
      </c>
      <c r="I118" s="165">
        <f t="shared" si="25"/>
        <v>-0.14814814814814814</v>
      </c>
      <c r="J118" s="164">
        <f t="shared" si="26"/>
        <v>4.1179598552626632E-5</v>
      </c>
    </row>
    <row r="119" spans="2:10" x14ac:dyDescent="0.25">
      <c r="B119" s="162" t="s">
        <v>131</v>
      </c>
      <c r="C119" s="163">
        <v>43</v>
      </c>
      <c r="D119" s="163">
        <v>1</v>
      </c>
      <c r="E119" s="163">
        <v>7</v>
      </c>
      <c r="F119" s="163">
        <v>18</v>
      </c>
      <c r="G119" s="163">
        <v>55</v>
      </c>
      <c r="H119" s="164">
        <f t="shared" si="24"/>
        <v>2.0555555555555554</v>
      </c>
      <c r="I119" s="165">
        <f t="shared" si="25"/>
        <v>0.27906976744186052</v>
      </c>
      <c r="J119" s="164">
        <f t="shared" si="26"/>
        <v>9.8472953060628899E-5</v>
      </c>
    </row>
    <row r="120" spans="2:10" x14ac:dyDescent="0.25">
      <c r="B120" s="168" t="s">
        <v>145</v>
      </c>
      <c r="C120" s="169">
        <f>C112-SUM(C113:C119)</f>
        <v>1574</v>
      </c>
      <c r="D120" s="169">
        <f>D112-SUM(D113:D119)</f>
        <v>1677</v>
      </c>
      <c r="E120" s="169">
        <f>E112-SUM(E113:E119)</f>
        <v>2752</v>
      </c>
      <c r="F120" s="169">
        <f>F112-SUM(F113:F119)</f>
        <v>2831</v>
      </c>
      <c r="G120" s="169">
        <f>G112-SUM(G113:G119)</f>
        <v>3363</v>
      </c>
      <c r="H120" s="170">
        <f t="shared" si="24"/>
        <v>0.18791946308724827</v>
      </c>
      <c r="I120" s="171">
        <f t="shared" si="25"/>
        <v>1.136594663278272</v>
      </c>
      <c r="J120" s="170">
        <f t="shared" si="26"/>
        <v>6.0211734753253636E-3</v>
      </c>
    </row>
    <row r="121" spans="2:10" x14ac:dyDescent="0.25">
      <c r="B121" s="153" t="s">
        <v>51</v>
      </c>
      <c r="C121" s="174"/>
      <c r="D121" s="174"/>
      <c r="E121" s="174"/>
      <c r="F121" s="174"/>
      <c r="G121" s="174"/>
      <c r="H121" s="175"/>
      <c r="I121" s="175"/>
      <c r="J121" s="175"/>
    </row>
    <row r="122" spans="2:10" x14ac:dyDescent="0.25">
      <c r="B122" s="154" t="s">
        <v>68</v>
      </c>
      <c r="C122" s="176">
        <v>17645</v>
      </c>
      <c r="D122" s="176">
        <v>14859</v>
      </c>
      <c r="E122" s="176">
        <v>18761</v>
      </c>
      <c r="F122" s="176">
        <v>17627</v>
      </c>
      <c r="G122" s="176">
        <v>22231</v>
      </c>
      <c r="H122" s="177">
        <f t="shared" ref="H122:H134" si="27">IFERROR(G122/F122-1,"-")</f>
        <v>0.26119021954955457</v>
      </c>
      <c r="I122" s="177">
        <f t="shared" ref="I122:I134" si="28">IFERROR(G122/C122-1,"-")</f>
        <v>0.25990365542646643</v>
      </c>
      <c r="J122" s="177">
        <f t="shared" ref="J122:J134" si="29">G122/G$10</f>
        <v>3.9802767627106203E-2</v>
      </c>
    </row>
    <row r="123" spans="2:10" x14ac:dyDescent="0.25">
      <c r="B123" s="157" t="s">
        <v>97</v>
      </c>
      <c r="C123" s="158">
        <v>11036</v>
      </c>
      <c r="D123" s="158">
        <v>10238</v>
      </c>
      <c r="E123" s="158">
        <v>12867</v>
      </c>
      <c r="F123" s="158">
        <v>12297</v>
      </c>
      <c r="G123" s="158">
        <v>16725</v>
      </c>
      <c r="H123" s="159">
        <f t="shared" si="27"/>
        <v>0.36008782629909741</v>
      </c>
      <c r="I123" s="160">
        <f t="shared" si="28"/>
        <v>0.51549474447263499</v>
      </c>
      <c r="J123" s="159">
        <f t="shared" si="29"/>
        <v>2.9944729817073062E-2</v>
      </c>
    </row>
    <row r="124" spans="2:10" x14ac:dyDescent="0.25">
      <c r="B124" s="162" t="s">
        <v>103</v>
      </c>
      <c r="C124" s="163">
        <v>6080</v>
      </c>
      <c r="D124" s="163">
        <v>4713</v>
      </c>
      <c r="E124" s="163">
        <v>7496</v>
      </c>
      <c r="F124" s="163">
        <v>4739</v>
      </c>
      <c r="G124" s="163">
        <v>10068</v>
      </c>
      <c r="H124" s="164">
        <f t="shared" si="27"/>
        <v>1.1244988394175985</v>
      </c>
      <c r="I124" s="165">
        <f t="shared" si="28"/>
        <v>0.65592105263157885</v>
      </c>
      <c r="J124" s="164">
        <f t="shared" si="29"/>
        <v>1.8025921662080214E-2</v>
      </c>
    </row>
    <row r="125" spans="2:10" x14ac:dyDescent="0.25">
      <c r="B125" s="162" t="s">
        <v>100</v>
      </c>
      <c r="C125" s="163">
        <v>4956</v>
      </c>
      <c r="D125" s="163">
        <v>5525</v>
      </c>
      <c r="E125" s="163">
        <v>5371</v>
      </c>
      <c r="F125" s="163">
        <v>7558</v>
      </c>
      <c r="G125" s="163">
        <v>6657</v>
      </c>
      <c r="H125" s="164">
        <f t="shared" si="27"/>
        <v>-0.11921143159566028</v>
      </c>
      <c r="I125" s="165">
        <f t="shared" si="28"/>
        <v>0.34322033898305082</v>
      </c>
      <c r="J125" s="164">
        <f t="shared" si="29"/>
        <v>1.1918808154992848E-2</v>
      </c>
    </row>
    <row r="126" spans="2:10" x14ac:dyDescent="0.25">
      <c r="B126" s="157" t="s">
        <v>107</v>
      </c>
      <c r="C126" s="158">
        <v>6609</v>
      </c>
      <c r="D126" s="158">
        <v>4621</v>
      </c>
      <c r="E126" s="158">
        <v>5894</v>
      </c>
      <c r="F126" s="158">
        <v>5330</v>
      </c>
      <c r="G126" s="158">
        <v>5506</v>
      </c>
      <c r="H126" s="159">
        <f t="shared" si="27"/>
        <v>3.3020637898686589E-2</v>
      </c>
      <c r="I126" s="160">
        <f t="shared" si="28"/>
        <v>-0.16689362989862311</v>
      </c>
      <c r="J126" s="159">
        <f t="shared" si="29"/>
        <v>9.8580378100331413E-3</v>
      </c>
    </row>
    <row r="127" spans="2:10" x14ac:dyDescent="0.25">
      <c r="B127" s="162" t="s">
        <v>110</v>
      </c>
      <c r="C127" s="163">
        <v>692</v>
      </c>
      <c r="D127" s="163">
        <v>177</v>
      </c>
      <c r="E127" s="163">
        <v>781</v>
      </c>
      <c r="F127" s="163">
        <v>690</v>
      </c>
      <c r="G127" s="163">
        <v>648</v>
      </c>
      <c r="H127" s="164">
        <f t="shared" si="27"/>
        <v>-6.0869565217391286E-2</v>
      </c>
      <c r="I127" s="165">
        <f t="shared" si="28"/>
        <v>-6.3583815028901758E-2</v>
      </c>
      <c r="J127" s="164">
        <f t="shared" si="29"/>
        <v>1.160190428787046E-3</v>
      </c>
    </row>
    <row r="128" spans="2:10" x14ac:dyDescent="0.25">
      <c r="B128" s="162" t="s">
        <v>113</v>
      </c>
      <c r="C128" s="163">
        <v>366</v>
      </c>
      <c r="D128" s="163">
        <v>478</v>
      </c>
      <c r="E128" s="163">
        <v>489</v>
      </c>
      <c r="F128" s="163">
        <v>540</v>
      </c>
      <c r="G128" s="163">
        <v>506</v>
      </c>
      <c r="H128" s="164">
        <f t="shared" si="27"/>
        <v>-6.2962962962962998E-2</v>
      </c>
      <c r="I128" s="165">
        <f t="shared" si="28"/>
        <v>0.38251366120218577</v>
      </c>
      <c r="J128" s="164">
        <f t="shared" si="29"/>
        <v>9.0595116815778587E-4</v>
      </c>
    </row>
    <row r="129" spans="2:10" x14ac:dyDescent="0.25">
      <c r="B129" s="162" t="s">
        <v>116</v>
      </c>
      <c r="C129" s="163">
        <v>428</v>
      </c>
      <c r="D129" s="163">
        <v>592</v>
      </c>
      <c r="E129" s="163">
        <v>421</v>
      </c>
      <c r="F129" s="163">
        <v>499</v>
      </c>
      <c r="G129" s="163">
        <v>455</v>
      </c>
      <c r="H129" s="164">
        <f t="shared" si="27"/>
        <v>-8.8176352705410799E-2</v>
      </c>
      <c r="I129" s="165">
        <f t="shared" si="28"/>
        <v>6.308411214953269E-2</v>
      </c>
      <c r="J129" s="164">
        <f t="shared" si="29"/>
        <v>8.1463988441065726E-4</v>
      </c>
    </row>
    <row r="130" spans="2:10" x14ac:dyDescent="0.25">
      <c r="B130" s="162" t="s">
        <v>123</v>
      </c>
      <c r="C130" s="163">
        <v>109</v>
      </c>
      <c r="D130" s="163">
        <v>138</v>
      </c>
      <c r="E130" s="163">
        <v>101</v>
      </c>
      <c r="F130" s="163">
        <v>306</v>
      </c>
      <c r="G130" s="163">
        <v>151</v>
      </c>
      <c r="H130" s="164">
        <f t="shared" si="27"/>
        <v>-0.50653594771241828</v>
      </c>
      <c r="I130" s="165">
        <f t="shared" si="28"/>
        <v>0.3853211009174311</v>
      </c>
      <c r="J130" s="164">
        <f t="shared" si="29"/>
        <v>2.7035301658463572E-4</v>
      </c>
    </row>
    <row r="131" spans="2:10" x14ac:dyDescent="0.25">
      <c r="B131" s="162" t="s">
        <v>119</v>
      </c>
      <c r="C131" s="163">
        <v>81</v>
      </c>
      <c r="D131" s="163">
        <v>87</v>
      </c>
      <c r="E131" s="163">
        <v>117</v>
      </c>
      <c r="F131" s="163">
        <v>139</v>
      </c>
      <c r="G131" s="163">
        <v>123</v>
      </c>
      <c r="H131" s="164">
        <f t="shared" si="27"/>
        <v>-0.1151079136690647</v>
      </c>
      <c r="I131" s="165">
        <f t="shared" si="28"/>
        <v>0.5185185185185186</v>
      </c>
      <c r="J131" s="164">
        <f t="shared" si="29"/>
        <v>2.2022133139013372E-4</v>
      </c>
    </row>
    <row r="132" spans="2:10" x14ac:dyDescent="0.25">
      <c r="B132" s="162" t="s">
        <v>128</v>
      </c>
      <c r="C132" s="163">
        <v>37</v>
      </c>
      <c r="D132" s="163">
        <v>29</v>
      </c>
      <c r="E132" s="163">
        <v>33</v>
      </c>
      <c r="F132" s="163">
        <v>33</v>
      </c>
      <c r="G132" s="163">
        <v>53</v>
      </c>
      <c r="H132" s="164">
        <f t="shared" si="27"/>
        <v>0.60606060606060597</v>
      </c>
      <c r="I132" s="165">
        <f t="shared" si="28"/>
        <v>0.43243243243243246</v>
      </c>
      <c r="J132" s="164">
        <f t="shared" si="29"/>
        <v>9.4892118403878755E-5</v>
      </c>
    </row>
    <row r="133" spans="2:10" x14ac:dyDescent="0.25">
      <c r="B133" s="162" t="s">
        <v>131</v>
      </c>
      <c r="C133" s="163">
        <v>54</v>
      </c>
      <c r="D133" s="163">
        <v>30</v>
      </c>
      <c r="E133" s="163">
        <v>30</v>
      </c>
      <c r="F133" s="163">
        <v>42</v>
      </c>
      <c r="G133" s="163">
        <v>49</v>
      </c>
      <c r="H133" s="164">
        <f t="shared" si="27"/>
        <v>0.16666666666666674</v>
      </c>
      <c r="I133" s="165">
        <f t="shared" si="28"/>
        <v>-9.259259259259256E-2</v>
      </c>
      <c r="J133" s="164">
        <f t="shared" si="29"/>
        <v>8.773044909037848E-5</v>
      </c>
    </row>
    <row r="134" spans="2:10" x14ac:dyDescent="0.25">
      <c r="B134" s="168" t="s">
        <v>145</v>
      </c>
      <c r="C134" s="169">
        <f>C126-SUM(C127:C133)</f>
        <v>4842</v>
      </c>
      <c r="D134" s="169">
        <f>D126-SUM(D127:D133)</f>
        <v>3090</v>
      </c>
      <c r="E134" s="169">
        <f>E126-SUM(E127:E133)</f>
        <v>3922</v>
      </c>
      <c r="F134" s="169">
        <f>F126-SUM(F127:F133)</f>
        <v>3081</v>
      </c>
      <c r="G134" s="169">
        <f>G126-SUM(G127:G133)</f>
        <v>3521</v>
      </c>
      <c r="H134" s="170">
        <f t="shared" si="27"/>
        <v>0.14281077572216816</v>
      </c>
      <c r="I134" s="171">
        <f t="shared" si="28"/>
        <v>-0.27282114828583226</v>
      </c>
      <c r="J134" s="170">
        <f t="shared" si="29"/>
        <v>6.3040594132086252E-3</v>
      </c>
    </row>
    <row r="135" spans="2:10" x14ac:dyDescent="0.25">
      <c r="B135" s="153" t="s">
        <v>52</v>
      </c>
      <c r="C135" s="174"/>
      <c r="D135" s="174"/>
      <c r="E135" s="174"/>
      <c r="F135" s="174"/>
      <c r="G135" s="174"/>
      <c r="H135" s="175"/>
      <c r="I135" s="175"/>
      <c r="J135" s="175"/>
    </row>
    <row r="136" spans="2:10" x14ac:dyDescent="0.25">
      <c r="B136" s="154" t="s">
        <v>68</v>
      </c>
      <c r="C136" s="176">
        <v>29596</v>
      </c>
      <c r="D136" s="176">
        <v>10937</v>
      </c>
      <c r="E136" s="176">
        <v>26589</v>
      </c>
      <c r="F136" s="176">
        <v>28421</v>
      </c>
      <c r="G136" s="176">
        <v>29387</v>
      </c>
      <c r="H136" s="177">
        <f t="shared" ref="H136:H148" si="30">IFERROR(G136/F136-1,"-")</f>
        <v>3.3988951831392278E-2</v>
      </c>
      <c r="I136" s="177">
        <f t="shared" ref="I136:I148" si="31">IFERROR(G136/C136-1,"-")</f>
        <v>-7.0617651033924034E-3</v>
      </c>
      <c r="J136" s="177">
        <f t="shared" ref="J136:J148" si="32">G136/G$10</f>
        <v>5.2614994028958209E-2</v>
      </c>
    </row>
    <row r="137" spans="2:10" x14ac:dyDescent="0.25">
      <c r="B137" s="157" t="s">
        <v>97</v>
      </c>
      <c r="C137" s="158">
        <v>7179</v>
      </c>
      <c r="D137" s="158">
        <v>4324</v>
      </c>
      <c r="E137" s="158">
        <v>4253</v>
      </c>
      <c r="F137" s="158">
        <v>4890</v>
      </c>
      <c r="G137" s="158">
        <v>4326</v>
      </c>
      <c r="H137" s="159">
        <f t="shared" si="30"/>
        <v>-0.11533742331288344</v>
      </c>
      <c r="I137" s="160">
        <f t="shared" si="31"/>
        <v>-0.39740910990388634</v>
      </c>
      <c r="J137" s="159">
        <f t="shared" si="32"/>
        <v>7.7453453625505571E-3</v>
      </c>
    </row>
    <row r="138" spans="2:10" x14ac:dyDescent="0.25">
      <c r="B138" s="162" t="s">
        <v>103</v>
      </c>
      <c r="C138" s="163">
        <v>4248</v>
      </c>
      <c r="D138" s="163">
        <v>2204</v>
      </c>
      <c r="E138" s="163">
        <v>2736</v>
      </c>
      <c r="F138" s="163">
        <v>3180</v>
      </c>
      <c r="G138" s="163">
        <v>2940</v>
      </c>
      <c r="H138" s="164">
        <f t="shared" si="30"/>
        <v>-7.547169811320753E-2</v>
      </c>
      <c r="I138" s="165">
        <f t="shared" si="31"/>
        <v>-0.30790960451977401</v>
      </c>
      <c r="J138" s="164">
        <f t="shared" si="32"/>
        <v>5.263826945422709E-3</v>
      </c>
    </row>
    <row r="139" spans="2:10" x14ac:dyDescent="0.25">
      <c r="B139" s="162" t="s">
        <v>100</v>
      </c>
      <c r="C139" s="163">
        <v>2931</v>
      </c>
      <c r="D139" s="163">
        <v>2120</v>
      </c>
      <c r="E139" s="163">
        <v>1517</v>
      </c>
      <c r="F139" s="163">
        <v>1710</v>
      </c>
      <c r="G139" s="163">
        <v>1386</v>
      </c>
      <c r="H139" s="164">
        <f t="shared" si="30"/>
        <v>-0.18947368421052635</v>
      </c>
      <c r="I139" s="165">
        <f t="shared" si="31"/>
        <v>-0.52712384851586491</v>
      </c>
      <c r="J139" s="164">
        <f t="shared" si="32"/>
        <v>2.4815184171278482E-3</v>
      </c>
    </row>
    <row r="140" spans="2:10" x14ac:dyDescent="0.25">
      <c r="B140" s="157" t="s">
        <v>107</v>
      </c>
      <c r="C140" s="158">
        <v>22417</v>
      </c>
      <c r="D140" s="158">
        <v>6613</v>
      </c>
      <c r="E140" s="158">
        <v>22336</v>
      </c>
      <c r="F140" s="158">
        <v>23531</v>
      </c>
      <c r="G140" s="158">
        <v>25061</v>
      </c>
      <c r="H140" s="159">
        <f t="shared" si="30"/>
        <v>6.5020611108750126E-2</v>
      </c>
      <c r="I140" s="160">
        <f t="shared" si="31"/>
        <v>0.11794620154347157</v>
      </c>
      <c r="J140" s="159">
        <f t="shared" si="32"/>
        <v>4.4869648666407656E-2</v>
      </c>
    </row>
    <row r="141" spans="2:10" x14ac:dyDescent="0.25">
      <c r="B141" s="162" t="s">
        <v>110</v>
      </c>
      <c r="C141" s="163">
        <v>11792</v>
      </c>
      <c r="D141" s="163">
        <v>693</v>
      </c>
      <c r="E141" s="163">
        <v>9847</v>
      </c>
      <c r="F141" s="163">
        <v>11091</v>
      </c>
      <c r="G141" s="163">
        <v>12176</v>
      </c>
      <c r="H141" s="164">
        <f t="shared" si="30"/>
        <v>9.7827066991254208E-2</v>
      </c>
      <c r="I141" s="165">
        <f t="shared" si="31"/>
        <v>3.256445047489831E-2</v>
      </c>
      <c r="J141" s="164">
        <f t="shared" si="32"/>
        <v>2.1800121390294865E-2</v>
      </c>
    </row>
    <row r="142" spans="2:10" x14ac:dyDescent="0.25">
      <c r="B142" s="162" t="s">
        <v>113</v>
      </c>
      <c r="C142" s="163">
        <v>1684</v>
      </c>
      <c r="D142" s="163">
        <v>767</v>
      </c>
      <c r="E142" s="163">
        <v>1340</v>
      </c>
      <c r="F142" s="163">
        <v>1783</v>
      </c>
      <c r="G142" s="163">
        <v>1475</v>
      </c>
      <c r="H142" s="164">
        <f t="shared" si="30"/>
        <v>-0.17274256870443072</v>
      </c>
      <c r="I142" s="165">
        <f t="shared" si="31"/>
        <v>-0.12410926365795727</v>
      </c>
      <c r="J142" s="164">
        <f t="shared" si="32"/>
        <v>2.6408655593532296E-3</v>
      </c>
    </row>
    <row r="143" spans="2:10" x14ac:dyDescent="0.25">
      <c r="B143" s="162" t="s">
        <v>116</v>
      </c>
      <c r="C143" s="163">
        <v>2402</v>
      </c>
      <c r="D143" s="163">
        <v>1251</v>
      </c>
      <c r="E143" s="163">
        <v>2917</v>
      </c>
      <c r="F143" s="163">
        <v>2194</v>
      </c>
      <c r="G143" s="163">
        <v>2222</v>
      </c>
      <c r="H143" s="164">
        <f t="shared" si="30"/>
        <v>1.2762078395624377E-2</v>
      </c>
      <c r="I143" s="165">
        <f t="shared" si="31"/>
        <v>-7.4937552039966659E-2</v>
      </c>
      <c r="J143" s="164">
        <f t="shared" si="32"/>
        <v>3.9783073036494081E-3</v>
      </c>
    </row>
    <row r="144" spans="2:10" x14ac:dyDescent="0.25">
      <c r="B144" s="162" t="s">
        <v>123</v>
      </c>
      <c r="C144" s="163">
        <v>522</v>
      </c>
      <c r="D144" s="163">
        <v>172</v>
      </c>
      <c r="E144" s="163">
        <v>1276</v>
      </c>
      <c r="F144" s="163">
        <v>989</v>
      </c>
      <c r="G144" s="163">
        <v>653</v>
      </c>
      <c r="H144" s="164">
        <f t="shared" si="30"/>
        <v>-0.33973710819009095</v>
      </c>
      <c r="I144" s="165">
        <f t="shared" si="31"/>
        <v>0.25095785440613017</v>
      </c>
      <c r="J144" s="164">
        <f t="shared" si="32"/>
        <v>1.1691425154289213E-3</v>
      </c>
    </row>
    <row r="145" spans="2:10" x14ac:dyDescent="0.25">
      <c r="B145" s="162" t="s">
        <v>119</v>
      </c>
      <c r="C145" s="163">
        <v>712</v>
      </c>
      <c r="D145" s="163">
        <v>221</v>
      </c>
      <c r="E145" s="163">
        <v>607</v>
      </c>
      <c r="F145" s="163">
        <v>770</v>
      </c>
      <c r="G145" s="163">
        <v>753</v>
      </c>
      <c r="H145" s="164">
        <f t="shared" si="30"/>
        <v>-2.207792207792203E-2</v>
      </c>
      <c r="I145" s="165">
        <f t="shared" si="31"/>
        <v>5.7584269662921406E-2</v>
      </c>
      <c r="J145" s="164">
        <f t="shared" si="32"/>
        <v>1.3481842482664283E-3</v>
      </c>
    </row>
    <row r="146" spans="2:10" x14ac:dyDescent="0.25">
      <c r="B146" s="162" t="s">
        <v>128</v>
      </c>
      <c r="C146" s="163">
        <v>47</v>
      </c>
      <c r="D146" s="163">
        <v>28</v>
      </c>
      <c r="E146" s="163">
        <v>94</v>
      </c>
      <c r="F146" s="163">
        <v>7</v>
      </c>
      <c r="G146" s="163">
        <v>19</v>
      </c>
      <c r="H146" s="164">
        <f t="shared" si="30"/>
        <v>1.7142857142857144</v>
      </c>
      <c r="I146" s="165">
        <f t="shared" si="31"/>
        <v>-0.5957446808510638</v>
      </c>
      <c r="J146" s="164">
        <f t="shared" si="32"/>
        <v>3.401792923912635E-5</v>
      </c>
    </row>
    <row r="147" spans="2:10" x14ac:dyDescent="0.25">
      <c r="B147" s="162" t="s">
        <v>131</v>
      </c>
      <c r="C147" s="163">
        <v>105</v>
      </c>
      <c r="D147" s="163">
        <v>12</v>
      </c>
      <c r="E147" s="163">
        <v>37</v>
      </c>
      <c r="F147" s="163">
        <v>21</v>
      </c>
      <c r="G147" s="163">
        <v>25</v>
      </c>
      <c r="H147" s="164">
        <f t="shared" si="30"/>
        <v>0.19047619047619047</v>
      </c>
      <c r="I147" s="165">
        <f t="shared" si="31"/>
        <v>-0.76190476190476186</v>
      </c>
      <c r="J147" s="164">
        <f t="shared" si="32"/>
        <v>4.4760433209376776E-5</v>
      </c>
    </row>
    <row r="148" spans="2:10" x14ac:dyDescent="0.25">
      <c r="B148" s="168" t="s">
        <v>145</v>
      </c>
      <c r="C148" s="169">
        <f>C140-SUM(C141:C147)</f>
        <v>5153</v>
      </c>
      <c r="D148" s="169">
        <f>D140-SUM(D141:D147)</f>
        <v>3469</v>
      </c>
      <c r="E148" s="169">
        <f>E140-SUM(E141:E147)</f>
        <v>6218</v>
      </c>
      <c r="F148" s="169">
        <f>F140-SUM(F141:F147)</f>
        <v>6676</v>
      </c>
      <c r="G148" s="169">
        <f>G140-SUM(G141:G147)</f>
        <v>7738</v>
      </c>
      <c r="H148" s="170">
        <f t="shared" si="30"/>
        <v>0.15907729179149199</v>
      </c>
      <c r="I148" s="171">
        <f t="shared" si="31"/>
        <v>0.50164952454880662</v>
      </c>
      <c r="J148" s="170">
        <f t="shared" si="32"/>
        <v>1.3854249286966299E-2</v>
      </c>
    </row>
    <row r="149" spans="2:10" x14ac:dyDescent="0.25">
      <c r="B149" s="153" t="s">
        <v>53</v>
      </c>
      <c r="C149" s="174"/>
      <c r="D149" s="174"/>
      <c r="E149" s="174"/>
      <c r="F149" s="174"/>
      <c r="G149" s="174"/>
      <c r="H149" s="175"/>
      <c r="I149" s="175"/>
      <c r="J149" s="175"/>
    </row>
    <row r="150" spans="2:10" x14ac:dyDescent="0.25">
      <c r="B150" s="154" t="s">
        <v>68</v>
      </c>
      <c r="C150" s="176">
        <v>12399</v>
      </c>
      <c r="D150" s="176">
        <v>5539</v>
      </c>
      <c r="E150" s="176">
        <v>10249</v>
      </c>
      <c r="F150" s="176">
        <v>11208</v>
      </c>
      <c r="G150" s="176">
        <v>13055</v>
      </c>
      <c r="H150" s="177">
        <f t="shared" ref="H150:H162" si="33">IFERROR(G150/F150-1,"-")</f>
        <v>0.16479300499643101</v>
      </c>
      <c r="I150" s="177">
        <f t="shared" ref="I150:I162" si="34">IFERROR(G150/C150-1,"-")</f>
        <v>5.2907492539721046E-2</v>
      </c>
      <c r="J150" s="177">
        <f t="shared" ref="J150:J162" si="35">G150/G$10</f>
        <v>2.337389822193655E-2</v>
      </c>
    </row>
    <row r="151" spans="2:10" x14ac:dyDescent="0.25">
      <c r="B151" s="157" t="s">
        <v>97</v>
      </c>
      <c r="C151" s="158">
        <v>6396</v>
      </c>
      <c r="D151" s="158">
        <v>3340</v>
      </c>
      <c r="E151" s="158">
        <v>5747</v>
      </c>
      <c r="F151" s="158">
        <v>6603</v>
      </c>
      <c r="G151" s="158">
        <v>7242</v>
      </c>
      <c r="H151" s="159">
        <f t="shared" si="33"/>
        <v>9.6774193548387011E-2</v>
      </c>
      <c r="I151" s="160">
        <f t="shared" si="34"/>
        <v>0.13227016885553478</v>
      </c>
      <c r="J151" s="159">
        <f t="shared" si="35"/>
        <v>1.2966202292092263E-2</v>
      </c>
    </row>
    <row r="152" spans="2:10" x14ac:dyDescent="0.25">
      <c r="B152" s="162" t="s">
        <v>103</v>
      </c>
      <c r="C152" s="163">
        <v>4149</v>
      </c>
      <c r="D152" s="163">
        <v>2340</v>
      </c>
      <c r="E152" s="163">
        <v>4364</v>
      </c>
      <c r="F152" s="163">
        <v>5247</v>
      </c>
      <c r="G152" s="163">
        <v>5289</v>
      </c>
      <c r="H152" s="164">
        <f t="shared" si="33"/>
        <v>8.0045740423098088E-3</v>
      </c>
      <c r="I152" s="165">
        <f t="shared" si="34"/>
        <v>0.27476500361532907</v>
      </c>
      <c r="J152" s="164">
        <f t="shared" si="35"/>
        <v>9.4695172497757506E-3</v>
      </c>
    </row>
    <row r="153" spans="2:10" x14ac:dyDescent="0.25">
      <c r="B153" s="162" t="s">
        <v>100</v>
      </c>
      <c r="C153" s="163">
        <v>2247</v>
      </c>
      <c r="D153" s="163">
        <v>1000</v>
      </c>
      <c r="E153" s="163">
        <v>1383</v>
      </c>
      <c r="F153" s="163">
        <v>1356</v>
      </c>
      <c r="G153" s="163">
        <v>1953</v>
      </c>
      <c r="H153" s="164">
        <f t="shared" si="33"/>
        <v>0.44026548672566368</v>
      </c>
      <c r="I153" s="165">
        <f t="shared" si="34"/>
        <v>-0.13084112149532712</v>
      </c>
      <c r="J153" s="164">
        <f t="shared" si="35"/>
        <v>3.4966850423165134E-3</v>
      </c>
    </row>
    <row r="154" spans="2:10" x14ac:dyDescent="0.25">
      <c r="B154" s="157" t="s">
        <v>107</v>
      </c>
      <c r="C154" s="158">
        <v>6003</v>
      </c>
      <c r="D154" s="158">
        <v>2199</v>
      </c>
      <c r="E154" s="158">
        <v>4502</v>
      </c>
      <c r="F154" s="158">
        <v>4605</v>
      </c>
      <c r="G154" s="158">
        <v>5813</v>
      </c>
      <c r="H154" s="159">
        <f t="shared" si="33"/>
        <v>0.26232356134636259</v>
      </c>
      <c r="I154" s="160">
        <f t="shared" si="34"/>
        <v>-3.1650841246043671E-2</v>
      </c>
      <c r="J154" s="159">
        <f t="shared" si="35"/>
        <v>1.0407695929844288E-2</v>
      </c>
    </row>
    <row r="155" spans="2:10" x14ac:dyDescent="0.25">
      <c r="B155" s="162" t="s">
        <v>110</v>
      </c>
      <c r="C155" s="163">
        <v>1894</v>
      </c>
      <c r="D155" s="163">
        <v>137</v>
      </c>
      <c r="E155" s="163">
        <v>1991</v>
      </c>
      <c r="F155" s="163">
        <v>1582</v>
      </c>
      <c r="G155" s="163">
        <v>1869</v>
      </c>
      <c r="H155" s="164">
        <f t="shared" si="33"/>
        <v>0.18141592920353977</v>
      </c>
      <c r="I155" s="165">
        <f t="shared" si="34"/>
        <v>-1.3199577613516422E-2</v>
      </c>
      <c r="J155" s="164">
        <f t="shared" si="35"/>
        <v>3.3462899867330075E-3</v>
      </c>
    </row>
    <row r="156" spans="2:10" x14ac:dyDescent="0.25">
      <c r="B156" s="162" t="s">
        <v>113</v>
      </c>
      <c r="C156" s="163">
        <v>1290</v>
      </c>
      <c r="D156" s="163">
        <v>492</v>
      </c>
      <c r="E156" s="163">
        <v>524</v>
      </c>
      <c r="F156" s="163">
        <v>656</v>
      </c>
      <c r="G156" s="163">
        <v>561</v>
      </c>
      <c r="H156" s="164">
        <f t="shared" si="33"/>
        <v>-0.14481707317073167</v>
      </c>
      <c r="I156" s="165">
        <f t="shared" si="34"/>
        <v>-0.56511627906976747</v>
      </c>
      <c r="J156" s="164">
        <f t="shared" si="35"/>
        <v>1.0044241212184147E-3</v>
      </c>
    </row>
    <row r="157" spans="2:10" x14ac:dyDescent="0.25">
      <c r="B157" s="162" t="s">
        <v>116</v>
      </c>
      <c r="C157" s="163">
        <v>1040</v>
      </c>
      <c r="D157" s="163">
        <v>492</v>
      </c>
      <c r="E157" s="163">
        <v>556</v>
      </c>
      <c r="F157" s="163">
        <v>861</v>
      </c>
      <c r="G157" s="163">
        <v>1146</v>
      </c>
      <c r="H157" s="164">
        <f t="shared" si="33"/>
        <v>0.33101045296167242</v>
      </c>
      <c r="I157" s="165">
        <f t="shared" si="34"/>
        <v>0.10192307692307701</v>
      </c>
      <c r="J157" s="164">
        <f t="shared" si="35"/>
        <v>2.0518182583178315E-3</v>
      </c>
    </row>
    <row r="158" spans="2:10" x14ac:dyDescent="0.25">
      <c r="B158" s="162" t="s">
        <v>123</v>
      </c>
      <c r="C158" s="163">
        <v>98</v>
      </c>
      <c r="D158" s="163">
        <v>46</v>
      </c>
      <c r="E158" s="163">
        <v>152</v>
      </c>
      <c r="F158" s="163">
        <v>135</v>
      </c>
      <c r="G158" s="163">
        <v>188</v>
      </c>
      <c r="H158" s="164">
        <f t="shared" si="33"/>
        <v>0.3925925925925926</v>
      </c>
      <c r="I158" s="165">
        <f t="shared" si="34"/>
        <v>0.91836734693877542</v>
      </c>
      <c r="J158" s="164">
        <f t="shared" si="35"/>
        <v>3.3659845773451334E-4</v>
      </c>
    </row>
    <row r="159" spans="2:10" x14ac:dyDescent="0.25">
      <c r="B159" s="162" t="s">
        <v>119</v>
      </c>
      <c r="C159" s="163">
        <v>319</v>
      </c>
      <c r="D159" s="163">
        <v>232</v>
      </c>
      <c r="E159" s="163">
        <v>551</v>
      </c>
      <c r="F159" s="163">
        <v>289</v>
      </c>
      <c r="G159" s="163">
        <v>504</v>
      </c>
      <c r="H159" s="164">
        <f t="shared" si="33"/>
        <v>0.74394463667820077</v>
      </c>
      <c r="I159" s="165">
        <f t="shared" si="34"/>
        <v>0.57993730407523514</v>
      </c>
      <c r="J159" s="164">
        <f t="shared" si="35"/>
        <v>9.0237033350103581E-4</v>
      </c>
    </row>
    <row r="160" spans="2:10" x14ac:dyDescent="0.25">
      <c r="B160" s="162" t="s">
        <v>128</v>
      </c>
      <c r="C160" s="163">
        <v>48</v>
      </c>
      <c r="D160" s="163">
        <v>5</v>
      </c>
      <c r="E160" s="163">
        <v>19</v>
      </c>
      <c r="F160" s="163">
        <v>12</v>
      </c>
      <c r="G160" s="163">
        <v>6</v>
      </c>
      <c r="H160" s="164">
        <f t="shared" si="33"/>
        <v>-0.5</v>
      </c>
      <c r="I160" s="165">
        <f t="shared" si="34"/>
        <v>-0.875</v>
      </c>
      <c r="J160" s="164">
        <f t="shared" si="35"/>
        <v>1.0742503970250426E-5</v>
      </c>
    </row>
    <row r="161" spans="2:10" x14ac:dyDescent="0.25">
      <c r="B161" s="162" t="s">
        <v>131</v>
      </c>
      <c r="C161" s="163">
        <v>14</v>
      </c>
      <c r="D161" s="163">
        <v>6</v>
      </c>
      <c r="E161" s="163">
        <v>13</v>
      </c>
      <c r="F161" s="163">
        <v>15</v>
      </c>
      <c r="G161" s="163">
        <v>6</v>
      </c>
      <c r="H161" s="164">
        <f t="shared" si="33"/>
        <v>-0.6</v>
      </c>
      <c r="I161" s="165">
        <f t="shared" si="34"/>
        <v>-0.5714285714285714</v>
      </c>
      <c r="J161" s="164">
        <f t="shared" si="35"/>
        <v>1.0742503970250426E-5</v>
      </c>
    </row>
    <row r="162" spans="2:10" x14ac:dyDescent="0.25">
      <c r="B162" s="168" t="s">
        <v>145</v>
      </c>
      <c r="C162" s="169">
        <f>C154-SUM(C155:C161)</f>
        <v>1300</v>
      </c>
      <c r="D162" s="169">
        <f>D154-SUM(D155:D161)</f>
        <v>789</v>
      </c>
      <c r="E162" s="169">
        <f>E154-SUM(E155:E161)</f>
        <v>696</v>
      </c>
      <c r="F162" s="169">
        <f>F154-SUM(F155:F161)</f>
        <v>1055</v>
      </c>
      <c r="G162" s="169">
        <f>G154-SUM(G155:G161)</f>
        <v>1533</v>
      </c>
      <c r="H162" s="170">
        <f t="shared" si="33"/>
        <v>0.45308056872037916</v>
      </c>
      <c r="I162" s="171">
        <f t="shared" si="34"/>
        <v>0.1792307692307693</v>
      </c>
      <c r="J162" s="170">
        <f t="shared" si="35"/>
        <v>2.7447097643989839E-3</v>
      </c>
    </row>
    <row r="163" spans="2:10" x14ac:dyDescent="0.25">
      <c r="C163" s="79"/>
      <c r="D163" s="79"/>
      <c r="E163" s="79"/>
      <c r="F163" s="79"/>
      <c r="G163" s="79"/>
      <c r="H163" s="79"/>
    </row>
    <row r="164" spans="2:10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</row>
  </sheetData>
  <mergeCells count="3">
    <mergeCell ref="B5:J5"/>
    <mergeCell ref="L5:T5"/>
    <mergeCell ref="C7:J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A14A3-EE60-4E1F-B48A-09441AEC2ACA}">
  <sheetPr>
    <tabColor rgb="FFFFC000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1" width="10.5703125" customWidth="1"/>
    <col min="12" max="12" width="11.5703125" customWidth="1"/>
    <col min="13" max="14" width="10.5703125" customWidth="1"/>
    <col min="16" max="28" width="11.42578125" hidden="1" customWidth="1"/>
  </cols>
  <sheetData>
    <row r="1" spans="1:28" ht="42.75" customHeight="1" x14ac:dyDescent="0.25"/>
    <row r="4" spans="1:28" ht="42" customHeight="1" thickBot="1" x14ac:dyDescent="0.3">
      <c r="B4" s="269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Q4" s="269" t="s">
        <v>270</v>
      </c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</row>
    <row r="5" spans="1:28" ht="6" customHeight="1" x14ac:dyDescent="0.25"/>
    <row r="6" spans="1:28" ht="15.75" x14ac:dyDescent="0.25">
      <c r="B6" s="143"/>
      <c r="C6" s="301" t="s">
        <v>43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</row>
    <row r="7" spans="1:28" s="144" customFormat="1" ht="72" customHeight="1" x14ac:dyDescent="0.25">
      <c r="B7" s="145"/>
      <c r="C7" s="172" t="s">
        <v>261</v>
      </c>
      <c r="D7" s="172" t="s">
        <v>262</v>
      </c>
      <c r="E7" s="172" t="s">
        <v>263</v>
      </c>
      <c r="F7" s="172" t="s">
        <v>269</v>
      </c>
      <c r="G7" s="172" t="s">
        <v>264</v>
      </c>
      <c r="H7" s="172" t="s">
        <v>265</v>
      </c>
      <c r="I7" s="172" t="s">
        <v>266</v>
      </c>
      <c r="J7" s="173" t="str">
        <f>CONCATENATE("var. ",RIGHT(I7,2),"/",RIGHT(H7,2))</f>
        <v>var. 24/23</v>
      </c>
      <c r="K7" s="173" t="str">
        <f>CONCATENATE("var. ",RIGHT(I7,2),"/",RIGHT(D7,2))</f>
        <v>var. 24/19</v>
      </c>
      <c r="L7" s="172" t="str">
        <f>CONCATENATE("dif. ",RIGHT(I7,2),"/",RIGHT(H7,2))</f>
        <v>dif. 24/23</v>
      </c>
      <c r="M7" s="172" t="str">
        <f>CONCATENATE("dif. ",RIGHT(I7,2),"/",RIGHT(D7,2))</f>
        <v>dif. 24/19</v>
      </c>
      <c r="N7" s="173" t="str">
        <f>CONCATENATE("Cuota s/ total lugares de residencia ",RIGHT(I7,4))</f>
        <v>Cuota s/ total lugares de residencia 2024</v>
      </c>
      <c r="Q7" s="145"/>
      <c r="R7" s="172" t="s">
        <v>261</v>
      </c>
      <c r="S7" s="172" t="s">
        <v>262</v>
      </c>
      <c r="T7" s="172" t="s">
        <v>263</v>
      </c>
      <c r="U7" s="172" t="s">
        <v>264</v>
      </c>
      <c r="V7" s="172" t="s">
        <v>265</v>
      </c>
      <c r="W7" s="172" t="s">
        <v>266</v>
      </c>
      <c r="X7" s="173" t="str">
        <f>CONCATENATE("var. ",RIGHT(W7,2),"/",RIGHT(V7,2))</f>
        <v>var. 24/23</v>
      </c>
      <c r="Y7" s="173" t="str">
        <f>CONCATENATE("var. ",RIGHT(W7,2),"/",RIGHT(S7,2))</f>
        <v>var. 24/19</v>
      </c>
      <c r="Z7" s="172" t="str">
        <f>CONCATENATE("dif. ",RIGHT(W7,2),"/",RIGHT(V7,2))</f>
        <v>dif. 24/23</v>
      </c>
      <c r="AA7" s="172" t="str">
        <f>CONCATENATE("dif. ",RIGHT(W7,2),"/",RIGHT(S7,2))</f>
        <v>dif. 24/19</v>
      </c>
      <c r="AB7" s="173" t="str">
        <f>CONCATENATE("Cuota s/ total lugares de residencia ",RIGHT(W7,4))</f>
        <v>Cuota s/ total lugares de residencia 2024</v>
      </c>
    </row>
    <row r="8" spans="1:28" x14ac:dyDescent="0.25">
      <c r="A8" s="1"/>
      <c r="B8" s="150" t="s">
        <v>43</v>
      </c>
      <c r="C8" s="151"/>
      <c r="D8" s="151"/>
      <c r="E8" s="151"/>
      <c r="F8" s="151"/>
      <c r="G8" s="151"/>
      <c r="H8" s="151"/>
      <c r="I8" s="152"/>
      <c r="J8" s="152"/>
      <c r="K8" s="152"/>
      <c r="L8" s="152"/>
      <c r="M8" s="151"/>
      <c r="N8" s="151"/>
      <c r="Q8" s="153" t="s">
        <v>47</v>
      </c>
      <c r="R8" s="151"/>
      <c r="S8" s="151"/>
      <c r="T8" s="151"/>
      <c r="U8" s="151"/>
      <c r="V8" s="151"/>
      <c r="W8" s="152"/>
      <c r="X8" s="152"/>
      <c r="Y8" s="152"/>
      <c r="Z8" s="152"/>
      <c r="AA8" s="151"/>
      <c r="AB8" s="151"/>
    </row>
    <row r="9" spans="1:28" x14ac:dyDescent="0.25">
      <c r="A9" s="1"/>
      <c r="B9" s="154" t="s">
        <v>68</v>
      </c>
      <c r="C9" s="176">
        <v>3336450</v>
      </c>
      <c r="D9" s="176">
        <v>3334544</v>
      </c>
      <c r="E9" s="176">
        <v>1300354</v>
      </c>
      <c r="F9" s="176">
        <v>3127308</v>
      </c>
      <c r="G9" s="176">
        <v>3127308</v>
      </c>
      <c r="H9" s="176">
        <v>3519163</v>
      </c>
      <c r="I9" s="176">
        <v>3743983</v>
      </c>
      <c r="J9" s="177">
        <f>IFERROR(I9/H9-1,"-")</f>
        <v>6.3884508901690618E-2</v>
      </c>
      <c r="K9" s="177">
        <f>IFERROR(I9/D9-1,"-")</f>
        <v>0.12278710372392743</v>
      </c>
      <c r="L9" s="176">
        <f>I9-H9</f>
        <v>224820</v>
      </c>
      <c r="M9" s="176">
        <f>I9-D9</f>
        <v>409439</v>
      </c>
      <c r="N9" s="177">
        <f t="shared" ref="N9:N21" si="0">I9/I$9</f>
        <v>1</v>
      </c>
      <c r="Q9" s="154" t="s">
        <v>68</v>
      </c>
      <c r="R9" s="176">
        <v>95089</v>
      </c>
      <c r="S9" s="176">
        <v>90031</v>
      </c>
      <c r="T9" s="176">
        <v>29538</v>
      </c>
      <c r="U9" s="176">
        <v>106766</v>
      </c>
      <c r="V9" s="176">
        <v>127703</v>
      </c>
      <c r="W9" s="176">
        <v>155107</v>
      </c>
      <c r="X9" s="177">
        <f>IFERROR(W9/V9-1,"-")</f>
        <v>0.21459166973367894</v>
      </c>
      <c r="Y9" s="177">
        <f>IFERROR(W9/S9-1,"-")</f>
        <v>0.72281769612688973</v>
      </c>
      <c r="Z9" s="176">
        <f>W9-V9</f>
        <v>27404</v>
      </c>
      <c r="AA9" s="176">
        <f>W9-S9</f>
        <v>65076</v>
      </c>
      <c r="AB9" s="177">
        <f t="shared" ref="AB9:AB21" si="1">W9/W$9</f>
        <v>1</v>
      </c>
    </row>
    <row r="10" spans="1:28" x14ac:dyDescent="0.25">
      <c r="A10" s="1" t="s">
        <v>96</v>
      </c>
      <c r="B10" s="157" t="s">
        <v>97</v>
      </c>
      <c r="C10" s="158">
        <v>642751</v>
      </c>
      <c r="D10" s="158">
        <v>649823</v>
      </c>
      <c r="E10" s="158">
        <v>213839</v>
      </c>
      <c r="F10" s="158">
        <v>632958</v>
      </c>
      <c r="G10" s="158">
        <v>632958</v>
      </c>
      <c r="H10" s="158">
        <v>670074</v>
      </c>
      <c r="I10" s="158">
        <v>659003</v>
      </c>
      <c r="J10" s="160">
        <f>IFERROR(I10/H10-1,"-")</f>
        <v>-1.6522055772944522E-2</v>
      </c>
      <c r="K10" s="159">
        <f t="shared" ref="K10:K21" si="2">IFERROR(I10/D10-1,"-")</f>
        <v>1.4126923793094326E-2</v>
      </c>
      <c r="L10" s="157">
        <f t="shared" ref="L10:L20" si="3">I10-H10</f>
        <v>-11071</v>
      </c>
      <c r="M10" s="158">
        <f t="shared" ref="M10:M21" si="4">I10-D10</f>
        <v>9180</v>
      </c>
      <c r="N10" s="159">
        <f t="shared" si="0"/>
        <v>0.17601655776748987</v>
      </c>
      <c r="Q10" s="157" t="s">
        <v>97</v>
      </c>
      <c r="R10" s="158">
        <v>20524</v>
      </c>
      <c r="S10" s="158">
        <v>23540</v>
      </c>
      <c r="T10" s="158">
        <v>6589</v>
      </c>
      <c r="U10" s="158">
        <v>29253</v>
      </c>
      <c r="V10" s="158">
        <v>30243</v>
      </c>
      <c r="W10" s="158">
        <v>36940</v>
      </c>
      <c r="X10" s="160">
        <f>IFERROR(W10/V10-1,"-")</f>
        <v>0.22143967199021253</v>
      </c>
      <c r="Y10" s="159">
        <f t="shared" ref="Y10:Y21" si="5">IFERROR(W10/S10-1,"-")</f>
        <v>0.56924384027187758</v>
      </c>
      <c r="Z10" s="157">
        <f t="shared" ref="Z10:Z20" si="6">W10-V10</f>
        <v>6697</v>
      </c>
      <c r="AA10" s="158">
        <f t="shared" ref="AA10:AA21" si="7">W10-S10</f>
        <v>13400</v>
      </c>
      <c r="AB10" s="159">
        <f t="shared" si="1"/>
        <v>0.23815817467941486</v>
      </c>
    </row>
    <row r="11" spans="1:28" x14ac:dyDescent="0.25">
      <c r="A11" s="161" t="s">
        <v>103</v>
      </c>
      <c r="B11" s="162" t="s">
        <v>103</v>
      </c>
      <c r="C11" s="163">
        <v>252107</v>
      </c>
      <c r="D11" s="163">
        <v>243859</v>
      </c>
      <c r="E11" s="163">
        <v>82759</v>
      </c>
      <c r="F11" s="163">
        <v>264724</v>
      </c>
      <c r="G11" s="163">
        <v>264724</v>
      </c>
      <c r="H11" s="163">
        <v>272122</v>
      </c>
      <c r="I11" s="163">
        <v>259877</v>
      </c>
      <c r="J11" s="165">
        <f>IFERROR(I11/H11-1,"-")</f>
        <v>-4.4998199337062061E-2</v>
      </c>
      <c r="K11" s="164">
        <f t="shared" si="2"/>
        <v>6.568549858729833E-2</v>
      </c>
      <c r="L11" s="162">
        <f t="shared" si="3"/>
        <v>-12245</v>
      </c>
      <c r="M11" s="163">
        <f t="shared" si="4"/>
        <v>16018</v>
      </c>
      <c r="N11" s="164">
        <f t="shared" si="0"/>
        <v>6.9411907051928387E-2</v>
      </c>
      <c r="Q11" s="162" t="s">
        <v>103</v>
      </c>
      <c r="R11" s="163">
        <v>11738</v>
      </c>
      <c r="S11" s="163">
        <v>12422</v>
      </c>
      <c r="T11" s="163">
        <v>2565</v>
      </c>
      <c r="U11" s="163">
        <v>23432</v>
      </c>
      <c r="V11" s="163">
        <v>22337</v>
      </c>
      <c r="W11" s="163">
        <v>21299</v>
      </c>
      <c r="X11" s="165">
        <f>IFERROR(W11/V11-1,"-")</f>
        <v>-4.6469982540179977E-2</v>
      </c>
      <c r="Y11" s="164">
        <f t="shared" si="5"/>
        <v>0.71461922395749466</v>
      </c>
      <c r="Z11" s="162">
        <f t="shared" si="6"/>
        <v>-1038</v>
      </c>
      <c r="AA11" s="163">
        <f t="shared" si="7"/>
        <v>8877</v>
      </c>
      <c r="AB11" s="164">
        <f t="shared" si="1"/>
        <v>0.13731810943413256</v>
      </c>
    </row>
    <row r="12" spans="1:28" x14ac:dyDescent="0.25">
      <c r="A12" s="161" t="s">
        <v>100</v>
      </c>
      <c r="B12" s="162" t="s">
        <v>100</v>
      </c>
      <c r="C12" s="163">
        <v>390644</v>
      </c>
      <c r="D12" s="163">
        <v>405964</v>
      </c>
      <c r="E12" s="163">
        <v>131080</v>
      </c>
      <c r="F12" s="163">
        <v>368234</v>
      </c>
      <c r="G12" s="163">
        <v>368234</v>
      </c>
      <c r="H12" s="163">
        <v>397952</v>
      </c>
      <c r="I12" s="163">
        <v>399126</v>
      </c>
      <c r="J12" s="165">
        <f>IFERROR(I12/H12-1,"-")</f>
        <v>2.9501045352202659E-3</v>
      </c>
      <c r="K12" s="164">
        <f t="shared" si="2"/>
        <v>-1.6843858076085572E-2</v>
      </c>
      <c r="L12" s="162">
        <f t="shared" si="3"/>
        <v>1174</v>
      </c>
      <c r="M12" s="163">
        <f t="shared" si="4"/>
        <v>-6838</v>
      </c>
      <c r="N12" s="164">
        <f t="shared" si="0"/>
        <v>0.10660465071556148</v>
      </c>
      <c r="Q12" s="162" t="s">
        <v>100</v>
      </c>
      <c r="R12" s="163">
        <v>8786</v>
      </c>
      <c r="S12" s="163">
        <v>11118</v>
      </c>
      <c r="T12" s="163">
        <v>4024</v>
      </c>
      <c r="U12" s="163">
        <v>5821</v>
      </c>
      <c r="V12" s="163">
        <v>7906</v>
      </c>
      <c r="W12" s="163">
        <v>15641</v>
      </c>
      <c r="X12" s="165">
        <f>IFERROR(W12/V12-1,"-")</f>
        <v>0.9783708575765242</v>
      </c>
      <c r="Y12" s="164">
        <f t="shared" si="5"/>
        <v>0.40681777298075184</v>
      </c>
      <c r="Z12" s="162">
        <f t="shared" si="6"/>
        <v>7735</v>
      </c>
      <c r="AA12" s="163">
        <f t="shared" si="7"/>
        <v>4523</v>
      </c>
      <c r="AB12" s="164">
        <f t="shared" si="1"/>
        <v>0.10084006524528229</v>
      </c>
    </row>
    <row r="13" spans="1:28" x14ac:dyDescent="0.25">
      <c r="A13" s="1"/>
      <c r="B13" s="157" t="s">
        <v>107</v>
      </c>
      <c r="C13" s="158">
        <v>2693699</v>
      </c>
      <c r="D13" s="158">
        <v>2684721</v>
      </c>
      <c r="E13" s="158">
        <v>1086515</v>
      </c>
      <c r="F13" s="158">
        <v>2494350</v>
      </c>
      <c r="G13" s="158">
        <v>2494350</v>
      </c>
      <c r="H13" s="158">
        <v>2849089</v>
      </c>
      <c r="I13" s="158">
        <v>3084980</v>
      </c>
      <c r="J13" s="160">
        <f>IFERROR(I13/H13-1,"-")</f>
        <v>8.279523735481753E-2</v>
      </c>
      <c r="K13" s="159">
        <f t="shared" si="2"/>
        <v>0.14908774505805256</v>
      </c>
      <c r="L13" s="157">
        <f t="shared" si="3"/>
        <v>235891</v>
      </c>
      <c r="M13" s="158">
        <f t="shared" si="4"/>
        <v>400259</v>
      </c>
      <c r="N13" s="159">
        <f t="shared" si="0"/>
        <v>0.82398344223251019</v>
      </c>
      <c r="Q13" s="157" t="s">
        <v>107</v>
      </c>
      <c r="R13" s="158">
        <v>74565</v>
      </c>
      <c r="S13" s="158">
        <v>66491</v>
      </c>
      <c r="T13" s="158">
        <v>22949</v>
      </c>
      <c r="U13" s="158">
        <v>77513</v>
      </c>
      <c r="V13" s="158">
        <v>97460</v>
      </c>
      <c r="W13" s="158">
        <v>118167</v>
      </c>
      <c r="X13" s="160">
        <f>IFERROR(W13/V13-1,"-")</f>
        <v>0.21246665298584033</v>
      </c>
      <c r="Y13" s="159">
        <f t="shared" si="5"/>
        <v>0.77718789009038813</v>
      </c>
      <c r="Z13" s="157">
        <f t="shared" si="6"/>
        <v>20707</v>
      </c>
      <c r="AA13" s="158">
        <f t="shared" si="7"/>
        <v>51676</v>
      </c>
      <c r="AB13" s="159">
        <f t="shared" si="1"/>
        <v>0.7618418253205852</v>
      </c>
    </row>
    <row r="14" spans="1:28" s="56" customFormat="1" x14ac:dyDescent="0.25">
      <c r="B14" s="162" t="s">
        <v>110</v>
      </c>
      <c r="C14" s="163">
        <v>1170140</v>
      </c>
      <c r="D14" s="163">
        <v>1223321</v>
      </c>
      <c r="E14" s="163">
        <v>442786</v>
      </c>
      <c r="F14" s="163">
        <v>1127278</v>
      </c>
      <c r="G14" s="163">
        <v>1127278</v>
      </c>
      <c r="H14" s="163">
        <v>1313537</v>
      </c>
      <c r="I14" s="163">
        <v>1429862</v>
      </c>
      <c r="J14" s="165">
        <f t="shared" ref="J14:J21" si="8">IFERROR(I14/H14-1,"-")</f>
        <v>8.85586016990767E-2</v>
      </c>
      <c r="K14" s="164">
        <f t="shared" si="2"/>
        <v>0.16883630706903574</v>
      </c>
      <c r="L14" s="162">
        <f t="shared" si="3"/>
        <v>116325</v>
      </c>
      <c r="M14" s="163">
        <f t="shared" si="4"/>
        <v>206541</v>
      </c>
      <c r="N14" s="164">
        <f t="shared" si="0"/>
        <v>0.38190931956688906</v>
      </c>
      <c r="Q14" s="162" t="s">
        <v>110</v>
      </c>
      <c r="R14" s="163">
        <v>34176</v>
      </c>
      <c r="S14" s="163">
        <v>29255</v>
      </c>
      <c r="T14" s="163">
        <v>9198</v>
      </c>
      <c r="U14" s="163">
        <v>33813</v>
      </c>
      <c r="V14" s="163">
        <v>34901</v>
      </c>
      <c r="W14" s="163">
        <v>48623</v>
      </c>
      <c r="X14" s="165">
        <f t="shared" ref="X14:X21" si="9">IFERROR(W14/V14-1,"-")</f>
        <v>0.39316925016475168</v>
      </c>
      <c r="Y14" s="164">
        <f t="shared" si="5"/>
        <v>0.66204067680738343</v>
      </c>
      <c r="Z14" s="162">
        <f t="shared" si="6"/>
        <v>13722</v>
      </c>
      <c r="AA14" s="163">
        <f t="shared" si="7"/>
        <v>19368</v>
      </c>
      <c r="AB14" s="164">
        <f t="shared" si="1"/>
        <v>0.31348037161443393</v>
      </c>
    </row>
    <row r="15" spans="1:28" s="56" customFormat="1" x14ac:dyDescent="0.25">
      <c r="B15" s="162" t="s">
        <v>113</v>
      </c>
      <c r="C15" s="163">
        <v>415750</v>
      </c>
      <c r="D15" s="163">
        <v>360700</v>
      </c>
      <c r="E15" s="163">
        <v>142831</v>
      </c>
      <c r="F15" s="163">
        <v>260715</v>
      </c>
      <c r="G15" s="163">
        <v>260715</v>
      </c>
      <c r="H15" s="163">
        <v>300167</v>
      </c>
      <c r="I15" s="163">
        <v>318449</v>
      </c>
      <c r="J15" s="165">
        <f t="shared" si="8"/>
        <v>6.0906095606778843E-2</v>
      </c>
      <c r="K15" s="164">
        <f t="shared" si="2"/>
        <v>-0.11713612420293873</v>
      </c>
      <c r="L15" s="162">
        <f t="shared" si="3"/>
        <v>18282</v>
      </c>
      <c r="M15" s="163">
        <f t="shared" si="4"/>
        <v>-42251</v>
      </c>
      <c r="N15" s="164">
        <f t="shared" si="0"/>
        <v>8.5056208855649185E-2</v>
      </c>
      <c r="Q15" s="162" t="s">
        <v>113</v>
      </c>
      <c r="R15" s="163">
        <v>9286</v>
      </c>
      <c r="S15" s="163">
        <v>8049</v>
      </c>
      <c r="T15" s="163">
        <v>2626</v>
      </c>
      <c r="U15" s="163">
        <v>6702</v>
      </c>
      <c r="V15" s="163">
        <v>6992</v>
      </c>
      <c r="W15" s="163">
        <v>7510</v>
      </c>
      <c r="X15" s="165">
        <f t="shared" si="9"/>
        <v>7.4084668192219594E-2</v>
      </c>
      <c r="Y15" s="164">
        <f t="shared" si="5"/>
        <v>-6.6964840352838895E-2</v>
      </c>
      <c r="Z15" s="162">
        <f t="shared" si="6"/>
        <v>518</v>
      </c>
      <c r="AA15" s="163">
        <f t="shared" si="7"/>
        <v>-539</v>
      </c>
      <c r="AB15" s="164">
        <f t="shared" si="1"/>
        <v>4.841818873422863E-2</v>
      </c>
    </row>
    <row r="16" spans="1:28" x14ac:dyDescent="0.25">
      <c r="A16" s="1"/>
      <c r="B16" s="162" t="s">
        <v>116</v>
      </c>
      <c r="C16" s="163">
        <v>118081</v>
      </c>
      <c r="D16" s="163">
        <v>116741</v>
      </c>
      <c r="E16" s="163">
        <v>46477</v>
      </c>
      <c r="F16" s="163">
        <v>128327</v>
      </c>
      <c r="G16" s="163">
        <v>128327</v>
      </c>
      <c r="H16" s="163">
        <v>147093</v>
      </c>
      <c r="I16" s="163">
        <v>162475</v>
      </c>
      <c r="J16" s="165">
        <f t="shared" si="8"/>
        <v>0.10457329716573871</v>
      </c>
      <c r="K16" s="164">
        <f t="shared" si="2"/>
        <v>0.39175610967869035</v>
      </c>
      <c r="L16" s="162">
        <f t="shared" si="3"/>
        <v>15382</v>
      </c>
      <c r="M16" s="163">
        <f t="shared" si="4"/>
        <v>45734</v>
      </c>
      <c r="N16" s="164">
        <f t="shared" si="0"/>
        <v>4.339629747250455E-2</v>
      </c>
      <c r="Q16" s="162" t="s">
        <v>116</v>
      </c>
      <c r="R16" s="163">
        <v>4729</v>
      </c>
      <c r="S16" s="163">
        <v>7284</v>
      </c>
      <c r="T16" s="163">
        <v>2915</v>
      </c>
      <c r="U16" s="163">
        <v>9988</v>
      </c>
      <c r="V16" s="163">
        <v>12374</v>
      </c>
      <c r="W16" s="163">
        <v>13532</v>
      </c>
      <c r="X16" s="165">
        <f t="shared" si="9"/>
        <v>9.3583319864231518E-2</v>
      </c>
      <c r="Y16" s="164">
        <f t="shared" si="5"/>
        <v>0.85777045579351996</v>
      </c>
      <c r="Z16" s="162">
        <f t="shared" si="6"/>
        <v>1158</v>
      </c>
      <c r="AA16" s="163">
        <f t="shared" si="7"/>
        <v>6248</v>
      </c>
      <c r="AB16" s="164">
        <f t="shared" si="1"/>
        <v>8.7242999993552839E-2</v>
      </c>
    </row>
    <row r="17" spans="1:28" x14ac:dyDescent="0.25">
      <c r="A17" s="1"/>
      <c r="B17" s="162" t="s">
        <v>123</v>
      </c>
      <c r="C17" s="163">
        <v>106132</v>
      </c>
      <c r="D17" s="163">
        <v>98754</v>
      </c>
      <c r="E17" s="163">
        <v>37288</v>
      </c>
      <c r="F17" s="163">
        <v>126535</v>
      </c>
      <c r="G17" s="163">
        <v>126535</v>
      </c>
      <c r="H17" s="163">
        <v>113375</v>
      </c>
      <c r="I17" s="163">
        <v>121200</v>
      </c>
      <c r="J17" s="165">
        <f t="shared" si="8"/>
        <v>6.9018743109151126E-2</v>
      </c>
      <c r="K17" s="164">
        <f t="shared" si="2"/>
        <v>0.2272920590558356</v>
      </c>
      <c r="L17" s="162">
        <f t="shared" si="3"/>
        <v>7825</v>
      </c>
      <c r="M17" s="163">
        <f t="shared" si="4"/>
        <v>22446</v>
      </c>
      <c r="N17" s="164">
        <f t="shared" si="0"/>
        <v>3.2371941859778743E-2</v>
      </c>
      <c r="Q17" s="162" t="s">
        <v>123</v>
      </c>
      <c r="R17" s="163">
        <v>1701</v>
      </c>
      <c r="S17" s="163">
        <v>1421</v>
      </c>
      <c r="T17" s="163">
        <v>233</v>
      </c>
      <c r="U17" s="163">
        <v>2462</v>
      </c>
      <c r="V17" s="163">
        <v>2846</v>
      </c>
      <c r="W17" s="163">
        <v>4373</v>
      </c>
      <c r="X17" s="165">
        <f t="shared" si="9"/>
        <v>0.53654251581166545</v>
      </c>
      <c r="Y17" s="164">
        <f t="shared" si="5"/>
        <v>2.0774102744546092</v>
      </c>
      <c r="Z17" s="162">
        <f t="shared" si="6"/>
        <v>1527</v>
      </c>
      <c r="AA17" s="163">
        <f t="shared" si="7"/>
        <v>2952</v>
      </c>
      <c r="AB17" s="164">
        <f t="shared" si="1"/>
        <v>2.8193440657094778E-2</v>
      </c>
    </row>
    <row r="18" spans="1:28" x14ac:dyDescent="0.25">
      <c r="A18" s="1"/>
      <c r="B18" s="162" t="s">
        <v>119</v>
      </c>
      <c r="C18" s="163">
        <v>97835</v>
      </c>
      <c r="D18" s="163">
        <v>95404</v>
      </c>
      <c r="E18" s="163">
        <v>42225</v>
      </c>
      <c r="F18" s="163">
        <v>105149</v>
      </c>
      <c r="G18" s="163">
        <v>105149</v>
      </c>
      <c r="H18" s="163">
        <v>103289</v>
      </c>
      <c r="I18" s="163">
        <v>111827</v>
      </c>
      <c r="J18" s="165">
        <f t="shared" si="8"/>
        <v>8.2661270803280118E-2</v>
      </c>
      <c r="K18" s="164">
        <f t="shared" si="2"/>
        <v>0.17214162928179122</v>
      </c>
      <c r="L18" s="162">
        <f t="shared" si="3"/>
        <v>8538</v>
      </c>
      <c r="M18" s="163">
        <f t="shared" si="4"/>
        <v>16423</v>
      </c>
      <c r="N18" s="164">
        <f t="shared" si="0"/>
        <v>2.9868458270243214E-2</v>
      </c>
      <c r="Q18" s="162" t="s">
        <v>119</v>
      </c>
      <c r="R18" s="163">
        <v>2158</v>
      </c>
      <c r="S18" s="163">
        <v>1552</v>
      </c>
      <c r="T18" s="163">
        <v>590</v>
      </c>
      <c r="U18" s="163">
        <v>2363</v>
      </c>
      <c r="V18" s="163">
        <v>2338</v>
      </c>
      <c r="W18" s="163">
        <v>2820</v>
      </c>
      <c r="X18" s="165">
        <f t="shared" si="9"/>
        <v>0.2061591103507272</v>
      </c>
      <c r="Y18" s="164">
        <f t="shared" si="5"/>
        <v>0.8170103092783505</v>
      </c>
      <c r="Z18" s="162">
        <f t="shared" si="6"/>
        <v>482</v>
      </c>
      <c r="AA18" s="163">
        <f t="shared" si="7"/>
        <v>1268</v>
      </c>
      <c r="AB18" s="164">
        <f t="shared" si="1"/>
        <v>1.8180997633891444E-2</v>
      </c>
    </row>
    <row r="19" spans="1:28" x14ac:dyDescent="0.25">
      <c r="A19" s="1"/>
      <c r="B19" s="162" t="s">
        <v>128</v>
      </c>
      <c r="C19" s="163">
        <v>53377</v>
      </c>
      <c r="D19" s="163">
        <v>59836</v>
      </c>
      <c r="E19" s="163">
        <v>35555</v>
      </c>
      <c r="F19" s="163">
        <v>43306</v>
      </c>
      <c r="G19" s="163">
        <v>43306</v>
      </c>
      <c r="H19" s="163">
        <v>53709</v>
      </c>
      <c r="I19" s="163">
        <v>50551</v>
      </c>
      <c r="J19" s="165">
        <f t="shared" si="8"/>
        <v>-5.8798339198272154E-2</v>
      </c>
      <c r="K19" s="164">
        <f t="shared" si="2"/>
        <v>-0.15517414265659468</v>
      </c>
      <c r="L19" s="162">
        <f t="shared" si="3"/>
        <v>-3158</v>
      </c>
      <c r="M19" s="163">
        <f t="shared" si="4"/>
        <v>-9285</v>
      </c>
      <c r="N19" s="164">
        <f t="shared" si="0"/>
        <v>1.3501930964964317E-2</v>
      </c>
      <c r="Q19" s="162" t="s">
        <v>128</v>
      </c>
      <c r="R19" s="163">
        <v>1064</v>
      </c>
      <c r="S19" s="163">
        <v>1400</v>
      </c>
      <c r="T19" s="163">
        <v>833</v>
      </c>
      <c r="U19" s="163">
        <v>1447</v>
      </c>
      <c r="V19" s="163">
        <v>3939</v>
      </c>
      <c r="W19" s="163">
        <v>2835</v>
      </c>
      <c r="X19" s="165">
        <f t="shared" si="9"/>
        <v>-0.28027418126428028</v>
      </c>
      <c r="Y19" s="164">
        <f t="shared" si="5"/>
        <v>1.0249999999999999</v>
      </c>
      <c r="Z19" s="162">
        <f t="shared" si="6"/>
        <v>-1104</v>
      </c>
      <c r="AA19" s="163">
        <f t="shared" si="7"/>
        <v>1435</v>
      </c>
      <c r="AB19" s="164">
        <f t="shared" si="1"/>
        <v>1.8277705068114269E-2</v>
      </c>
    </row>
    <row r="20" spans="1:28" x14ac:dyDescent="0.25">
      <c r="A20" s="161" t="s">
        <v>144</v>
      </c>
      <c r="B20" s="162" t="s">
        <v>131</v>
      </c>
      <c r="C20" s="163">
        <v>90549</v>
      </c>
      <c r="D20" s="163">
        <v>76827</v>
      </c>
      <c r="E20" s="163">
        <v>51599</v>
      </c>
      <c r="F20" s="163">
        <v>33918</v>
      </c>
      <c r="G20" s="163">
        <v>33918</v>
      </c>
      <c r="H20" s="163">
        <v>49205</v>
      </c>
      <c r="I20" s="163">
        <v>53158</v>
      </c>
      <c r="J20" s="165">
        <f t="shared" si="8"/>
        <v>8.0337364089015262E-2</v>
      </c>
      <c r="K20" s="164">
        <f t="shared" si="2"/>
        <v>-0.30808179416090697</v>
      </c>
      <c r="L20" s="162">
        <f t="shared" si="3"/>
        <v>3953</v>
      </c>
      <c r="M20" s="163">
        <f t="shared" si="4"/>
        <v>-23669</v>
      </c>
      <c r="N20" s="164">
        <f t="shared" si="0"/>
        <v>1.4198248229225399E-2</v>
      </c>
      <c r="Q20" s="162" t="s">
        <v>131</v>
      </c>
      <c r="R20" s="163">
        <v>2067</v>
      </c>
      <c r="S20" s="163">
        <v>1511</v>
      </c>
      <c r="T20" s="163">
        <v>961</v>
      </c>
      <c r="U20" s="163">
        <v>479</v>
      </c>
      <c r="V20" s="163">
        <v>1088</v>
      </c>
      <c r="W20" s="163">
        <v>2071</v>
      </c>
      <c r="X20" s="165">
        <f t="shared" si="9"/>
        <v>0.90349264705882359</v>
      </c>
      <c r="Y20" s="164">
        <f t="shared" si="5"/>
        <v>0.37061548643282594</v>
      </c>
      <c r="Z20" s="162">
        <f t="shared" si="6"/>
        <v>983</v>
      </c>
      <c r="AA20" s="163">
        <f t="shared" si="7"/>
        <v>560</v>
      </c>
      <c r="AB20" s="164">
        <f t="shared" si="1"/>
        <v>1.3352073085031623E-2</v>
      </c>
    </row>
    <row r="21" spans="1:28" x14ac:dyDescent="0.25">
      <c r="A21" s="167" t="s">
        <v>145</v>
      </c>
      <c r="B21" s="168" t="s">
        <v>145</v>
      </c>
      <c r="C21" s="169">
        <f t="shared" ref="C21:I21" si="10">C13-SUM(C14:C20)</f>
        <v>641835</v>
      </c>
      <c r="D21" s="169">
        <f t="shared" si="10"/>
        <v>653138</v>
      </c>
      <c r="E21" s="169">
        <f t="shared" si="10"/>
        <v>287754</v>
      </c>
      <c r="F21" s="169">
        <f t="shared" ref="F21" si="11">F13-SUM(F14:F20)</f>
        <v>669122</v>
      </c>
      <c r="G21" s="169">
        <f t="shared" si="10"/>
        <v>669122</v>
      </c>
      <c r="H21" s="169">
        <f t="shared" si="10"/>
        <v>768714</v>
      </c>
      <c r="I21" s="169">
        <f t="shared" si="10"/>
        <v>837458</v>
      </c>
      <c r="J21" s="171">
        <f t="shared" si="8"/>
        <v>8.9427277244852998E-2</v>
      </c>
      <c r="K21" s="170">
        <f t="shared" si="2"/>
        <v>0.28220682306036404</v>
      </c>
      <c r="L21" s="168">
        <f>I21-H21</f>
        <v>68744</v>
      </c>
      <c r="M21" s="169">
        <f t="shared" si="4"/>
        <v>184320</v>
      </c>
      <c r="N21" s="170">
        <f t="shared" si="0"/>
        <v>0.22368103701325567</v>
      </c>
      <c r="Q21" s="168" t="s">
        <v>145</v>
      </c>
      <c r="R21" s="169">
        <f t="shared" ref="R21:W21" si="12">R13-SUM(R14:R20)</f>
        <v>19384</v>
      </c>
      <c r="S21" s="169">
        <f t="shared" si="12"/>
        <v>16019</v>
      </c>
      <c r="T21" s="169">
        <f t="shared" si="12"/>
        <v>5593</v>
      </c>
      <c r="U21" s="169">
        <f t="shared" si="12"/>
        <v>20259</v>
      </c>
      <c r="V21" s="169">
        <f t="shared" si="12"/>
        <v>32982</v>
      </c>
      <c r="W21" s="169">
        <f t="shared" si="12"/>
        <v>36403</v>
      </c>
      <c r="X21" s="171">
        <f t="shared" si="9"/>
        <v>0.10372324298101998</v>
      </c>
      <c r="Y21" s="170">
        <f t="shared" si="5"/>
        <v>1.272488919408203</v>
      </c>
      <c r="Z21" s="168">
        <f>W21-V21</f>
        <v>3421</v>
      </c>
      <c r="AA21" s="169">
        <f t="shared" si="7"/>
        <v>20384</v>
      </c>
      <c r="AB21" s="170">
        <f t="shared" si="1"/>
        <v>0.23469604853423764</v>
      </c>
    </row>
    <row r="22" spans="1:28" x14ac:dyDescent="0.25">
      <c r="A22" s="1"/>
      <c r="B22" s="153" t="s">
        <v>44</v>
      </c>
      <c r="C22" s="151"/>
      <c r="D22" s="151"/>
      <c r="E22" s="151"/>
      <c r="F22" s="151"/>
      <c r="G22" s="151"/>
      <c r="H22" s="151"/>
      <c r="I22" s="152"/>
      <c r="J22" s="152"/>
      <c r="K22" s="152"/>
      <c r="L22" s="152"/>
      <c r="M22" s="151"/>
      <c r="N22" s="151"/>
    </row>
    <row r="23" spans="1:28" x14ac:dyDescent="0.25">
      <c r="A23" s="1"/>
      <c r="B23" s="154" t="s">
        <v>68</v>
      </c>
      <c r="C23" s="176">
        <v>1179317</v>
      </c>
      <c r="D23" s="176">
        <v>1236275</v>
      </c>
      <c r="E23" s="176">
        <v>439711</v>
      </c>
      <c r="F23" s="176">
        <v>1189041</v>
      </c>
      <c r="G23" s="176">
        <v>1189041</v>
      </c>
      <c r="H23" s="176">
        <v>1299694</v>
      </c>
      <c r="I23" s="176">
        <v>1355014</v>
      </c>
      <c r="J23" s="177">
        <f>IFERROR(I23/H23-1,"-")</f>
        <v>4.2563865032846149E-2</v>
      </c>
      <c r="K23" s="177">
        <f>IFERROR(I23/D23-1,"-")</f>
        <v>9.6045782693980009E-2</v>
      </c>
      <c r="L23" s="176">
        <f>I23-H23</f>
        <v>55320</v>
      </c>
      <c r="M23" s="176">
        <f>I23-D23</f>
        <v>118739</v>
      </c>
      <c r="N23" s="177">
        <f t="shared" ref="N23:N35" si="13">I23/I$9</f>
        <v>0.36191777580186663</v>
      </c>
    </row>
    <row r="24" spans="1:28" x14ac:dyDescent="0.25">
      <c r="A24" s="1" t="s">
        <v>96</v>
      </c>
      <c r="B24" s="157" t="s">
        <v>97</v>
      </c>
      <c r="C24" s="158">
        <v>108370</v>
      </c>
      <c r="D24" s="158">
        <v>131964</v>
      </c>
      <c r="E24" s="158">
        <v>24401</v>
      </c>
      <c r="F24" s="158">
        <v>129908</v>
      </c>
      <c r="G24" s="158">
        <v>129908</v>
      </c>
      <c r="H24" s="158">
        <v>115754</v>
      </c>
      <c r="I24" s="158">
        <v>100261</v>
      </c>
      <c r="J24" s="160">
        <f>IFERROR(I24/H24-1,"-")</f>
        <v>-0.13384418680995902</v>
      </c>
      <c r="K24" s="159">
        <f t="shared" ref="K24:K35" si="14">IFERROR(I24/D24-1,"-")</f>
        <v>-0.24023976235943134</v>
      </c>
      <c r="L24" s="157">
        <f t="shared" ref="L24:L34" si="15">I24-H24</f>
        <v>-15493</v>
      </c>
      <c r="M24" s="158">
        <f t="shared" ref="M24:M35" si="16">I24-D24</f>
        <v>-31703</v>
      </c>
      <c r="N24" s="159">
        <f t="shared" si="13"/>
        <v>2.6779234841611193E-2</v>
      </c>
    </row>
    <row r="25" spans="1:28" x14ac:dyDescent="0.25">
      <c r="A25" s="161" t="s">
        <v>103</v>
      </c>
      <c r="B25" s="162" t="s">
        <v>103</v>
      </c>
      <c r="C25" s="163">
        <v>50164</v>
      </c>
      <c r="D25" s="163">
        <v>64627</v>
      </c>
      <c r="E25" s="163">
        <v>10723</v>
      </c>
      <c r="F25" s="163">
        <v>55274</v>
      </c>
      <c r="G25" s="163">
        <v>55274</v>
      </c>
      <c r="H25" s="163">
        <v>47717</v>
      </c>
      <c r="I25" s="163">
        <v>37846</v>
      </c>
      <c r="J25" s="165">
        <f>IFERROR(I25/H25-1,"-")</f>
        <v>-0.20686547771234576</v>
      </c>
      <c r="K25" s="164">
        <f t="shared" si="14"/>
        <v>-0.41439336500224366</v>
      </c>
      <c r="L25" s="162">
        <f t="shared" si="15"/>
        <v>-9871</v>
      </c>
      <c r="M25" s="163">
        <f t="shared" si="16"/>
        <v>-26781</v>
      </c>
      <c r="N25" s="164">
        <f t="shared" si="13"/>
        <v>1.0108486069514739E-2</v>
      </c>
    </row>
    <row r="26" spans="1:28" x14ac:dyDescent="0.25">
      <c r="A26" s="161" t="s">
        <v>100</v>
      </c>
      <c r="B26" s="162" t="s">
        <v>100</v>
      </c>
      <c r="C26" s="163">
        <v>58206</v>
      </c>
      <c r="D26" s="163">
        <v>67337</v>
      </c>
      <c r="E26" s="163">
        <v>13678</v>
      </c>
      <c r="F26" s="163">
        <v>74634</v>
      </c>
      <c r="G26" s="163">
        <v>74634</v>
      </c>
      <c r="H26" s="163">
        <v>68037</v>
      </c>
      <c r="I26" s="163">
        <v>62415</v>
      </c>
      <c r="J26" s="165">
        <f>IFERROR(I26/H26-1,"-")</f>
        <v>-8.2631509325807984E-2</v>
      </c>
      <c r="K26" s="164">
        <f t="shared" si="14"/>
        <v>-7.3095029478592699E-2</v>
      </c>
      <c r="L26" s="162">
        <f t="shared" si="15"/>
        <v>-5622</v>
      </c>
      <c r="M26" s="163">
        <f t="shared" si="16"/>
        <v>-4922</v>
      </c>
      <c r="N26" s="164">
        <f t="shared" si="13"/>
        <v>1.6670748772096455E-2</v>
      </c>
    </row>
    <row r="27" spans="1:28" x14ac:dyDescent="0.25">
      <c r="A27" s="1"/>
      <c r="B27" s="157" t="s">
        <v>107</v>
      </c>
      <c r="C27" s="158">
        <v>1070947</v>
      </c>
      <c r="D27" s="158">
        <v>1104311</v>
      </c>
      <c r="E27" s="158">
        <v>415310</v>
      </c>
      <c r="F27" s="158">
        <v>1059133</v>
      </c>
      <c r="G27" s="158">
        <v>1059133</v>
      </c>
      <c r="H27" s="158">
        <v>1183940</v>
      </c>
      <c r="I27" s="158">
        <v>1254753</v>
      </c>
      <c r="J27" s="160">
        <f>IFERROR(I27/H27-1,"-")</f>
        <v>5.9811308005473185E-2</v>
      </c>
      <c r="K27" s="159">
        <f t="shared" si="14"/>
        <v>0.13623155071352189</v>
      </c>
      <c r="L27" s="157">
        <f t="shared" si="15"/>
        <v>70813</v>
      </c>
      <c r="M27" s="158">
        <f t="shared" si="16"/>
        <v>150442</v>
      </c>
      <c r="N27" s="159">
        <f t="shared" si="13"/>
        <v>0.33513854096025542</v>
      </c>
    </row>
    <row r="28" spans="1:28" s="56" customFormat="1" x14ac:dyDescent="0.25">
      <c r="B28" s="162" t="s">
        <v>110</v>
      </c>
      <c r="C28" s="163">
        <v>505755</v>
      </c>
      <c r="D28" s="163">
        <v>545138</v>
      </c>
      <c r="E28" s="163">
        <v>190725</v>
      </c>
      <c r="F28" s="163">
        <v>521684</v>
      </c>
      <c r="G28" s="163">
        <v>521684</v>
      </c>
      <c r="H28" s="163">
        <v>604021</v>
      </c>
      <c r="I28" s="163">
        <v>646021</v>
      </c>
      <c r="J28" s="165">
        <f t="shared" ref="J28:J35" si="17">IFERROR(I28/H28-1,"-")</f>
        <v>6.9534006267993886E-2</v>
      </c>
      <c r="K28" s="164">
        <f t="shared" si="14"/>
        <v>0.18505956289966941</v>
      </c>
      <c r="L28" s="162">
        <f t="shared" si="15"/>
        <v>42000</v>
      </c>
      <c r="M28" s="163">
        <f t="shared" si="16"/>
        <v>100883</v>
      </c>
      <c r="N28" s="164">
        <f t="shared" si="13"/>
        <v>0.17254912749336737</v>
      </c>
    </row>
    <row r="29" spans="1:28" s="56" customFormat="1" x14ac:dyDescent="0.25">
      <c r="B29" s="162" t="s">
        <v>113</v>
      </c>
      <c r="C29" s="163">
        <v>156200</v>
      </c>
      <c r="D29" s="163">
        <v>146095</v>
      </c>
      <c r="E29" s="163">
        <v>50910</v>
      </c>
      <c r="F29" s="163">
        <v>115599</v>
      </c>
      <c r="G29" s="163">
        <v>115599</v>
      </c>
      <c r="H29" s="163">
        <v>127151</v>
      </c>
      <c r="I29" s="163">
        <v>128479</v>
      </c>
      <c r="J29" s="165">
        <f t="shared" si="17"/>
        <v>1.0444274917224439E-2</v>
      </c>
      <c r="K29" s="164">
        <f t="shared" si="14"/>
        <v>-0.12057907525924916</v>
      </c>
      <c r="L29" s="162">
        <f t="shared" si="15"/>
        <v>1328</v>
      </c>
      <c r="M29" s="163">
        <f t="shared" si="16"/>
        <v>-17616</v>
      </c>
      <c r="N29" s="164">
        <f t="shared" si="13"/>
        <v>3.4316128037974535E-2</v>
      </c>
    </row>
    <row r="30" spans="1:28" x14ac:dyDescent="0.25">
      <c r="A30" s="1"/>
      <c r="B30" s="162" t="s">
        <v>116</v>
      </c>
      <c r="C30" s="163">
        <v>36077</v>
      </c>
      <c r="D30" s="163">
        <v>38118</v>
      </c>
      <c r="E30" s="163">
        <v>16130</v>
      </c>
      <c r="F30" s="163">
        <v>43397</v>
      </c>
      <c r="G30" s="163">
        <v>43397</v>
      </c>
      <c r="H30" s="163">
        <v>45290</v>
      </c>
      <c r="I30" s="163">
        <v>45062</v>
      </c>
      <c r="J30" s="165">
        <f t="shared" si="17"/>
        <v>-5.0342238904835801E-3</v>
      </c>
      <c r="K30" s="164">
        <f t="shared" si="14"/>
        <v>0.18217115273624018</v>
      </c>
      <c r="L30" s="162">
        <f t="shared" si="15"/>
        <v>-228</v>
      </c>
      <c r="M30" s="163">
        <f t="shared" si="16"/>
        <v>6944</v>
      </c>
      <c r="N30" s="164">
        <f t="shared" si="13"/>
        <v>1.2035845248228958E-2</v>
      </c>
    </row>
    <row r="31" spans="1:28" x14ac:dyDescent="0.25">
      <c r="A31" s="1"/>
      <c r="B31" s="162" t="s">
        <v>123</v>
      </c>
      <c r="C31" s="163">
        <v>48391</v>
      </c>
      <c r="D31" s="163">
        <v>44324</v>
      </c>
      <c r="E31" s="163">
        <v>15632</v>
      </c>
      <c r="F31" s="163">
        <v>58721</v>
      </c>
      <c r="G31" s="163">
        <v>58721</v>
      </c>
      <c r="H31" s="163">
        <v>50568</v>
      </c>
      <c r="I31" s="163">
        <v>50573</v>
      </c>
      <c r="J31" s="165">
        <f t="shared" si="17"/>
        <v>9.8876760006305631E-5</v>
      </c>
      <c r="K31" s="164">
        <f t="shared" si="14"/>
        <v>0.14098456817976723</v>
      </c>
      <c r="L31" s="162">
        <f t="shared" si="15"/>
        <v>5</v>
      </c>
      <c r="M31" s="163">
        <f t="shared" si="16"/>
        <v>6249</v>
      </c>
      <c r="N31" s="164">
        <f t="shared" si="13"/>
        <v>1.3507807060021373E-2</v>
      </c>
    </row>
    <row r="32" spans="1:28" x14ac:dyDescent="0.25">
      <c r="A32" s="1"/>
      <c r="B32" s="162" t="s">
        <v>119</v>
      </c>
      <c r="C32" s="163">
        <v>52038</v>
      </c>
      <c r="D32" s="163">
        <v>51433</v>
      </c>
      <c r="E32" s="163">
        <v>20897</v>
      </c>
      <c r="F32" s="163">
        <v>61289</v>
      </c>
      <c r="G32" s="163">
        <v>61289</v>
      </c>
      <c r="H32" s="163">
        <v>55451</v>
      </c>
      <c r="I32" s="163">
        <v>58385</v>
      </c>
      <c r="J32" s="165">
        <f t="shared" si="17"/>
        <v>5.2911579592793689E-2</v>
      </c>
      <c r="K32" s="164">
        <f t="shared" si="14"/>
        <v>0.13516613847140935</v>
      </c>
      <c r="L32" s="162">
        <f t="shared" si="15"/>
        <v>2934</v>
      </c>
      <c r="M32" s="163">
        <f t="shared" si="16"/>
        <v>6952</v>
      </c>
      <c r="N32" s="164">
        <f t="shared" si="13"/>
        <v>1.5594354995735825E-2</v>
      </c>
    </row>
    <row r="33" spans="1:14" x14ac:dyDescent="0.25">
      <c r="A33" s="1"/>
      <c r="B33" s="162" t="s">
        <v>128</v>
      </c>
      <c r="C33" s="163">
        <v>21599</v>
      </c>
      <c r="D33" s="163">
        <v>25417</v>
      </c>
      <c r="E33" s="163">
        <v>14159</v>
      </c>
      <c r="F33" s="163">
        <v>16676</v>
      </c>
      <c r="G33" s="163">
        <v>16676</v>
      </c>
      <c r="H33" s="163">
        <v>18996</v>
      </c>
      <c r="I33" s="163">
        <v>18776</v>
      </c>
      <c r="J33" s="165">
        <f t="shared" si="17"/>
        <v>-1.1581385554853663E-2</v>
      </c>
      <c r="K33" s="164">
        <f t="shared" si="14"/>
        <v>-0.26128181925482941</v>
      </c>
      <c r="L33" s="162">
        <f t="shared" si="15"/>
        <v>-220</v>
      </c>
      <c r="M33" s="163">
        <f t="shared" si="16"/>
        <v>-6641</v>
      </c>
      <c r="N33" s="164">
        <f t="shared" si="13"/>
        <v>5.0149800359670441E-3</v>
      </c>
    </row>
    <row r="34" spans="1:14" x14ac:dyDescent="0.25">
      <c r="A34" s="161" t="s">
        <v>144</v>
      </c>
      <c r="B34" s="162" t="s">
        <v>131</v>
      </c>
      <c r="C34" s="163">
        <v>27579</v>
      </c>
      <c r="D34" s="163">
        <v>24370</v>
      </c>
      <c r="E34" s="163">
        <v>16043</v>
      </c>
      <c r="F34" s="163">
        <v>10519</v>
      </c>
      <c r="G34" s="163">
        <v>10519</v>
      </c>
      <c r="H34" s="163">
        <v>17297</v>
      </c>
      <c r="I34" s="163">
        <v>17552</v>
      </c>
      <c r="J34" s="165">
        <f t="shared" si="17"/>
        <v>1.4742440885702646E-2</v>
      </c>
      <c r="K34" s="164">
        <f t="shared" si="14"/>
        <v>-0.27977020927369722</v>
      </c>
      <c r="L34" s="162">
        <f t="shared" si="15"/>
        <v>255</v>
      </c>
      <c r="M34" s="163">
        <f t="shared" si="16"/>
        <v>-6818</v>
      </c>
      <c r="N34" s="164">
        <f t="shared" si="13"/>
        <v>4.6880554746108619E-3</v>
      </c>
    </row>
    <row r="35" spans="1:14" x14ac:dyDescent="0.25">
      <c r="A35" s="167" t="s">
        <v>145</v>
      </c>
      <c r="B35" s="168" t="s">
        <v>145</v>
      </c>
      <c r="C35" s="169">
        <f t="shared" ref="C35:I35" si="18">C27-SUM(C28:C34)</f>
        <v>223308</v>
      </c>
      <c r="D35" s="169">
        <f t="shared" si="18"/>
        <v>229416</v>
      </c>
      <c r="E35" s="169">
        <f t="shared" si="18"/>
        <v>90814</v>
      </c>
      <c r="F35" s="169">
        <f t="shared" ref="F35" si="19">F27-SUM(F28:F34)</f>
        <v>231248</v>
      </c>
      <c r="G35" s="169">
        <f t="shared" si="18"/>
        <v>231248</v>
      </c>
      <c r="H35" s="169">
        <f t="shared" si="18"/>
        <v>265166</v>
      </c>
      <c r="I35" s="169">
        <f t="shared" si="18"/>
        <v>289905</v>
      </c>
      <c r="J35" s="171">
        <f t="shared" si="17"/>
        <v>9.3296274786360156E-2</v>
      </c>
      <c r="K35" s="170">
        <f t="shared" si="14"/>
        <v>0.2636651323360184</v>
      </c>
      <c r="L35" s="168">
        <f>I35-H35</f>
        <v>24739</v>
      </c>
      <c r="M35" s="169">
        <f t="shared" si="16"/>
        <v>60489</v>
      </c>
      <c r="N35" s="170">
        <f t="shared" si="13"/>
        <v>7.7432242614349472E-2</v>
      </c>
    </row>
    <row r="36" spans="1:14" x14ac:dyDescent="0.25">
      <c r="A36" s="1"/>
      <c r="B36" s="153" t="s">
        <v>45</v>
      </c>
      <c r="C36" s="151"/>
      <c r="D36" s="151"/>
      <c r="E36" s="151"/>
      <c r="F36" s="151"/>
      <c r="G36" s="151"/>
      <c r="H36" s="151"/>
      <c r="I36" s="152"/>
      <c r="J36" s="152"/>
      <c r="K36" s="152"/>
      <c r="L36" s="152"/>
      <c r="M36" s="151"/>
      <c r="N36" s="151"/>
    </row>
    <row r="37" spans="1:14" x14ac:dyDescent="0.25">
      <c r="A37" s="1"/>
      <c r="B37" s="154" t="s">
        <v>68</v>
      </c>
      <c r="C37" s="176">
        <v>917169</v>
      </c>
      <c r="D37" s="176">
        <v>918946</v>
      </c>
      <c r="E37" s="176">
        <v>324285</v>
      </c>
      <c r="F37" s="176">
        <v>824563</v>
      </c>
      <c r="G37" s="176">
        <v>824563</v>
      </c>
      <c r="H37" s="176">
        <v>905307</v>
      </c>
      <c r="I37" s="176">
        <v>958144</v>
      </c>
      <c r="J37" s="177">
        <f>IFERROR(I37/H37-1,"-")</f>
        <v>5.8363626924347267E-2</v>
      </c>
      <c r="K37" s="177">
        <f>IFERROR(I37/D37-1,"-")</f>
        <v>4.2655389979389335E-2</v>
      </c>
      <c r="L37" s="176">
        <f>I37-H37</f>
        <v>52837</v>
      </c>
      <c r="M37" s="176">
        <f>I37-D37</f>
        <v>39198</v>
      </c>
      <c r="N37" s="177">
        <f t="shared" ref="N37:N49" si="20">I37/I$9</f>
        <v>0.25591569192488323</v>
      </c>
    </row>
    <row r="38" spans="1:14" x14ac:dyDescent="0.25">
      <c r="A38" s="1" t="s">
        <v>96</v>
      </c>
      <c r="B38" s="157" t="s">
        <v>97</v>
      </c>
      <c r="C38" s="158">
        <v>79998</v>
      </c>
      <c r="D38" s="158">
        <v>78092</v>
      </c>
      <c r="E38" s="158">
        <v>17239</v>
      </c>
      <c r="F38" s="158">
        <v>75385</v>
      </c>
      <c r="G38" s="158">
        <v>75385</v>
      </c>
      <c r="H38" s="158">
        <v>69669</v>
      </c>
      <c r="I38" s="158">
        <v>69133</v>
      </c>
      <c r="J38" s="160">
        <f>IFERROR(I38/H38-1,"-")</f>
        <v>-7.6935222265283043E-3</v>
      </c>
      <c r="K38" s="159">
        <f t="shared" ref="K38:K49" si="21">IFERROR(I38/D38-1,"-")</f>
        <v>-0.11472365927367723</v>
      </c>
      <c r="L38" s="157">
        <f t="shared" ref="L38:L48" si="22">I38-H38</f>
        <v>-536</v>
      </c>
      <c r="M38" s="158">
        <f t="shared" ref="M38:M49" si="23">I38-D38</f>
        <v>-8959</v>
      </c>
      <c r="N38" s="159">
        <f t="shared" si="20"/>
        <v>1.8465094526337326E-2</v>
      </c>
    </row>
    <row r="39" spans="1:14" x14ac:dyDescent="0.25">
      <c r="A39" s="161" t="s">
        <v>103</v>
      </c>
      <c r="B39" s="162" t="s">
        <v>103</v>
      </c>
      <c r="C39" s="163">
        <v>24982</v>
      </c>
      <c r="D39" s="163">
        <v>30969</v>
      </c>
      <c r="E39" s="163">
        <v>6178</v>
      </c>
      <c r="F39" s="163">
        <v>30455</v>
      </c>
      <c r="G39" s="163">
        <v>30455</v>
      </c>
      <c r="H39" s="163">
        <v>28706</v>
      </c>
      <c r="I39" s="163">
        <v>30716</v>
      </c>
      <c r="J39" s="165">
        <f>IFERROR(I39/H39-1,"-")</f>
        <v>7.0020204835226085E-2</v>
      </c>
      <c r="K39" s="164">
        <f t="shared" si="21"/>
        <v>-8.1694597823630533E-3</v>
      </c>
      <c r="L39" s="162">
        <f t="shared" si="22"/>
        <v>2010</v>
      </c>
      <c r="M39" s="163">
        <f t="shared" si="23"/>
        <v>-253</v>
      </c>
      <c r="N39" s="164">
        <f t="shared" si="20"/>
        <v>8.2040970805690085E-3</v>
      </c>
    </row>
    <row r="40" spans="1:14" x14ac:dyDescent="0.25">
      <c r="A40" s="161" t="s">
        <v>100</v>
      </c>
      <c r="B40" s="162" t="s">
        <v>100</v>
      </c>
      <c r="C40" s="163">
        <v>55016</v>
      </c>
      <c r="D40" s="163">
        <v>47123</v>
      </c>
      <c r="E40" s="163">
        <v>11061</v>
      </c>
      <c r="F40" s="163">
        <v>44930</v>
      </c>
      <c r="G40" s="163">
        <v>44930</v>
      </c>
      <c r="H40" s="163">
        <v>40963</v>
      </c>
      <c r="I40" s="163">
        <v>38417</v>
      </c>
      <c r="J40" s="165">
        <f>IFERROR(I40/H40-1,"-")</f>
        <v>-6.2153650855650167E-2</v>
      </c>
      <c r="K40" s="164">
        <f t="shared" si="21"/>
        <v>-0.18475054644228928</v>
      </c>
      <c r="L40" s="162">
        <f t="shared" si="22"/>
        <v>-2546</v>
      </c>
      <c r="M40" s="163">
        <f t="shared" si="23"/>
        <v>-8706</v>
      </c>
      <c r="N40" s="164">
        <f t="shared" si="20"/>
        <v>1.0260997445768317E-2</v>
      </c>
    </row>
    <row r="41" spans="1:14" x14ac:dyDescent="0.25">
      <c r="A41" s="1"/>
      <c r="B41" s="157" t="s">
        <v>107</v>
      </c>
      <c r="C41" s="158">
        <v>837171</v>
      </c>
      <c r="D41" s="158">
        <v>840854</v>
      </c>
      <c r="E41" s="158">
        <v>307046</v>
      </c>
      <c r="F41" s="158">
        <v>749178</v>
      </c>
      <c r="G41" s="158">
        <v>749178</v>
      </c>
      <c r="H41" s="158">
        <v>835638</v>
      </c>
      <c r="I41" s="158">
        <v>889011</v>
      </c>
      <c r="J41" s="160">
        <f>IFERROR(I41/H41-1,"-")</f>
        <v>6.3870958477235451E-2</v>
      </c>
      <c r="K41" s="159">
        <f t="shared" si="21"/>
        <v>5.727153584332112E-2</v>
      </c>
      <c r="L41" s="157">
        <f t="shared" si="22"/>
        <v>53373</v>
      </c>
      <c r="M41" s="158">
        <f t="shared" si="23"/>
        <v>48157</v>
      </c>
      <c r="N41" s="159">
        <f t="shared" si="20"/>
        <v>0.23745059739854588</v>
      </c>
    </row>
    <row r="42" spans="1:14" s="56" customFormat="1" x14ac:dyDescent="0.25">
      <c r="B42" s="162" t="s">
        <v>110</v>
      </c>
      <c r="C42" s="163">
        <v>425523</v>
      </c>
      <c r="D42" s="163">
        <v>456808</v>
      </c>
      <c r="E42" s="163">
        <v>140970</v>
      </c>
      <c r="F42" s="163">
        <v>377874</v>
      </c>
      <c r="G42" s="163">
        <v>377874</v>
      </c>
      <c r="H42" s="163">
        <v>433276</v>
      </c>
      <c r="I42" s="163">
        <v>469809</v>
      </c>
      <c r="J42" s="165">
        <f t="shared" ref="J42:J49" si="24">IFERROR(I42/H42-1,"-")</f>
        <v>8.4318079007376312E-2</v>
      </c>
      <c r="K42" s="164">
        <f t="shared" si="21"/>
        <v>2.846053484177169E-2</v>
      </c>
      <c r="L42" s="162">
        <f t="shared" si="22"/>
        <v>36533</v>
      </c>
      <c r="M42" s="163">
        <f t="shared" si="23"/>
        <v>13001</v>
      </c>
      <c r="N42" s="164">
        <f t="shared" si="20"/>
        <v>0.12548374284819136</v>
      </c>
    </row>
    <row r="43" spans="1:14" s="56" customFormat="1" x14ac:dyDescent="0.25">
      <c r="B43" s="162" t="s">
        <v>113</v>
      </c>
      <c r="C43" s="163">
        <v>53193</v>
      </c>
      <c r="D43" s="163">
        <v>39935</v>
      </c>
      <c r="E43" s="163">
        <v>14886</v>
      </c>
      <c r="F43" s="163">
        <v>25918</v>
      </c>
      <c r="G43" s="163">
        <v>25918</v>
      </c>
      <c r="H43" s="163">
        <v>30910</v>
      </c>
      <c r="I43" s="163">
        <v>30281</v>
      </c>
      <c r="J43" s="165">
        <f t="shared" si="24"/>
        <v>-2.0349401488191532E-2</v>
      </c>
      <c r="K43" s="164">
        <f t="shared" si="21"/>
        <v>-0.24174283210216607</v>
      </c>
      <c r="L43" s="162">
        <f t="shared" si="22"/>
        <v>-629</v>
      </c>
      <c r="M43" s="163">
        <f t="shared" si="23"/>
        <v>-9654</v>
      </c>
      <c r="N43" s="164">
        <f t="shared" si="20"/>
        <v>8.0879106555772282E-3</v>
      </c>
    </row>
    <row r="44" spans="1:14" x14ac:dyDescent="0.25">
      <c r="A44" s="1"/>
      <c r="B44" s="162" t="s">
        <v>116</v>
      </c>
      <c r="C44" s="163">
        <v>17934</v>
      </c>
      <c r="D44" s="163">
        <v>17509</v>
      </c>
      <c r="E44" s="163">
        <v>7059</v>
      </c>
      <c r="F44" s="163">
        <v>17777</v>
      </c>
      <c r="G44" s="163">
        <v>17777</v>
      </c>
      <c r="H44" s="163">
        <v>20198</v>
      </c>
      <c r="I44" s="163">
        <v>20812</v>
      </c>
      <c r="J44" s="165">
        <f t="shared" si="24"/>
        <v>3.0399049410832824E-2</v>
      </c>
      <c r="K44" s="164">
        <f t="shared" si="21"/>
        <v>0.18864583928265466</v>
      </c>
      <c r="L44" s="162">
        <f t="shared" si="22"/>
        <v>614</v>
      </c>
      <c r="M44" s="163">
        <f t="shared" si="23"/>
        <v>3303</v>
      </c>
      <c r="N44" s="164">
        <f t="shared" si="20"/>
        <v>5.558785923974548E-3</v>
      </c>
    </row>
    <row r="45" spans="1:14" x14ac:dyDescent="0.25">
      <c r="A45" s="1"/>
      <c r="B45" s="162" t="s">
        <v>123</v>
      </c>
      <c r="C45" s="163">
        <v>39963</v>
      </c>
      <c r="D45" s="163">
        <v>38899</v>
      </c>
      <c r="E45" s="163">
        <v>13054</v>
      </c>
      <c r="F45" s="163">
        <v>42948</v>
      </c>
      <c r="G45" s="163">
        <v>42948</v>
      </c>
      <c r="H45" s="163">
        <v>38443</v>
      </c>
      <c r="I45" s="163">
        <v>40791</v>
      </c>
      <c r="J45" s="165">
        <f t="shared" si="24"/>
        <v>6.1077439325754934E-2</v>
      </c>
      <c r="K45" s="164">
        <f t="shared" si="21"/>
        <v>4.8638782487981702E-2</v>
      </c>
      <c r="L45" s="162">
        <f t="shared" si="22"/>
        <v>2348</v>
      </c>
      <c r="M45" s="163">
        <f t="shared" si="23"/>
        <v>1892</v>
      </c>
      <c r="N45" s="164">
        <f t="shared" si="20"/>
        <v>1.0895081521470583E-2</v>
      </c>
    </row>
    <row r="46" spans="1:14" x14ac:dyDescent="0.25">
      <c r="A46" s="1"/>
      <c r="B46" s="162" t="s">
        <v>119</v>
      </c>
      <c r="C46" s="163">
        <v>30655</v>
      </c>
      <c r="D46" s="163">
        <v>28374</v>
      </c>
      <c r="E46" s="163">
        <v>11786</v>
      </c>
      <c r="F46" s="163">
        <v>26262</v>
      </c>
      <c r="G46" s="163">
        <v>26262</v>
      </c>
      <c r="H46" s="163">
        <v>29696</v>
      </c>
      <c r="I46" s="163">
        <v>32519</v>
      </c>
      <c r="J46" s="165">
        <f t="shared" si="24"/>
        <v>9.5063308189655249E-2</v>
      </c>
      <c r="K46" s="164">
        <f t="shared" si="21"/>
        <v>0.14608444350461691</v>
      </c>
      <c r="L46" s="162">
        <f t="shared" si="22"/>
        <v>2823</v>
      </c>
      <c r="M46" s="163">
        <f t="shared" si="23"/>
        <v>4145</v>
      </c>
      <c r="N46" s="164">
        <f t="shared" si="20"/>
        <v>8.685669780017698E-3</v>
      </c>
    </row>
    <row r="47" spans="1:14" x14ac:dyDescent="0.25">
      <c r="A47" s="1"/>
      <c r="B47" s="162" t="s">
        <v>128</v>
      </c>
      <c r="C47" s="163">
        <v>21289</v>
      </c>
      <c r="D47" s="163">
        <v>22094</v>
      </c>
      <c r="E47" s="163">
        <v>12179</v>
      </c>
      <c r="F47" s="163">
        <v>16381</v>
      </c>
      <c r="G47" s="163">
        <v>16381</v>
      </c>
      <c r="H47" s="163">
        <v>18548</v>
      </c>
      <c r="I47" s="163">
        <v>17489</v>
      </c>
      <c r="J47" s="165">
        <f t="shared" si="24"/>
        <v>-5.7095104593487211E-2</v>
      </c>
      <c r="K47" s="164">
        <f t="shared" si="21"/>
        <v>-0.20842762741015664</v>
      </c>
      <c r="L47" s="162">
        <f t="shared" si="22"/>
        <v>-1059</v>
      </c>
      <c r="M47" s="163">
        <f t="shared" si="23"/>
        <v>-4605</v>
      </c>
      <c r="N47" s="164">
        <f t="shared" si="20"/>
        <v>4.6712284751292939E-3</v>
      </c>
    </row>
    <row r="48" spans="1:14" x14ac:dyDescent="0.25">
      <c r="A48" s="161" t="s">
        <v>144</v>
      </c>
      <c r="B48" s="162" t="s">
        <v>131</v>
      </c>
      <c r="C48" s="163">
        <v>36554</v>
      </c>
      <c r="D48" s="163">
        <v>32257</v>
      </c>
      <c r="E48" s="163">
        <v>20180</v>
      </c>
      <c r="F48" s="163">
        <v>14923</v>
      </c>
      <c r="G48" s="163">
        <v>14923</v>
      </c>
      <c r="H48" s="163">
        <v>18408</v>
      </c>
      <c r="I48" s="163">
        <v>19925</v>
      </c>
      <c r="J48" s="165">
        <f t="shared" si="24"/>
        <v>8.2409821816601392E-2</v>
      </c>
      <c r="K48" s="164">
        <f t="shared" si="21"/>
        <v>-0.38230461605232968</v>
      </c>
      <c r="L48" s="162">
        <f t="shared" si="22"/>
        <v>1517</v>
      </c>
      <c r="M48" s="163">
        <f t="shared" si="23"/>
        <v>-12332</v>
      </c>
      <c r="N48" s="164">
        <f t="shared" si="20"/>
        <v>5.3218724550832628E-3</v>
      </c>
    </row>
    <row r="49" spans="1:14" x14ac:dyDescent="0.25">
      <c r="A49" s="167" t="s">
        <v>145</v>
      </c>
      <c r="B49" s="168" t="s">
        <v>145</v>
      </c>
      <c r="C49" s="169">
        <f t="shared" ref="C49:I49" si="25">C41-SUM(C42:C48)</f>
        <v>212060</v>
      </c>
      <c r="D49" s="169">
        <f t="shared" si="25"/>
        <v>204978</v>
      </c>
      <c r="E49" s="169">
        <f t="shared" si="25"/>
        <v>86932</v>
      </c>
      <c r="F49" s="169">
        <f t="shared" ref="F49" si="26">F41-SUM(F42:F48)</f>
        <v>227095</v>
      </c>
      <c r="G49" s="169">
        <f t="shared" si="25"/>
        <v>227095</v>
      </c>
      <c r="H49" s="169">
        <f t="shared" si="25"/>
        <v>246159</v>
      </c>
      <c r="I49" s="169">
        <f t="shared" si="25"/>
        <v>257385</v>
      </c>
      <c r="J49" s="171">
        <f t="shared" si="24"/>
        <v>4.5604670152218585E-2</v>
      </c>
      <c r="K49" s="170">
        <f t="shared" si="21"/>
        <v>0.25567134033896322</v>
      </c>
      <c r="L49" s="168">
        <f>I49-H49</f>
        <v>11226</v>
      </c>
      <c r="M49" s="169">
        <f t="shared" si="23"/>
        <v>52407</v>
      </c>
      <c r="N49" s="170">
        <f t="shared" si="20"/>
        <v>6.8746305739101912E-2</v>
      </c>
    </row>
    <row r="50" spans="1:14" x14ac:dyDescent="0.25">
      <c r="A50" s="1"/>
      <c r="B50" s="153" t="s">
        <v>46</v>
      </c>
      <c r="C50" s="151"/>
      <c r="D50" s="151"/>
      <c r="E50" s="151"/>
      <c r="F50" s="151"/>
      <c r="G50" s="151"/>
      <c r="H50" s="151"/>
      <c r="I50" s="152"/>
      <c r="J50" s="152"/>
      <c r="K50" s="152"/>
      <c r="L50" s="152"/>
      <c r="M50" s="151"/>
      <c r="N50" s="151"/>
    </row>
    <row r="51" spans="1:14" x14ac:dyDescent="0.25">
      <c r="A51" s="1"/>
      <c r="B51" s="154" t="s">
        <v>68</v>
      </c>
      <c r="C51" s="176">
        <v>30071</v>
      </c>
      <c r="D51" s="176">
        <v>30021</v>
      </c>
      <c r="E51" s="176">
        <v>11900</v>
      </c>
      <c r="F51" s="176">
        <v>21504</v>
      </c>
      <c r="G51" s="176">
        <v>21504</v>
      </c>
      <c r="H51" s="176">
        <v>32605</v>
      </c>
      <c r="I51" s="176">
        <v>28406</v>
      </c>
      <c r="J51" s="177">
        <f>IFERROR(I51/H51-1,"-")</f>
        <v>-0.12878392884526912</v>
      </c>
      <c r="K51" s="177">
        <f>IFERROR(I51/D51-1,"-")</f>
        <v>-5.3795676359881361E-2</v>
      </c>
      <c r="L51" s="176">
        <f>I51-H51</f>
        <v>-4199</v>
      </c>
      <c r="M51" s="176">
        <f>I51-D51</f>
        <v>-1615</v>
      </c>
      <c r="N51" s="177">
        <f t="shared" ref="N51:N63" si="27">I51/I$9</f>
        <v>7.5871070995781765E-3</v>
      </c>
    </row>
    <row r="52" spans="1:14" x14ac:dyDescent="0.25">
      <c r="A52" s="1" t="s">
        <v>96</v>
      </c>
      <c r="B52" s="157" t="s">
        <v>97</v>
      </c>
      <c r="C52" s="158">
        <v>6637</v>
      </c>
      <c r="D52" s="158">
        <v>6424</v>
      </c>
      <c r="E52" s="158">
        <v>1180</v>
      </c>
      <c r="F52" s="158">
        <v>2754</v>
      </c>
      <c r="G52" s="158">
        <v>2754</v>
      </c>
      <c r="H52" s="158">
        <v>13771</v>
      </c>
      <c r="I52" s="158">
        <v>7447</v>
      </c>
      <c r="J52" s="160">
        <f>IFERROR(I52/H52-1,"-")</f>
        <v>-0.45922590952000586</v>
      </c>
      <c r="K52" s="159">
        <f t="shared" ref="K52:K63" si="28">IFERROR(I52/D52-1,"-")</f>
        <v>0.15924657534246567</v>
      </c>
      <c r="L52" s="157">
        <f t="shared" ref="L52:L62" si="29">I52-H52</f>
        <v>-6324</v>
      </c>
      <c r="M52" s="158">
        <f t="shared" ref="M52:M63" si="30">I52-D52</f>
        <v>1023</v>
      </c>
      <c r="N52" s="159">
        <f t="shared" si="27"/>
        <v>1.9890581768133029E-3</v>
      </c>
    </row>
    <row r="53" spans="1:14" x14ac:dyDescent="0.25">
      <c r="A53" s="161" t="s">
        <v>103</v>
      </c>
      <c r="B53" s="162" t="s">
        <v>103</v>
      </c>
      <c r="C53" s="163">
        <v>4036</v>
      </c>
      <c r="D53" s="163">
        <v>3432</v>
      </c>
      <c r="E53" s="163">
        <v>576</v>
      </c>
      <c r="F53" s="163">
        <v>1068</v>
      </c>
      <c r="G53" s="163">
        <v>1068</v>
      </c>
      <c r="H53" s="163">
        <v>10205</v>
      </c>
      <c r="I53" s="163">
        <v>4969</v>
      </c>
      <c r="J53" s="165">
        <f>IFERROR(I53/H53-1,"-")</f>
        <v>-0.5130818226359628</v>
      </c>
      <c r="K53" s="164">
        <f t="shared" si="28"/>
        <v>0.44784382284382285</v>
      </c>
      <c r="L53" s="162">
        <f t="shared" si="29"/>
        <v>-5236</v>
      </c>
      <c r="M53" s="163">
        <f t="shared" si="30"/>
        <v>1537</v>
      </c>
      <c r="N53" s="164">
        <f t="shared" si="27"/>
        <v>1.3271961972049552E-3</v>
      </c>
    </row>
    <row r="54" spans="1:14" x14ac:dyDescent="0.25">
      <c r="A54" s="161" t="s">
        <v>100</v>
      </c>
      <c r="B54" s="162" t="s">
        <v>100</v>
      </c>
      <c r="C54" s="163">
        <v>2601</v>
      </c>
      <c r="D54" s="163">
        <v>2992</v>
      </c>
      <c r="E54" s="163">
        <v>604</v>
      </c>
      <c r="F54" s="163">
        <v>1686</v>
      </c>
      <c r="G54" s="163">
        <v>1686</v>
      </c>
      <c r="H54" s="163">
        <v>3566</v>
      </c>
      <c r="I54" s="163">
        <v>2478</v>
      </c>
      <c r="J54" s="165">
        <f>IFERROR(I54/H54-1,"-")</f>
        <v>-0.30510375771172182</v>
      </c>
      <c r="K54" s="164">
        <f t="shared" si="28"/>
        <v>-0.17179144385026734</v>
      </c>
      <c r="L54" s="162">
        <f t="shared" si="29"/>
        <v>-1088</v>
      </c>
      <c r="M54" s="163">
        <f t="shared" si="30"/>
        <v>-514</v>
      </c>
      <c r="N54" s="164">
        <f t="shared" si="27"/>
        <v>6.6186197960834759E-4</v>
      </c>
    </row>
    <row r="55" spans="1:14" x14ac:dyDescent="0.25">
      <c r="A55" s="1"/>
      <c r="B55" s="157" t="s">
        <v>107</v>
      </c>
      <c r="C55" s="158">
        <v>23434</v>
      </c>
      <c r="D55" s="158">
        <v>23597</v>
      </c>
      <c r="E55" s="158">
        <v>10720</v>
      </c>
      <c r="F55" s="158">
        <v>18750</v>
      </c>
      <c r="G55" s="158">
        <v>18750</v>
      </c>
      <c r="H55" s="158">
        <v>18834</v>
      </c>
      <c r="I55" s="158">
        <v>20959</v>
      </c>
      <c r="J55" s="160">
        <f>IFERROR(I55/H55-1,"-")</f>
        <v>0.11282786450037174</v>
      </c>
      <c r="K55" s="159">
        <f t="shared" si="28"/>
        <v>-0.11179387210238589</v>
      </c>
      <c r="L55" s="157">
        <f t="shared" si="29"/>
        <v>2125</v>
      </c>
      <c r="M55" s="158">
        <f t="shared" si="30"/>
        <v>-2638</v>
      </c>
      <c r="N55" s="159">
        <f t="shared" si="27"/>
        <v>5.5980489227648736E-3</v>
      </c>
    </row>
    <row r="56" spans="1:14" s="56" customFormat="1" x14ac:dyDescent="0.25">
      <c r="B56" s="162" t="s">
        <v>110</v>
      </c>
      <c r="C56" s="163">
        <v>6629</v>
      </c>
      <c r="D56" s="163">
        <v>7193</v>
      </c>
      <c r="E56" s="163">
        <v>3648</v>
      </c>
      <c r="F56" s="163">
        <v>7073</v>
      </c>
      <c r="G56" s="163">
        <v>7073</v>
      </c>
      <c r="H56" s="163">
        <v>6156</v>
      </c>
      <c r="I56" s="163">
        <v>7484</v>
      </c>
      <c r="J56" s="165">
        <f t="shared" ref="J56:J63" si="31">IFERROR(I56/H56-1,"-")</f>
        <v>0.2157244964262508</v>
      </c>
      <c r="K56" s="164">
        <f t="shared" si="28"/>
        <v>4.0455998887807487E-2</v>
      </c>
      <c r="L56" s="162">
        <f t="shared" si="29"/>
        <v>1328</v>
      </c>
      <c r="M56" s="163">
        <f t="shared" si="30"/>
        <v>291</v>
      </c>
      <c r="N56" s="164">
        <f t="shared" si="27"/>
        <v>1.9989407003183509E-3</v>
      </c>
    </row>
    <row r="57" spans="1:14" s="56" customFormat="1" x14ac:dyDescent="0.25">
      <c r="B57" s="162" t="s">
        <v>113</v>
      </c>
      <c r="C57" s="163">
        <v>7829</v>
      </c>
      <c r="D57" s="163">
        <v>6473</v>
      </c>
      <c r="E57" s="163">
        <v>2760</v>
      </c>
      <c r="F57" s="163">
        <v>4389</v>
      </c>
      <c r="G57" s="163">
        <v>4389</v>
      </c>
      <c r="H57" s="163">
        <v>3385</v>
      </c>
      <c r="I57" s="163">
        <v>4335</v>
      </c>
      <c r="J57" s="165">
        <f t="shared" si="31"/>
        <v>0.28064992614475637</v>
      </c>
      <c r="K57" s="164">
        <f t="shared" si="28"/>
        <v>-0.3302950718368608</v>
      </c>
      <c r="L57" s="162">
        <f t="shared" si="29"/>
        <v>950</v>
      </c>
      <c r="M57" s="163">
        <f t="shared" si="30"/>
        <v>-2138</v>
      </c>
      <c r="N57" s="164">
        <f t="shared" si="27"/>
        <v>1.157857821469809E-3</v>
      </c>
    </row>
    <row r="58" spans="1:14" x14ac:dyDescent="0.25">
      <c r="A58" s="1"/>
      <c r="B58" s="162" t="s">
        <v>116</v>
      </c>
      <c r="C58" s="163">
        <v>1473</v>
      </c>
      <c r="D58" s="163">
        <v>1617</v>
      </c>
      <c r="E58" s="163">
        <v>468</v>
      </c>
      <c r="F58" s="163">
        <v>1341</v>
      </c>
      <c r="G58" s="163">
        <v>1341</v>
      </c>
      <c r="H58" s="163">
        <v>1819</v>
      </c>
      <c r="I58" s="163">
        <v>1343</v>
      </c>
      <c r="J58" s="165">
        <f t="shared" si="31"/>
        <v>-0.26168224299065423</v>
      </c>
      <c r="K58" s="164">
        <f t="shared" si="28"/>
        <v>-0.16944959802102655</v>
      </c>
      <c r="L58" s="162">
        <f t="shared" si="29"/>
        <v>-476</v>
      </c>
      <c r="M58" s="163">
        <f t="shared" si="30"/>
        <v>-274</v>
      </c>
      <c r="N58" s="164">
        <f t="shared" si="27"/>
        <v>3.5870889371025457E-4</v>
      </c>
    </row>
    <row r="59" spans="1:14" x14ac:dyDescent="0.25">
      <c r="A59" s="1"/>
      <c r="B59" s="162" t="s">
        <v>123</v>
      </c>
      <c r="C59" s="163">
        <v>424</v>
      </c>
      <c r="D59" s="163">
        <v>572</v>
      </c>
      <c r="E59" s="163">
        <v>223</v>
      </c>
      <c r="F59" s="163">
        <v>521</v>
      </c>
      <c r="G59" s="163">
        <v>521</v>
      </c>
      <c r="H59" s="163">
        <v>424</v>
      </c>
      <c r="I59" s="163">
        <v>679</v>
      </c>
      <c r="J59" s="165">
        <f t="shared" si="31"/>
        <v>0.60141509433962259</v>
      </c>
      <c r="K59" s="164">
        <f t="shared" si="28"/>
        <v>0.18706293706293708</v>
      </c>
      <c r="L59" s="162">
        <f t="shared" si="29"/>
        <v>255</v>
      </c>
      <c r="M59" s="163">
        <f t="shared" si="30"/>
        <v>107</v>
      </c>
      <c r="N59" s="164">
        <f t="shared" si="27"/>
        <v>1.8135766107912348E-4</v>
      </c>
    </row>
    <row r="60" spans="1:14" x14ac:dyDescent="0.25">
      <c r="A60" s="1"/>
      <c r="B60" s="162" t="s">
        <v>119</v>
      </c>
      <c r="C60" s="163">
        <v>426</v>
      </c>
      <c r="D60" s="163">
        <v>594</v>
      </c>
      <c r="E60" s="163">
        <v>213</v>
      </c>
      <c r="F60" s="163">
        <v>470</v>
      </c>
      <c r="G60" s="163">
        <v>470</v>
      </c>
      <c r="H60" s="163">
        <v>433</v>
      </c>
      <c r="I60" s="163">
        <v>459</v>
      </c>
      <c r="J60" s="165">
        <f t="shared" si="31"/>
        <v>6.004618937644346E-2</v>
      </c>
      <c r="K60" s="164">
        <f t="shared" si="28"/>
        <v>-0.22727272727272729</v>
      </c>
      <c r="L60" s="162">
        <f t="shared" si="29"/>
        <v>26</v>
      </c>
      <c r="M60" s="163">
        <f t="shared" si="30"/>
        <v>-135</v>
      </c>
      <c r="N60" s="164">
        <f t="shared" si="27"/>
        <v>1.2259671050856801E-4</v>
      </c>
    </row>
    <row r="61" spans="1:14" x14ac:dyDescent="0.25">
      <c r="A61" s="1"/>
      <c r="B61" s="162" t="s">
        <v>128</v>
      </c>
      <c r="C61" s="163">
        <v>268</v>
      </c>
      <c r="D61" s="163">
        <v>189</v>
      </c>
      <c r="E61" s="163">
        <v>147</v>
      </c>
      <c r="F61" s="163">
        <v>68</v>
      </c>
      <c r="G61" s="163">
        <v>68</v>
      </c>
      <c r="H61" s="163">
        <v>170</v>
      </c>
      <c r="I61" s="163">
        <v>99</v>
      </c>
      <c r="J61" s="165">
        <f t="shared" si="31"/>
        <v>-0.41764705882352937</v>
      </c>
      <c r="K61" s="164">
        <f t="shared" si="28"/>
        <v>-0.47619047619047616</v>
      </c>
      <c r="L61" s="162">
        <f t="shared" si="29"/>
        <v>-71</v>
      </c>
      <c r="M61" s="163">
        <f t="shared" si="30"/>
        <v>-90</v>
      </c>
      <c r="N61" s="164">
        <f t="shared" si="27"/>
        <v>2.6442427756749965E-5</v>
      </c>
    </row>
    <row r="62" spans="1:14" x14ac:dyDescent="0.25">
      <c r="A62" s="161" t="s">
        <v>144</v>
      </c>
      <c r="B62" s="162" t="s">
        <v>131</v>
      </c>
      <c r="C62" s="163">
        <v>306</v>
      </c>
      <c r="D62" s="163">
        <v>325</v>
      </c>
      <c r="E62" s="163">
        <v>253</v>
      </c>
      <c r="F62" s="163">
        <v>101</v>
      </c>
      <c r="G62" s="163">
        <v>101</v>
      </c>
      <c r="H62" s="163">
        <v>159</v>
      </c>
      <c r="I62" s="163">
        <v>97</v>
      </c>
      <c r="J62" s="165">
        <f t="shared" si="31"/>
        <v>-0.38993710691823902</v>
      </c>
      <c r="K62" s="164">
        <f t="shared" si="28"/>
        <v>-0.70153846153846156</v>
      </c>
      <c r="L62" s="162">
        <f t="shared" si="29"/>
        <v>-62</v>
      </c>
      <c r="M62" s="163">
        <f t="shared" si="30"/>
        <v>-228</v>
      </c>
      <c r="N62" s="164">
        <f t="shared" si="27"/>
        <v>2.5908237297017641E-5</v>
      </c>
    </row>
    <row r="63" spans="1:14" x14ac:dyDescent="0.25">
      <c r="A63" s="167" t="s">
        <v>145</v>
      </c>
      <c r="B63" s="168" t="s">
        <v>145</v>
      </c>
      <c r="C63" s="169">
        <f t="shared" ref="C63:I63" si="32">C55-SUM(C56:C62)</f>
        <v>6079</v>
      </c>
      <c r="D63" s="169">
        <f t="shared" si="32"/>
        <v>6634</v>
      </c>
      <c r="E63" s="169">
        <f t="shared" si="32"/>
        <v>3008</v>
      </c>
      <c r="F63" s="169">
        <f t="shared" ref="F63" si="33">F55-SUM(F56:F62)</f>
        <v>4787</v>
      </c>
      <c r="G63" s="169">
        <f t="shared" si="32"/>
        <v>4787</v>
      </c>
      <c r="H63" s="169">
        <f t="shared" si="32"/>
        <v>6288</v>
      </c>
      <c r="I63" s="169">
        <f t="shared" si="32"/>
        <v>6463</v>
      </c>
      <c r="J63" s="171">
        <f t="shared" si="31"/>
        <v>2.7830788804071194E-2</v>
      </c>
      <c r="K63" s="170">
        <f t="shared" si="28"/>
        <v>-2.5776303889056384E-2</v>
      </c>
      <c r="L63" s="168">
        <f>I63-H63</f>
        <v>175</v>
      </c>
      <c r="M63" s="169">
        <f t="shared" si="30"/>
        <v>-171</v>
      </c>
      <c r="N63" s="170">
        <f t="shared" si="27"/>
        <v>1.7262364706250003E-3</v>
      </c>
    </row>
    <row r="64" spans="1:14" x14ac:dyDescent="0.25">
      <c r="A64" s="1"/>
      <c r="B64" s="153" t="s">
        <v>47</v>
      </c>
      <c r="C64" s="151"/>
      <c r="D64" s="151"/>
      <c r="E64" s="151"/>
      <c r="F64" s="151"/>
      <c r="G64" s="151"/>
      <c r="H64" s="151"/>
      <c r="I64" s="152"/>
      <c r="J64" s="152"/>
      <c r="K64" s="152"/>
      <c r="L64" s="152"/>
      <c r="M64" s="151"/>
      <c r="N64" s="151"/>
    </row>
    <row r="65" spans="1:14" x14ac:dyDescent="0.25">
      <c r="A65" s="1"/>
      <c r="B65" s="154" t="s">
        <v>68</v>
      </c>
      <c r="C65" s="176">
        <v>95089</v>
      </c>
      <c r="D65" s="176">
        <v>90031</v>
      </c>
      <c r="E65" s="176">
        <v>29538</v>
      </c>
      <c r="F65" s="176">
        <v>106766</v>
      </c>
      <c r="G65" s="176">
        <v>106766</v>
      </c>
      <c r="H65" s="176">
        <v>127703</v>
      </c>
      <c r="I65" s="176">
        <v>155107</v>
      </c>
      <c r="J65" s="177">
        <f>IFERROR(I65/H65-1,"-")</f>
        <v>0.21459166973367894</v>
      </c>
      <c r="K65" s="177">
        <f>IFERROR(I65/D65-1,"-")</f>
        <v>0.72281769612688973</v>
      </c>
      <c r="L65" s="176">
        <f>I65-H65</f>
        <v>27404</v>
      </c>
      <c r="M65" s="176">
        <f>I65-D65</f>
        <v>65076</v>
      </c>
      <c r="N65" s="177">
        <f t="shared" ref="N65:N77" si="34">I65/I$9</f>
        <v>4.1428339818850676E-2</v>
      </c>
    </row>
    <row r="66" spans="1:14" x14ac:dyDescent="0.25">
      <c r="A66" s="1" t="s">
        <v>96</v>
      </c>
      <c r="B66" s="157" t="s">
        <v>97</v>
      </c>
      <c r="C66" s="158">
        <v>20524</v>
      </c>
      <c r="D66" s="158">
        <v>23540</v>
      </c>
      <c r="E66" s="158">
        <v>6589</v>
      </c>
      <c r="F66" s="158">
        <v>29253</v>
      </c>
      <c r="G66" s="158">
        <v>29253</v>
      </c>
      <c r="H66" s="158">
        <v>30243</v>
      </c>
      <c r="I66" s="158">
        <v>36940</v>
      </c>
      <c r="J66" s="160">
        <f>IFERROR(I66/H66-1,"-")</f>
        <v>0.22143967199021253</v>
      </c>
      <c r="K66" s="159">
        <f t="shared" ref="K66:K77" si="35">IFERROR(I66/D66-1,"-")</f>
        <v>0.56924384027187758</v>
      </c>
      <c r="L66" s="157">
        <f t="shared" ref="L66:L76" si="36">I66-H66</f>
        <v>6697</v>
      </c>
      <c r="M66" s="158">
        <f t="shared" ref="M66:M77" si="37">I66-D66</f>
        <v>13400</v>
      </c>
      <c r="N66" s="159">
        <f t="shared" si="34"/>
        <v>9.8664977912559966E-3</v>
      </c>
    </row>
    <row r="67" spans="1:14" x14ac:dyDescent="0.25">
      <c r="A67" s="161" t="s">
        <v>103</v>
      </c>
      <c r="B67" s="162" t="s">
        <v>103</v>
      </c>
      <c r="C67" s="163">
        <v>11738</v>
      </c>
      <c r="D67" s="163">
        <v>12422</v>
      </c>
      <c r="E67" s="163">
        <v>2565</v>
      </c>
      <c r="F67" s="163">
        <v>23432</v>
      </c>
      <c r="G67" s="163">
        <v>23432</v>
      </c>
      <c r="H67" s="163">
        <v>22337</v>
      </c>
      <c r="I67" s="163">
        <v>21299</v>
      </c>
      <c r="J67" s="165">
        <f>IFERROR(I67/H67-1,"-")</f>
        <v>-4.6469982540179977E-2</v>
      </c>
      <c r="K67" s="164">
        <f t="shared" si="35"/>
        <v>0.71461922395749466</v>
      </c>
      <c r="L67" s="162">
        <f t="shared" si="36"/>
        <v>-1038</v>
      </c>
      <c r="M67" s="163">
        <f t="shared" si="37"/>
        <v>8877</v>
      </c>
      <c r="N67" s="164">
        <f t="shared" si="34"/>
        <v>5.6888613009193683E-3</v>
      </c>
    </row>
    <row r="68" spans="1:14" x14ac:dyDescent="0.25">
      <c r="A68" s="161" t="s">
        <v>100</v>
      </c>
      <c r="B68" s="162" t="s">
        <v>100</v>
      </c>
      <c r="C68" s="163">
        <v>8786</v>
      </c>
      <c r="D68" s="163">
        <v>11118</v>
      </c>
      <c r="E68" s="163">
        <v>4024</v>
      </c>
      <c r="F68" s="163">
        <v>5821</v>
      </c>
      <c r="G68" s="163">
        <v>5821</v>
      </c>
      <c r="H68" s="163">
        <v>7906</v>
      </c>
      <c r="I68" s="163">
        <v>15641</v>
      </c>
      <c r="J68" s="165">
        <f>IFERROR(I68/H68-1,"-")</f>
        <v>0.9783708575765242</v>
      </c>
      <c r="K68" s="164">
        <f t="shared" si="35"/>
        <v>0.40681777298075184</v>
      </c>
      <c r="L68" s="162">
        <f t="shared" si="36"/>
        <v>7735</v>
      </c>
      <c r="M68" s="163">
        <f t="shared" si="37"/>
        <v>4523</v>
      </c>
      <c r="N68" s="164">
        <f t="shared" si="34"/>
        <v>4.1776364903366283E-3</v>
      </c>
    </row>
    <row r="69" spans="1:14" x14ac:dyDescent="0.25">
      <c r="A69" s="1"/>
      <c r="B69" s="157" t="s">
        <v>107</v>
      </c>
      <c r="C69" s="158">
        <v>74565</v>
      </c>
      <c r="D69" s="158">
        <v>66491</v>
      </c>
      <c r="E69" s="158">
        <v>22949</v>
      </c>
      <c r="F69" s="158">
        <v>77513</v>
      </c>
      <c r="G69" s="158">
        <v>77513</v>
      </c>
      <c r="H69" s="158">
        <v>97460</v>
      </c>
      <c r="I69" s="158">
        <v>118167</v>
      </c>
      <c r="J69" s="160">
        <f>IFERROR(I69/H69-1,"-")</f>
        <v>0.21246665298584033</v>
      </c>
      <c r="K69" s="159">
        <f t="shared" si="35"/>
        <v>0.77718789009038813</v>
      </c>
      <c r="L69" s="157">
        <f t="shared" si="36"/>
        <v>20707</v>
      </c>
      <c r="M69" s="158">
        <f t="shared" si="37"/>
        <v>51676</v>
      </c>
      <c r="N69" s="159">
        <f t="shared" si="34"/>
        <v>3.1561842027594676E-2</v>
      </c>
    </row>
    <row r="70" spans="1:14" s="56" customFormat="1" x14ac:dyDescent="0.25">
      <c r="B70" s="162" t="s">
        <v>110</v>
      </c>
      <c r="C70" s="163">
        <v>34176</v>
      </c>
      <c r="D70" s="163">
        <v>29255</v>
      </c>
      <c r="E70" s="163">
        <v>9198</v>
      </c>
      <c r="F70" s="163">
        <v>33813</v>
      </c>
      <c r="G70" s="163">
        <v>33813</v>
      </c>
      <c r="H70" s="163">
        <v>34901</v>
      </c>
      <c r="I70" s="163">
        <v>48623</v>
      </c>
      <c r="J70" s="165">
        <f t="shared" ref="J70:J77" si="38">IFERROR(I70/H70-1,"-")</f>
        <v>0.39316925016475168</v>
      </c>
      <c r="K70" s="164">
        <f t="shared" si="35"/>
        <v>0.66204067680738343</v>
      </c>
      <c r="L70" s="162">
        <f t="shared" si="36"/>
        <v>13722</v>
      </c>
      <c r="M70" s="163">
        <f t="shared" si="37"/>
        <v>19368</v>
      </c>
      <c r="N70" s="164">
        <f t="shared" si="34"/>
        <v>1.2986971361782359E-2</v>
      </c>
    </row>
    <row r="71" spans="1:14" s="56" customFormat="1" x14ac:dyDescent="0.25">
      <c r="B71" s="162" t="s">
        <v>113</v>
      </c>
      <c r="C71" s="163">
        <v>9286</v>
      </c>
      <c r="D71" s="163">
        <v>8049</v>
      </c>
      <c r="E71" s="163">
        <v>2626</v>
      </c>
      <c r="F71" s="163">
        <v>6702</v>
      </c>
      <c r="G71" s="163">
        <v>6702</v>
      </c>
      <c r="H71" s="163">
        <v>6992</v>
      </c>
      <c r="I71" s="163">
        <v>7510</v>
      </c>
      <c r="J71" s="165">
        <f t="shared" si="38"/>
        <v>7.4084668192219594E-2</v>
      </c>
      <c r="K71" s="164">
        <f t="shared" si="35"/>
        <v>-6.6964840352838895E-2</v>
      </c>
      <c r="L71" s="162">
        <f t="shared" si="36"/>
        <v>518</v>
      </c>
      <c r="M71" s="163">
        <f t="shared" si="37"/>
        <v>-539</v>
      </c>
      <c r="N71" s="164">
        <f t="shared" si="34"/>
        <v>2.0058851762948708E-3</v>
      </c>
    </row>
    <row r="72" spans="1:14" x14ac:dyDescent="0.25">
      <c r="A72" s="1"/>
      <c r="B72" s="162" t="s">
        <v>116</v>
      </c>
      <c r="C72" s="163">
        <v>4729</v>
      </c>
      <c r="D72" s="163">
        <v>7284</v>
      </c>
      <c r="E72" s="163">
        <v>2915</v>
      </c>
      <c r="F72" s="163">
        <v>9988</v>
      </c>
      <c r="G72" s="163">
        <v>9988</v>
      </c>
      <c r="H72" s="163">
        <v>12374</v>
      </c>
      <c r="I72" s="163">
        <v>13532</v>
      </c>
      <c r="J72" s="165">
        <f t="shared" si="38"/>
        <v>9.3583319864231518E-2</v>
      </c>
      <c r="K72" s="164">
        <f t="shared" si="35"/>
        <v>0.85777045579351996</v>
      </c>
      <c r="L72" s="162">
        <f t="shared" si="36"/>
        <v>1158</v>
      </c>
      <c r="M72" s="163">
        <f t="shared" si="37"/>
        <v>6248</v>
      </c>
      <c r="N72" s="164">
        <f t="shared" si="34"/>
        <v>3.6143326505488939E-3</v>
      </c>
    </row>
    <row r="73" spans="1:14" x14ac:dyDescent="0.25">
      <c r="A73" s="1"/>
      <c r="B73" s="162" t="s">
        <v>123</v>
      </c>
      <c r="C73" s="163">
        <v>1701</v>
      </c>
      <c r="D73" s="163">
        <v>1421</v>
      </c>
      <c r="E73" s="163">
        <v>233</v>
      </c>
      <c r="F73" s="163">
        <v>2462</v>
      </c>
      <c r="G73" s="163">
        <v>2462</v>
      </c>
      <c r="H73" s="163">
        <v>2846</v>
      </c>
      <c r="I73" s="163">
        <v>4373</v>
      </c>
      <c r="J73" s="165">
        <f t="shared" si="38"/>
        <v>0.53654251581166545</v>
      </c>
      <c r="K73" s="164">
        <f t="shared" si="35"/>
        <v>2.0774102744546092</v>
      </c>
      <c r="L73" s="162">
        <f t="shared" si="36"/>
        <v>1527</v>
      </c>
      <c r="M73" s="163">
        <f t="shared" si="37"/>
        <v>2952</v>
      </c>
      <c r="N73" s="164">
        <f t="shared" si="34"/>
        <v>1.1680074402047231E-3</v>
      </c>
    </row>
    <row r="74" spans="1:14" x14ac:dyDescent="0.25">
      <c r="A74" s="1"/>
      <c r="B74" s="162" t="s">
        <v>119</v>
      </c>
      <c r="C74" s="163">
        <v>2158</v>
      </c>
      <c r="D74" s="163">
        <v>1552</v>
      </c>
      <c r="E74" s="163">
        <v>590</v>
      </c>
      <c r="F74" s="163">
        <v>2363</v>
      </c>
      <c r="G74" s="163">
        <v>2363</v>
      </c>
      <c r="H74" s="163">
        <v>2338</v>
      </c>
      <c r="I74" s="163">
        <v>2820</v>
      </c>
      <c r="J74" s="165">
        <f t="shared" si="38"/>
        <v>0.2061591103507272</v>
      </c>
      <c r="K74" s="164">
        <f t="shared" si="35"/>
        <v>0.8170103092783505</v>
      </c>
      <c r="L74" s="162">
        <f t="shared" si="36"/>
        <v>482</v>
      </c>
      <c r="M74" s="163">
        <f t="shared" si="37"/>
        <v>1268</v>
      </c>
      <c r="N74" s="164">
        <f t="shared" si="34"/>
        <v>7.5320854822257476E-4</v>
      </c>
    </row>
    <row r="75" spans="1:14" x14ac:dyDescent="0.25">
      <c r="A75" s="1"/>
      <c r="B75" s="162" t="s">
        <v>128</v>
      </c>
      <c r="C75" s="163">
        <v>1064</v>
      </c>
      <c r="D75" s="163">
        <v>1400</v>
      </c>
      <c r="E75" s="163">
        <v>833</v>
      </c>
      <c r="F75" s="163">
        <v>1447</v>
      </c>
      <c r="G75" s="163">
        <v>1447</v>
      </c>
      <c r="H75" s="163">
        <v>3939</v>
      </c>
      <c r="I75" s="163">
        <v>2835</v>
      </c>
      <c r="J75" s="165">
        <f t="shared" si="38"/>
        <v>-0.28027418126428028</v>
      </c>
      <c r="K75" s="164">
        <f t="shared" si="35"/>
        <v>1.0249999999999999</v>
      </c>
      <c r="L75" s="162">
        <f t="shared" si="36"/>
        <v>-1104</v>
      </c>
      <c r="M75" s="163">
        <f t="shared" si="37"/>
        <v>1435</v>
      </c>
      <c r="N75" s="164">
        <f t="shared" si="34"/>
        <v>7.572149766705671E-4</v>
      </c>
    </row>
    <row r="76" spans="1:14" x14ac:dyDescent="0.25">
      <c r="A76" s="161" t="s">
        <v>144</v>
      </c>
      <c r="B76" s="162" t="s">
        <v>131</v>
      </c>
      <c r="C76" s="163">
        <v>2067</v>
      </c>
      <c r="D76" s="163">
        <v>1511</v>
      </c>
      <c r="E76" s="163">
        <v>961</v>
      </c>
      <c r="F76" s="163">
        <v>479</v>
      </c>
      <c r="G76" s="163">
        <v>479</v>
      </c>
      <c r="H76" s="163">
        <v>1088</v>
      </c>
      <c r="I76" s="163">
        <v>2071</v>
      </c>
      <c r="J76" s="165">
        <f t="shared" si="38"/>
        <v>0.90349264705882359</v>
      </c>
      <c r="K76" s="164">
        <f t="shared" si="35"/>
        <v>0.37061548643282594</v>
      </c>
      <c r="L76" s="162">
        <f t="shared" si="36"/>
        <v>983</v>
      </c>
      <c r="M76" s="163">
        <f t="shared" si="37"/>
        <v>560</v>
      </c>
      <c r="N76" s="164">
        <f t="shared" si="34"/>
        <v>5.5315422105281997E-4</v>
      </c>
    </row>
    <row r="77" spans="1:14" x14ac:dyDescent="0.25">
      <c r="A77" s="167" t="s">
        <v>145</v>
      </c>
      <c r="B77" s="168" t="s">
        <v>145</v>
      </c>
      <c r="C77" s="169">
        <f t="shared" ref="C77:I77" si="39">C69-SUM(C70:C76)</f>
        <v>19384</v>
      </c>
      <c r="D77" s="169">
        <f t="shared" si="39"/>
        <v>16019</v>
      </c>
      <c r="E77" s="169">
        <f t="shared" si="39"/>
        <v>5593</v>
      </c>
      <c r="F77" s="169">
        <f t="shared" ref="F77" si="40">F69-SUM(F70:F76)</f>
        <v>20259</v>
      </c>
      <c r="G77" s="169">
        <f t="shared" si="39"/>
        <v>20259</v>
      </c>
      <c r="H77" s="169">
        <f t="shared" si="39"/>
        <v>32982</v>
      </c>
      <c r="I77" s="169">
        <f t="shared" si="39"/>
        <v>36403</v>
      </c>
      <c r="J77" s="171">
        <f t="shared" si="38"/>
        <v>0.10372324298101998</v>
      </c>
      <c r="K77" s="170">
        <f t="shared" si="35"/>
        <v>1.272488919408203</v>
      </c>
      <c r="L77" s="168">
        <f>I77-H77</f>
        <v>3421</v>
      </c>
      <c r="M77" s="169">
        <f t="shared" si="37"/>
        <v>20384</v>
      </c>
      <c r="N77" s="170">
        <f t="shared" si="34"/>
        <v>9.7230676528178676E-3</v>
      </c>
    </row>
    <row r="78" spans="1:14" x14ac:dyDescent="0.25">
      <c r="A78" s="1"/>
      <c r="B78" s="153" t="s">
        <v>48</v>
      </c>
      <c r="C78" s="151"/>
      <c r="D78" s="151"/>
      <c r="E78" s="151"/>
      <c r="F78" s="151"/>
      <c r="G78" s="151"/>
      <c r="H78" s="151"/>
      <c r="I78" s="152"/>
      <c r="J78" s="152"/>
      <c r="K78" s="152"/>
      <c r="L78" s="152"/>
      <c r="M78" s="151"/>
      <c r="N78" s="151"/>
    </row>
    <row r="79" spans="1:14" x14ac:dyDescent="0.25">
      <c r="A79" s="1"/>
      <c r="B79" s="154" t="s">
        <v>68</v>
      </c>
      <c r="C79" s="176">
        <v>557439</v>
      </c>
      <c r="D79" s="176">
        <v>537772</v>
      </c>
      <c r="E79" s="176">
        <v>183101</v>
      </c>
      <c r="F79" s="176">
        <v>456752</v>
      </c>
      <c r="G79" s="176">
        <v>456752</v>
      </c>
      <c r="H79" s="176">
        <v>530374</v>
      </c>
      <c r="I79" s="176">
        <v>611065</v>
      </c>
      <c r="J79" s="177">
        <f>IFERROR(I79/H79-1,"-")</f>
        <v>0.15213981077503802</v>
      </c>
      <c r="K79" s="177">
        <f>IFERROR(I79/D79-1,"-")</f>
        <v>0.13629010063744484</v>
      </c>
      <c r="L79" s="176">
        <f>I79-H79</f>
        <v>80691</v>
      </c>
      <c r="M79" s="176">
        <f>I79-D79</f>
        <v>73293</v>
      </c>
      <c r="N79" s="177">
        <f t="shared" ref="N79:N91" si="41">I79/I$9</f>
        <v>0.16321254663816581</v>
      </c>
    </row>
    <row r="80" spans="1:14" x14ac:dyDescent="0.25">
      <c r="A80" s="1" t="s">
        <v>96</v>
      </c>
      <c r="B80" s="157" t="s">
        <v>97</v>
      </c>
      <c r="C80" s="158">
        <v>236930</v>
      </c>
      <c r="D80" s="158">
        <v>234355</v>
      </c>
      <c r="E80" s="158">
        <v>56011</v>
      </c>
      <c r="F80" s="158">
        <v>219164</v>
      </c>
      <c r="G80" s="158">
        <v>219164</v>
      </c>
      <c r="H80" s="158">
        <v>231110</v>
      </c>
      <c r="I80" s="158">
        <v>244578</v>
      </c>
      <c r="J80" s="160">
        <f>IFERROR(I80/H80-1,"-")</f>
        <v>5.827528016961625E-2</v>
      </c>
      <c r="K80" s="159">
        <f t="shared" ref="K80:K91" si="42">IFERROR(I80/D80-1,"-")</f>
        <v>4.3621855731689196E-2</v>
      </c>
      <c r="L80" s="157">
        <f t="shared" ref="L80:L90" si="43">I80-H80</f>
        <v>13468</v>
      </c>
      <c r="M80" s="158">
        <f t="shared" ref="M80:M91" si="44">I80-D80</f>
        <v>10223</v>
      </c>
      <c r="N80" s="159">
        <f t="shared" si="41"/>
        <v>6.5325617130205987E-2</v>
      </c>
    </row>
    <row r="81" spans="1:14" x14ac:dyDescent="0.25">
      <c r="A81" s="161" t="s">
        <v>103</v>
      </c>
      <c r="B81" s="162" t="s">
        <v>103</v>
      </c>
      <c r="C81" s="163">
        <v>54710</v>
      </c>
      <c r="D81" s="163">
        <v>42706</v>
      </c>
      <c r="E81" s="163">
        <v>9469</v>
      </c>
      <c r="F81" s="163">
        <v>59972</v>
      </c>
      <c r="G81" s="163">
        <v>59972</v>
      </c>
      <c r="H81" s="163">
        <v>59964</v>
      </c>
      <c r="I81" s="163">
        <v>68617</v>
      </c>
      <c r="J81" s="165">
        <f>IFERROR(I81/H81-1,"-")</f>
        <v>0.14430324861583621</v>
      </c>
      <c r="K81" s="164">
        <f t="shared" si="42"/>
        <v>0.60672973352690485</v>
      </c>
      <c r="L81" s="162">
        <f t="shared" si="43"/>
        <v>8653</v>
      </c>
      <c r="M81" s="163">
        <f t="shared" si="44"/>
        <v>25911</v>
      </c>
      <c r="N81" s="164">
        <f t="shared" si="41"/>
        <v>1.8327273387726387E-2</v>
      </c>
    </row>
    <row r="82" spans="1:14" x14ac:dyDescent="0.25">
      <c r="A82" s="161" t="s">
        <v>100</v>
      </c>
      <c r="B82" s="162" t="s">
        <v>100</v>
      </c>
      <c r="C82" s="163">
        <v>182220</v>
      </c>
      <c r="D82" s="163">
        <v>191649</v>
      </c>
      <c r="E82" s="163">
        <v>46542</v>
      </c>
      <c r="F82" s="163">
        <v>159192</v>
      </c>
      <c r="G82" s="163">
        <v>159192</v>
      </c>
      <c r="H82" s="163">
        <v>171146</v>
      </c>
      <c r="I82" s="163">
        <v>175961</v>
      </c>
      <c r="J82" s="165">
        <f>IFERROR(I82/H82-1,"-")</f>
        <v>2.8133874002313819E-2</v>
      </c>
      <c r="K82" s="164">
        <f t="shared" si="42"/>
        <v>-8.1857979952934756E-2</v>
      </c>
      <c r="L82" s="162">
        <f t="shared" si="43"/>
        <v>4815</v>
      </c>
      <c r="M82" s="163">
        <f t="shared" si="44"/>
        <v>-15688</v>
      </c>
      <c r="N82" s="164">
        <f t="shared" si="41"/>
        <v>4.6998343742479597E-2</v>
      </c>
    </row>
    <row r="83" spans="1:14" x14ac:dyDescent="0.25">
      <c r="A83" s="1"/>
      <c r="B83" s="157" t="s">
        <v>107</v>
      </c>
      <c r="C83" s="158">
        <v>320509</v>
      </c>
      <c r="D83" s="158">
        <v>303417</v>
      </c>
      <c r="E83" s="158">
        <v>127090</v>
      </c>
      <c r="F83" s="158">
        <v>237588</v>
      </c>
      <c r="G83" s="158">
        <v>237588</v>
      </c>
      <c r="H83" s="158">
        <v>299264</v>
      </c>
      <c r="I83" s="158">
        <v>366487</v>
      </c>
      <c r="J83" s="160">
        <f>IFERROR(I83/H83-1,"-")</f>
        <v>0.22462775342172803</v>
      </c>
      <c r="K83" s="159">
        <f t="shared" si="42"/>
        <v>0.20786574252596268</v>
      </c>
      <c r="L83" s="157">
        <f t="shared" si="43"/>
        <v>67223</v>
      </c>
      <c r="M83" s="158">
        <f t="shared" si="44"/>
        <v>63070</v>
      </c>
      <c r="N83" s="159">
        <f t="shared" si="41"/>
        <v>9.7886929507959838E-2</v>
      </c>
    </row>
    <row r="84" spans="1:14" s="56" customFormat="1" x14ac:dyDescent="0.25">
      <c r="B84" s="162" t="s">
        <v>110</v>
      </c>
      <c r="C84" s="163">
        <v>45668</v>
      </c>
      <c r="D84" s="163">
        <v>49625</v>
      </c>
      <c r="E84" s="163">
        <v>21229</v>
      </c>
      <c r="F84" s="163">
        <v>44105</v>
      </c>
      <c r="G84" s="163">
        <v>44105</v>
      </c>
      <c r="H84" s="163">
        <v>58158</v>
      </c>
      <c r="I84" s="163">
        <v>73097</v>
      </c>
      <c r="J84" s="165">
        <f t="shared" ref="J84:J91" si="45">IFERROR(I84/H84-1,"-")</f>
        <v>0.25686921833625642</v>
      </c>
      <c r="K84" s="164">
        <f t="shared" si="42"/>
        <v>0.47298740554156171</v>
      </c>
      <c r="L84" s="162">
        <f t="shared" si="43"/>
        <v>14939</v>
      </c>
      <c r="M84" s="163">
        <f t="shared" si="44"/>
        <v>23472</v>
      </c>
      <c r="N84" s="164">
        <f t="shared" si="41"/>
        <v>1.952386001752679E-2</v>
      </c>
    </row>
    <row r="85" spans="1:14" s="56" customFormat="1" x14ac:dyDescent="0.25">
      <c r="B85" s="162" t="s">
        <v>113</v>
      </c>
      <c r="C85" s="163">
        <v>142206</v>
      </c>
      <c r="D85" s="163">
        <v>120405</v>
      </c>
      <c r="E85" s="163">
        <v>46896</v>
      </c>
      <c r="F85" s="163">
        <v>76797</v>
      </c>
      <c r="G85" s="163">
        <v>76797</v>
      </c>
      <c r="H85" s="163">
        <v>91120</v>
      </c>
      <c r="I85" s="163">
        <v>105428</v>
      </c>
      <c r="J85" s="165">
        <f t="shared" si="45"/>
        <v>0.15702370500438989</v>
      </c>
      <c r="K85" s="164">
        <f t="shared" si="42"/>
        <v>-0.12438852207134254</v>
      </c>
      <c r="L85" s="162">
        <f t="shared" si="43"/>
        <v>14308</v>
      </c>
      <c r="M85" s="163">
        <f t="shared" si="44"/>
        <v>-14977</v>
      </c>
      <c r="N85" s="164">
        <f t="shared" si="41"/>
        <v>2.8159315894329649E-2</v>
      </c>
    </row>
    <row r="86" spans="1:14" x14ac:dyDescent="0.25">
      <c r="A86" s="1"/>
      <c r="B86" s="162" t="s">
        <v>116</v>
      </c>
      <c r="C86" s="163">
        <v>16107</v>
      </c>
      <c r="D86" s="163">
        <v>16612</v>
      </c>
      <c r="E86" s="163">
        <v>6810</v>
      </c>
      <c r="F86" s="163">
        <v>20265</v>
      </c>
      <c r="G86" s="163">
        <v>20265</v>
      </c>
      <c r="H86" s="163">
        <v>26214</v>
      </c>
      <c r="I86" s="163">
        <v>40162</v>
      </c>
      <c r="J86" s="165">
        <f t="shared" si="45"/>
        <v>0.53208209353780433</v>
      </c>
      <c r="K86" s="164">
        <f t="shared" si="42"/>
        <v>1.4176498916445941</v>
      </c>
      <c r="L86" s="162">
        <f t="shared" si="43"/>
        <v>13948</v>
      </c>
      <c r="M86" s="163">
        <f t="shared" si="44"/>
        <v>23550</v>
      </c>
      <c r="N86" s="164">
        <f t="shared" si="41"/>
        <v>1.0727078621884769E-2</v>
      </c>
    </row>
    <row r="87" spans="1:14" x14ac:dyDescent="0.25">
      <c r="A87" s="1"/>
      <c r="B87" s="162" t="s">
        <v>123</v>
      </c>
      <c r="C87" s="163">
        <v>8072</v>
      </c>
      <c r="D87" s="163">
        <v>6075</v>
      </c>
      <c r="E87" s="163">
        <v>1878</v>
      </c>
      <c r="F87" s="163">
        <v>6888</v>
      </c>
      <c r="G87" s="163">
        <v>6888</v>
      </c>
      <c r="H87" s="163">
        <v>6905</v>
      </c>
      <c r="I87" s="163">
        <v>11347</v>
      </c>
      <c r="J87" s="165">
        <f t="shared" si="45"/>
        <v>0.64330195510499633</v>
      </c>
      <c r="K87" s="164">
        <f t="shared" si="42"/>
        <v>0.86781893004115229</v>
      </c>
      <c r="L87" s="162">
        <f t="shared" si="43"/>
        <v>4442</v>
      </c>
      <c r="M87" s="163">
        <f t="shared" si="44"/>
        <v>5272</v>
      </c>
      <c r="N87" s="164">
        <f t="shared" si="41"/>
        <v>3.0307295732913317E-3</v>
      </c>
    </row>
    <row r="88" spans="1:14" x14ac:dyDescent="0.25">
      <c r="A88" s="1"/>
      <c r="B88" s="162" t="s">
        <v>119</v>
      </c>
      <c r="C88" s="163">
        <v>4534</v>
      </c>
      <c r="D88" s="163">
        <v>4528</v>
      </c>
      <c r="E88" s="163">
        <v>1330</v>
      </c>
      <c r="F88" s="163">
        <v>3919</v>
      </c>
      <c r="G88" s="163">
        <v>3919</v>
      </c>
      <c r="H88" s="163">
        <v>4093</v>
      </c>
      <c r="I88" s="163">
        <v>5733</v>
      </c>
      <c r="J88" s="165">
        <f t="shared" si="45"/>
        <v>0.4006840947959931</v>
      </c>
      <c r="K88" s="164">
        <f t="shared" si="42"/>
        <v>0.26612190812720837</v>
      </c>
      <c r="L88" s="162">
        <f t="shared" si="43"/>
        <v>1640</v>
      </c>
      <c r="M88" s="163">
        <f t="shared" si="44"/>
        <v>1205</v>
      </c>
      <c r="N88" s="164">
        <f t="shared" si="41"/>
        <v>1.5312569528227024E-3</v>
      </c>
    </row>
    <row r="89" spans="1:14" x14ac:dyDescent="0.25">
      <c r="A89" s="1"/>
      <c r="B89" s="162" t="s">
        <v>128</v>
      </c>
      <c r="C89" s="163">
        <v>5431</v>
      </c>
      <c r="D89" s="163">
        <v>6628</v>
      </c>
      <c r="E89" s="163">
        <v>4100</v>
      </c>
      <c r="F89" s="163">
        <v>4599</v>
      </c>
      <c r="G89" s="163">
        <v>4599</v>
      </c>
      <c r="H89" s="163">
        <v>6864</v>
      </c>
      <c r="I89" s="163">
        <v>6089</v>
      </c>
      <c r="J89" s="165">
        <f t="shared" si="45"/>
        <v>-0.11290792540792538</v>
      </c>
      <c r="K89" s="164">
        <f t="shared" si="42"/>
        <v>-8.1321665660832876E-2</v>
      </c>
      <c r="L89" s="162">
        <f t="shared" si="43"/>
        <v>-775</v>
      </c>
      <c r="M89" s="163">
        <f t="shared" si="44"/>
        <v>-539</v>
      </c>
      <c r="N89" s="164">
        <f t="shared" si="41"/>
        <v>1.6263428546550559E-3</v>
      </c>
    </row>
    <row r="90" spans="1:14" x14ac:dyDescent="0.25">
      <c r="A90" s="161" t="s">
        <v>144</v>
      </c>
      <c r="B90" s="162" t="s">
        <v>131</v>
      </c>
      <c r="C90" s="163">
        <v>10869</v>
      </c>
      <c r="D90" s="163">
        <v>9115</v>
      </c>
      <c r="E90" s="163">
        <v>6540</v>
      </c>
      <c r="F90" s="163">
        <v>4180</v>
      </c>
      <c r="G90" s="163">
        <v>4180</v>
      </c>
      <c r="H90" s="163">
        <v>7198</v>
      </c>
      <c r="I90" s="163">
        <v>7814</v>
      </c>
      <c r="J90" s="165">
        <f t="shared" si="45"/>
        <v>8.5579327590997512E-2</v>
      </c>
      <c r="K90" s="164">
        <f t="shared" si="42"/>
        <v>-0.14273176083379047</v>
      </c>
      <c r="L90" s="162">
        <f t="shared" si="43"/>
        <v>616</v>
      </c>
      <c r="M90" s="163">
        <f t="shared" si="44"/>
        <v>-1301</v>
      </c>
      <c r="N90" s="164">
        <f t="shared" si="41"/>
        <v>2.087082126174184E-3</v>
      </c>
    </row>
    <row r="91" spans="1:14" x14ac:dyDescent="0.25">
      <c r="A91" s="167" t="s">
        <v>145</v>
      </c>
      <c r="B91" s="168" t="s">
        <v>145</v>
      </c>
      <c r="C91" s="169">
        <f t="shared" ref="C91:I91" si="46">C83-SUM(C84:C90)</f>
        <v>87622</v>
      </c>
      <c r="D91" s="169">
        <f t="shared" si="46"/>
        <v>90429</v>
      </c>
      <c r="E91" s="169">
        <f t="shared" si="46"/>
        <v>38307</v>
      </c>
      <c r="F91" s="169">
        <f t="shared" ref="F91" si="47">F83-SUM(F84:F90)</f>
        <v>76835</v>
      </c>
      <c r="G91" s="169">
        <f t="shared" si="46"/>
        <v>76835</v>
      </c>
      <c r="H91" s="169">
        <f t="shared" si="46"/>
        <v>98712</v>
      </c>
      <c r="I91" s="169">
        <f t="shared" si="46"/>
        <v>116817</v>
      </c>
      <c r="J91" s="171">
        <f t="shared" si="45"/>
        <v>0.18341235108193543</v>
      </c>
      <c r="K91" s="170">
        <f t="shared" si="42"/>
        <v>0.29180904355903525</v>
      </c>
      <c r="L91" s="168">
        <f>I91-H91</f>
        <v>18105</v>
      </c>
      <c r="M91" s="169">
        <f t="shared" si="44"/>
        <v>26388</v>
      </c>
      <c r="N91" s="170">
        <f t="shared" si="41"/>
        <v>3.1201263467275357E-2</v>
      </c>
    </row>
    <row r="92" spans="1:14" x14ac:dyDescent="0.25">
      <c r="A92" s="1"/>
      <c r="B92" s="153" t="s">
        <v>49</v>
      </c>
      <c r="C92" s="151"/>
      <c r="D92" s="151"/>
      <c r="E92" s="151"/>
      <c r="F92" s="151"/>
      <c r="G92" s="151"/>
      <c r="H92" s="151"/>
      <c r="I92" s="152"/>
      <c r="J92" s="152"/>
      <c r="K92" s="152"/>
      <c r="L92" s="152"/>
      <c r="M92" s="151"/>
      <c r="N92" s="151"/>
    </row>
    <row r="93" spans="1:14" x14ac:dyDescent="0.25">
      <c r="A93" s="1"/>
      <c r="B93" s="154" t="s">
        <v>68</v>
      </c>
      <c r="C93" s="176">
        <v>33583</v>
      </c>
      <c r="D93" s="176">
        <v>33053</v>
      </c>
      <c r="E93" s="176">
        <v>13511</v>
      </c>
      <c r="F93" s="176">
        <v>30304</v>
      </c>
      <c r="G93" s="176">
        <v>30304</v>
      </c>
      <c r="H93" s="176">
        <v>36788</v>
      </c>
      <c r="I93" s="176">
        <v>35530</v>
      </c>
      <c r="J93" s="177">
        <f>IFERROR(I93/H93-1,"-")</f>
        <v>-3.4195933456561911E-2</v>
      </c>
      <c r="K93" s="177">
        <f>IFERROR(I93/D93-1,"-")</f>
        <v>7.494024748131789E-2</v>
      </c>
      <c r="L93" s="176">
        <f>I93-H93</f>
        <v>-1258</v>
      </c>
      <c r="M93" s="176">
        <f>I93-D93</f>
        <v>2477</v>
      </c>
      <c r="N93" s="177">
        <f t="shared" ref="N93:N105" si="48">I93/I$9</f>
        <v>9.48989351714471E-3</v>
      </c>
    </row>
    <row r="94" spans="1:14" x14ac:dyDescent="0.25">
      <c r="A94" s="1" t="s">
        <v>96</v>
      </c>
      <c r="B94" s="157" t="s">
        <v>97</v>
      </c>
      <c r="C94" s="158">
        <v>20731</v>
      </c>
      <c r="D94" s="158">
        <v>20995</v>
      </c>
      <c r="E94" s="158">
        <v>7669</v>
      </c>
      <c r="F94" s="158">
        <v>19005</v>
      </c>
      <c r="G94" s="158">
        <v>19005</v>
      </c>
      <c r="H94" s="158">
        <v>23768</v>
      </c>
      <c r="I94" s="158">
        <v>20858</v>
      </c>
      <c r="J94" s="160">
        <f>IFERROR(I94/H94-1,"-")</f>
        <v>-0.12243352406597108</v>
      </c>
      <c r="K94" s="159">
        <f t="shared" ref="K94:K105" si="49">IFERROR(I94/D94-1,"-")</f>
        <v>-6.5253631817099311E-3</v>
      </c>
      <c r="L94" s="157">
        <f t="shared" ref="L94:L104" si="50">I94-H94</f>
        <v>-2910</v>
      </c>
      <c r="M94" s="158">
        <f t="shared" ref="M94:M105" si="51">I94-D94</f>
        <v>-137</v>
      </c>
      <c r="N94" s="159">
        <f t="shared" si="48"/>
        <v>5.5710723045483915E-3</v>
      </c>
    </row>
    <row r="95" spans="1:14" x14ac:dyDescent="0.25">
      <c r="A95" s="161" t="s">
        <v>103</v>
      </c>
      <c r="B95" s="162" t="s">
        <v>103</v>
      </c>
      <c r="C95" s="163">
        <v>10094</v>
      </c>
      <c r="D95" s="163">
        <v>10034</v>
      </c>
      <c r="E95" s="163">
        <v>4352</v>
      </c>
      <c r="F95" s="163">
        <v>9097</v>
      </c>
      <c r="G95" s="163">
        <v>9097</v>
      </c>
      <c r="H95" s="163">
        <v>7291</v>
      </c>
      <c r="I95" s="163">
        <v>6367</v>
      </c>
      <c r="J95" s="165">
        <f>IFERROR(I95/H95-1,"-")</f>
        <v>-0.12673158688794406</v>
      </c>
      <c r="K95" s="164">
        <f t="shared" si="49"/>
        <v>-0.36545744468806063</v>
      </c>
      <c r="L95" s="162">
        <f t="shared" si="50"/>
        <v>-924</v>
      </c>
      <c r="M95" s="163">
        <f t="shared" si="51"/>
        <v>-3667</v>
      </c>
      <c r="N95" s="164">
        <f t="shared" si="48"/>
        <v>1.7005953285578487E-3</v>
      </c>
    </row>
    <row r="96" spans="1:14" x14ac:dyDescent="0.25">
      <c r="A96" s="161" t="s">
        <v>100</v>
      </c>
      <c r="B96" s="162" t="s">
        <v>100</v>
      </c>
      <c r="C96" s="163">
        <v>10637</v>
      </c>
      <c r="D96" s="163">
        <v>10961</v>
      </c>
      <c r="E96" s="163">
        <v>3317</v>
      </c>
      <c r="F96" s="163">
        <v>9908</v>
      </c>
      <c r="G96" s="163">
        <v>9908</v>
      </c>
      <c r="H96" s="163">
        <v>16477</v>
      </c>
      <c r="I96" s="163">
        <v>14491</v>
      </c>
      <c r="J96" s="165">
        <f>IFERROR(I96/H96-1,"-")</f>
        <v>-0.12053165017903744</v>
      </c>
      <c r="K96" s="164">
        <f t="shared" si="49"/>
        <v>0.32205090776389023</v>
      </c>
      <c r="L96" s="162">
        <f t="shared" si="50"/>
        <v>-1986</v>
      </c>
      <c r="M96" s="163">
        <f t="shared" si="51"/>
        <v>3530</v>
      </c>
      <c r="N96" s="164">
        <f t="shared" si="48"/>
        <v>3.8704769759905426E-3</v>
      </c>
    </row>
    <row r="97" spans="1:14" x14ac:dyDescent="0.25">
      <c r="A97" s="1"/>
      <c r="B97" s="157" t="s">
        <v>107</v>
      </c>
      <c r="C97" s="158">
        <v>12852</v>
      </c>
      <c r="D97" s="158">
        <v>12058</v>
      </c>
      <c r="E97" s="158">
        <v>5842</v>
      </c>
      <c r="F97" s="158">
        <v>11299</v>
      </c>
      <c r="G97" s="158">
        <v>11299</v>
      </c>
      <c r="H97" s="158">
        <v>13020</v>
      </c>
      <c r="I97" s="158">
        <v>14672</v>
      </c>
      <c r="J97" s="160">
        <f>IFERROR(I97/H97-1,"-")</f>
        <v>0.12688172043010759</v>
      </c>
      <c r="K97" s="159">
        <f t="shared" si="49"/>
        <v>0.21678553657322941</v>
      </c>
      <c r="L97" s="157">
        <f t="shared" si="50"/>
        <v>1652</v>
      </c>
      <c r="M97" s="158">
        <f t="shared" si="51"/>
        <v>2614</v>
      </c>
      <c r="N97" s="159">
        <f t="shared" si="48"/>
        <v>3.9188212125963176E-3</v>
      </c>
    </row>
    <row r="98" spans="1:14" s="56" customFormat="1" x14ac:dyDescent="0.25">
      <c r="B98" s="162" t="s">
        <v>110</v>
      </c>
      <c r="C98" s="163">
        <v>1499</v>
      </c>
      <c r="D98" s="163">
        <v>1666</v>
      </c>
      <c r="E98" s="163">
        <v>1092</v>
      </c>
      <c r="F98" s="163">
        <v>1568</v>
      </c>
      <c r="G98" s="163">
        <v>1568</v>
      </c>
      <c r="H98" s="163">
        <v>1933</v>
      </c>
      <c r="I98" s="163">
        <v>2200</v>
      </c>
      <c r="J98" s="165">
        <f t="shared" ref="J98:J105" si="52">IFERROR(I98/H98-1,"-")</f>
        <v>0.13812726332126224</v>
      </c>
      <c r="K98" s="164">
        <f t="shared" si="49"/>
        <v>0.32052821128451381</v>
      </c>
      <c r="L98" s="162">
        <f t="shared" si="50"/>
        <v>267</v>
      </c>
      <c r="M98" s="163">
        <f t="shared" si="51"/>
        <v>534</v>
      </c>
      <c r="N98" s="164">
        <f t="shared" si="48"/>
        <v>5.876095057055548E-4</v>
      </c>
    </row>
    <row r="99" spans="1:14" s="56" customFormat="1" x14ac:dyDescent="0.25">
      <c r="B99" s="162" t="s">
        <v>113</v>
      </c>
      <c r="C99" s="163">
        <v>3143</v>
      </c>
      <c r="D99" s="163">
        <v>2719</v>
      </c>
      <c r="E99" s="163">
        <v>1303</v>
      </c>
      <c r="F99" s="163">
        <v>2369</v>
      </c>
      <c r="G99" s="163">
        <v>2369</v>
      </c>
      <c r="H99" s="163">
        <v>2543</v>
      </c>
      <c r="I99" s="163">
        <v>3020</v>
      </c>
      <c r="J99" s="165">
        <f t="shared" si="52"/>
        <v>0.18757373181281944</v>
      </c>
      <c r="K99" s="164">
        <f t="shared" si="49"/>
        <v>0.11070246414122842</v>
      </c>
      <c r="L99" s="162">
        <f t="shared" si="50"/>
        <v>477</v>
      </c>
      <c r="M99" s="163">
        <f t="shared" si="51"/>
        <v>301</v>
      </c>
      <c r="N99" s="164">
        <f t="shared" si="48"/>
        <v>8.0662759419580701E-4</v>
      </c>
    </row>
    <row r="100" spans="1:14" x14ac:dyDescent="0.25">
      <c r="A100" s="1"/>
      <c r="B100" s="162" t="s">
        <v>116</v>
      </c>
      <c r="C100" s="163">
        <v>2615</v>
      </c>
      <c r="D100" s="163">
        <v>2344</v>
      </c>
      <c r="E100" s="163">
        <v>1217</v>
      </c>
      <c r="F100" s="163">
        <v>2089</v>
      </c>
      <c r="G100" s="163">
        <v>2089</v>
      </c>
      <c r="H100" s="163">
        <v>2359</v>
      </c>
      <c r="I100" s="163">
        <v>2376</v>
      </c>
      <c r="J100" s="165">
        <f t="shared" si="52"/>
        <v>7.2064434082237394E-3</v>
      </c>
      <c r="K100" s="164">
        <f t="shared" si="49"/>
        <v>1.3651877133105783E-2</v>
      </c>
      <c r="L100" s="162">
        <f t="shared" si="50"/>
        <v>17</v>
      </c>
      <c r="M100" s="163">
        <f t="shared" si="51"/>
        <v>32</v>
      </c>
      <c r="N100" s="164">
        <f t="shared" si="48"/>
        <v>6.3461826616199911E-4</v>
      </c>
    </row>
    <row r="101" spans="1:14" x14ac:dyDescent="0.25">
      <c r="A101" s="1"/>
      <c r="B101" s="162" t="s">
        <v>123</v>
      </c>
      <c r="C101" s="163">
        <v>400</v>
      </c>
      <c r="D101" s="163">
        <v>405</v>
      </c>
      <c r="E101" s="163">
        <v>278</v>
      </c>
      <c r="F101" s="163">
        <v>786</v>
      </c>
      <c r="G101" s="163">
        <v>786</v>
      </c>
      <c r="H101" s="163">
        <v>629</v>
      </c>
      <c r="I101" s="163">
        <v>696</v>
      </c>
      <c r="J101" s="165">
        <f t="shared" si="52"/>
        <v>0.10651828298887112</v>
      </c>
      <c r="K101" s="164">
        <f t="shared" si="49"/>
        <v>0.71851851851851856</v>
      </c>
      <c r="L101" s="162">
        <f t="shared" si="50"/>
        <v>67</v>
      </c>
      <c r="M101" s="163">
        <f t="shared" si="51"/>
        <v>291</v>
      </c>
      <c r="N101" s="164">
        <f t="shared" si="48"/>
        <v>1.8589827998684823E-4</v>
      </c>
    </row>
    <row r="102" spans="1:14" x14ac:dyDescent="0.25">
      <c r="A102" s="1"/>
      <c r="B102" s="162" t="s">
        <v>119</v>
      </c>
      <c r="C102" s="163">
        <v>303</v>
      </c>
      <c r="D102" s="163">
        <v>354</v>
      </c>
      <c r="E102" s="163">
        <v>141</v>
      </c>
      <c r="F102" s="163">
        <v>465</v>
      </c>
      <c r="G102" s="163">
        <v>465</v>
      </c>
      <c r="H102" s="163">
        <v>355</v>
      </c>
      <c r="I102" s="163">
        <v>580</v>
      </c>
      <c r="J102" s="165">
        <f t="shared" si="52"/>
        <v>0.63380281690140849</v>
      </c>
      <c r="K102" s="164">
        <f t="shared" si="49"/>
        <v>0.6384180790960452</v>
      </c>
      <c r="L102" s="162">
        <f t="shared" si="50"/>
        <v>225</v>
      </c>
      <c r="M102" s="163">
        <f t="shared" si="51"/>
        <v>226</v>
      </c>
      <c r="N102" s="164">
        <f t="shared" si="48"/>
        <v>1.5491523332237354E-4</v>
      </c>
    </row>
    <row r="103" spans="1:14" x14ac:dyDescent="0.25">
      <c r="A103" s="1"/>
      <c r="B103" s="162" t="s">
        <v>128</v>
      </c>
      <c r="C103" s="163">
        <v>99</v>
      </c>
      <c r="D103" s="163">
        <v>123</v>
      </c>
      <c r="E103" s="163">
        <v>125</v>
      </c>
      <c r="F103" s="163">
        <v>190</v>
      </c>
      <c r="G103" s="163">
        <v>190</v>
      </c>
      <c r="H103" s="163">
        <v>99</v>
      </c>
      <c r="I103" s="163">
        <v>175</v>
      </c>
      <c r="J103" s="165">
        <f t="shared" si="52"/>
        <v>0.76767676767676774</v>
      </c>
      <c r="K103" s="164">
        <f t="shared" si="49"/>
        <v>0.4227642276422765</v>
      </c>
      <c r="L103" s="162">
        <f t="shared" si="50"/>
        <v>76</v>
      </c>
      <c r="M103" s="163">
        <f t="shared" si="51"/>
        <v>52</v>
      </c>
      <c r="N103" s="164">
        <f t="shared" si="48"/>
        <v>4.6741665226578221E-5</v>
      </c>
    </row>
    <row r="104" spans="1:14" x14ac:dyDescent="0.25">
      <c r="A104" s="161" t="s">
        <v>144</v>
      </c>
      <c r="B104" s="162" t="s">
        <v>131</v>
      </c>
      <c r="C104" s="163">
        <v>256</v>
      </c>
      <c r="D104" s="163">
        <v>144</v>
      </c>
      <c r="E104" s="163">
        <v>70</v>
      </c>
      <c r="F104" s="163">
        <v>105</v>
      </c>
      <c r="G104" s="163">
        <v>105</v>
      </c>
      <c r="H104" s="163">
        <v>175</v>
      </c>
      <c r="I104" s="163">
        <v>308</v>
      </c>
      <c r="J104" s="165">
        <f t="shared" si="52"/>
        <v>0.76</v>
      </c>
      <c r="K104" s="164">
        <f t="shared" si="49"/>
        <v>1.1388888888888888</v>
      </c>
      <c r="L104" s="162">
        <f t="shared" si="50"/>
        <v>133</v>
      </c>
      <c r="M104" s="163">
        <f t="shared" si="51"/>
        <v>164</v>
      </c>
      <c r="N104" s="164">
        <f t="shared" si="48"/>
        <v>8.2265330798777665E-5</v>
      </c>
    </row>
    <row r="105" spans="1:14" x14ac:dyDescent="0.25">
      <c r="A105" s="167" t="s">
        <v>145</v>
      </c>
      <c r="B105" s="168" t="s">
        <v>145</v>
      </c>
      <c r="C105" s="169">
        <f t="shared" ref="C105:I105" si="53">C97-SUM(C98:C104)</f>
        <v>4537</v>
      </c>
      <c r="D105" s="169">
        <f t="shared" si="53"/>
        <v>4303</v>
      </c>
      <c r="E105" s="169">
        <f t="shared" si="53"/>
        <v>1616</v>
      </c>
      <c r="F105" s="169">
        <f t="shared" ref="F105" si="54">F97-SUM(F98:F104)</f>
        <v>3727</v>
      </c>
      <c r="G105" s="169">
        <f t="shared" si="53"/>
        <v>3727</v>
      </c>
      <c r="H105" s="169">
        <f t="shared" si="53"/>
        <v>4927</v>
      </c>
      <c r="I105" s="169">
        <f t="shared" si="53"/>
        <v>5317</v>
      </c>
      <c r="J105" s="171">
        <f t="shared" si="52"/>
        <v>7.9155672823219003E-2</v>
      </c>
      <c r="K105" s="170">
        <f t="shared" si="49"/>
        <v>0.2356495468277946</v>
      </c>
      <c r="L105" s="168">
        <f>I105-H105</f>
        <v>390</v>
      </c>
      <c r="M105" s="169">
        <f t="shared" si="51"/>
        <v>1014</v>
      </c>
      <c r="N105" s="170">
        <f t="shared" si="48"/>
        <v>1.4201453371983793E-3</v>
      </c>
    </row>
    <row r="106" spans="1:14" x14ac:dyDescent="0.25">
      <c r="A106" s="1"/>
      <c r="B106" s="153" t="s">
        <v>50</v>
      </c>
      <c r="C106" s="151"/>
      <c r="D106" s="151"/>
      <c r="E106" s="151"/>
      <c r="F106" s="151"/>
      <c r="G106" s="151"/>
      <c r="H106" s="151"/>
      <c r="I106" s="152"/>
      <c r="J106" s="152"/>
      <c r="K106" s="152"/>
      <c r="L106" s="152"/>
      <c r="M106" s="151"/>
      <c r="N106" s="151"/>
    </row>
    <row r="107" spans="1:14" x14ac:dyDescent="0.25">
      <c r="A107" s="1"/>
      <c r="B107" s="154" t="s">
        <v>68</v>
      </c>
      <c r="C107" s="176">
        <v>101257</v>
      </c>
      <c r="D107" s="176">
        <v>98554</v>
      </c>
      <c r="E107" s="176">
        <v>44636</v>
      </c>
      <c r="F107" s="176">
        <v>127213</v>
      </c>
      <c r="G107" s="176">
        <v>127213</v>
      </c>
      <c r="H107" s="176">
        <v>167746</v>
      </c>
      <c r="I107" s="176">
        <v>161937</v>
      </c>
      <c r="J107" s="177">
        <f>IFERROR(I107/H107-1,"-")</f>
        <v>-3.462973781789136E-2</v>
      </c>
      <c r="K107" s="177">
        <f>IFERROR(I107/D107-1,"-")</f>
        <v>0.64312965480853146</v>
      </c>
      <c r="L107" s="176">
        <f>I107-H107</f>
        <v>-5809</v>
      </c>
      <c r="M107" s="176">
        <f>I107-D107</f>
        <v>63383</v>
      </c>
      <c r="N107" s="177">
        <f t="shared" ref="N107:N119" si="55">I107/I$9</f>
        <v>4.3252600238836557E-2</v>
      </c>
    </row>
    <row r="108" spans="1:14" x14ac:dyDescent="0.25">
      <c r="A108" s="1" t="s">
        <v>96</v>
      </c>
      <c r="B108" s="157" t="s">
        <v>97</v>
      </c>
      <c r="C108" s="158">
        <v>17972</v>
      </c>
      <c r="D108" s="158">
        <v>18371</v>
      </c>
      <c r="E108" s="158">
        <v>9051</v>
      </c>
      <c r="F108" s="158">
        <v>26768</v>
      </c>
      <c r="G108" s="158">
        <v>26768</v>
      </c>
      <c r="H108" s="158">
        <v>34340</v>
      </c>
      <c r="I108" s="158">
        <v>31428</v>
      </c>
      <c r="J108" s="160">
        <f>IFERROR(I108/H108-1,"-")</f>
        <v>-8.4799068142108358E-2</v>
      </c>
      <c r="K108" s="159">
        <f t="shared" ref="K108:K119" si="56">IFERROR(I108/D108-1,"-")</f>
        <v>0.71073975287137325</v>
      </c>
      <c r="L108" s="157">
        <f t="shared" ref="L108:L118" si="57">I108-H108</f>
        <v>-2912</v>
      </c>
      <c r="M108" s="158">
        <f t="shared" ref="M108:M119" si="58">I108-D108</f>
        <v>13057</v>
      </c>
      <c r="N108" s="159">
        <f t="shared" si="55"/>
        <v>8.3942688842337156E-3</v>
      </c>
    </row>
    <row r="109" spans="1:14" x14ac:dyDescent="0.25">
      <c r="A109" s="161" t="s">
        <v>103</v>
      </c>
      <c r="B109" s="162" t="s">
        <v>103</v>
      </c>
      <c r="C109" s="163">
        <v>6543</v>
      </c>
      <c r="D109" s="163">
        <v>6733</v>
      </c>
      <c r="E109" s="163">
        <v>1581</v>
      </c>
      <c r="F109" s="163">
        <v>9647</v>
      </c>
      <c r="G109" s="163">
        <v>9647</v>
      </c>
      <c r="H109" s="163">
        <v>13617</v>
      </c>
      <c r="I109" s="163">
        <v>9441</v>
      </c>
      <c r="J109" s="165">
        <f>IFERROR(I109/H109-1,"-")</f>
        <v>-0.30667547918043625</v>
      </c>
      <c r="K109" s="164">
        <f t="shared" si="56"/>
        <v>0.40219812862022875</v>
      </c>
      <c r="L109" s="162">
        <f t="shared" si="57"/>
        <v>-4176</v>
      </c>
      <c r="M109" s="163">
        <f t="shared" si="58"/>
        <v>2708</v>
      </c>
      <c r="N109" s="164">
        <f t="shared" si="55"/>
        <v>2.5216460651664285E-3</v>
      </c>
    </row>
    <row r="110" spans="1:14" x14ac:dyDescent="0.25">
      <c r="A110" s="161" t="s">
        <v>100</v>
      </c>
      <c r="B110" s="162" t="s">
        <v>100</v>
      </c>
      <c r="C110" s="163">
        <v>11429</v>
      </c>
      <c r="D110" s="163">
        <v>11638</v>
      </c>
      <c r="E110" s="163">
        <v>7470</v>
      </c>
      <c r="F110" s="163">
        <v>17121</v>
      </c>
      <c r="G110" s="163">
        <v>17121</v>
      </c>
      <c r="H110" s="163">
        <v>20723</v>
      </c>
      <c r="I110" s="163">
        <v>21987</v>
      </c>
      <c r="J110" s="165">
        <f>IFERROR(I110/H110-1,"-")</f>
        <v>6.0995029677170187E-2</v>
      </c>
      <c r="K110" s="164">
        <f t="shared" si="56"/>
        <v>0.88924213782436845</v>
      </c>
      <c r="L110" s="162">
        <f t="shared" si="57"/>
        <v>1264</v>
      </c>
      <c r="M110" s="163">
        <f t="shared" si="58"/>
        <v>10349</v>
      </c>
      <c r="N110" s="164">
        <f t="shared" si="55"/>
        <v>5.8726228190672872E-3</v>
      </c>
    </row>
    <row r="111" spans="1:14" x14ac:dyDescent="0.25">
      <c r="A111" s="1"/>
      <c r="B111" s="157" t="s">
        <v>107</v>
      </c>
      <c r="C111" s="158">
        <v>83285</v>
      </c>
      <c r="D111" s="158">
        <v>80183</v>
      </c>
      <c r="E111" s="158">
        <v>35585</v>
      </c>
      <c r="F111" s="158">
        <v>100445</v>
      </c>
      <c r="G111" s="158">
        <v>100445</v>
      </c>
      <c r="H111" s="158">
        <v>133406</v>
      </c>
      <c r="I111" s="158">
        <v>130509</v>
      </c>
      <c r="J111" s="160">
        <f>IFERROR(I111/H111-1,"-")</f>
        <v>-2.171566496259536E-2</v>
      </c>
      <c r="K111" s="159">
        <f t="shared" si="56"/>
        <v>0.62763927515807594</v>
      </c>
      <c r="L111" s="157">
        <f t="shared" si="57"/>
        <v>-2897</v>
      </c>
      <c r="M111" s="158">
        <f t="shared" si="58"/>
        <v>50326</v>
      </c>
      <c r="N111" s="159">
        <f t="shared" si="55"/>
        <v>3.4858331354602839E-2</v>
      </c>
    </row>
    <row r="112" spans="1:14" s="56" customFormat="1" x14ac:dyDescent="0.25">
      <c r="B112" s="162" t="s">
        <v>110</v>
      </c>
      <c r="C112" s="163">
        <v>45788</v>
      </c>
      <c r="D112" s="163">
        <v>43833</v>
      </c>
      <c r="E112" s="163">
        <v>19611</v>
      </c>
      <c r="F112" s="163">
        <v>58715</v>
      </c>
      <c r="G112" s="163">
        <v>58715</v>
      </c>
      <c r="H112" s="163">
        <v>85053</v>
      </c>
      <c r="I112" s="163">
        <v>79735</v>
      </c>
      <c r="J112" s="165">
        <f t="shared" ref="J112:J119" si="59">IFERROR(I112/H112-1,"-")</f>
        <v>-6.2525719257404244E-2</v>
      </c>
      <c r="K112" s="164">
        <f t="shared" si="56"/>
        <v>0.81906326283850062</v>
      </c>
      <c r="L112" s="162">
        <f t="shared" si="57"/>
        <v>-5318</v>
      </c>
      <c r="M112" s="163">
        <f t="shared" si="58"/>
        <v>35902</v>
      </c>
      <c r="N112" s="164">
        <f t="shared" si="55"/>
        <v>2.1296838153378368E-2</v>
      </c>
    </row>
    <row r="113" spans="1:14" s="56" customFormat="1" x14ac:dyDescent="0.25">
      <c r="B113" s="162" t="s">
        <v>113</v>
      </c>
      <c r="C113" s="163">
        <v>9518</v>
      </c>
      <c r="D113" s="163">
        <v>7118</v>
      </c>
      <c r="E113" s="163">
        <v>2289</v>
      </c>
      <c r="F113" s="163">
        <v>4567</v>
      </c>
      <c r="G113" s="163">
        <v>4567</v>
      </c>
      <c r="H113" s="163">
        <v>6269</v>
      </c>
      <c r="I113" s="163">
        <v>5769</v>
      </c>
      <c r="J113" s="165">
        <f t="shared" si="59"/>
        <v>-7.9757537087254748E-2</v>
      </c>
      <c r="K113" s="164">
        <f t="shared" si="56"/>
        <v>-0.18951952795729132</v>
      </c>
      <c r="L113" s="162">
        <f t="shared" si="57"/>
        <v>-500</v>
      </c>
      <c r="M113" s="163">
        <f t="shared" si="58"/>
        <v>-1349</v>
      </c>
      <c r="N113" s="164">
        <f t="shared" si="55"/>
        <v>1.5408723810978844E-3</v>
      </c>
    </row>
    <row r="114" spans="1:14" x14ac:dyDescent="0.25">
      <c r="A114" s="1"/>
      <c r="B114" s="162" t="s">
        <v>116</v>
      </c>
      <c r="C114" s="163">
        <v>9620</v>
      </c>
      <c r="D114" s="163">
        <v>9109</v>
      </c>
      <c r="E114" s="163">
        <v>1751</v>
      </c>
      <c r="F114" s="163">
        <v>6021</v>
      </c>
      <c r="G114" s="163">
        <v>6021</v>
      </c>
      <c r="H114" s="163">
        <v>10258</v>
      </c>
      <c r="I114" s="163">
        <v>8610</v>
      </c>
      <c r="J114" s="165">
        <f t="shared" si="59"/>
        <v>-0.16065509845973869</v>
      </c>
      <c r="K114" s="164">
        <f t="shared" si="56"/>
        <v>-5.4780985838182028E-2</v>
      </c>
      <c r="L114" s="162">
        <f t="shared" si="57"/>
        <v>-1648</v>
      </c>
      <c r="M114" s="163">
        <f t="shared" si="58"/>
        <v>-499</v>
      </c>
      <c r="N114" s="164">
        <f t="shared" si="55"/>
        <v>2.2996899291476483E-3</v>
      </c>
    </row>
    <row r="115" spans="1:14" x14ac:dyDescent="0.25">
      <c r="A115" s="1"/>
      <c r="B115" s="162" t="s">
        <v>123</v>
      </c>
      <c r="C115" s="163">
        <v>1707</v>
      </c>
      <c r="D115" s="163">
        <v>1966</v>
      </c>
      <c r="E115" s="163">
        <v>686</v>
      </c>
      <c r="F115" s="163">
        <v>4685</v>
      </c>
      <c r="G115" s="163">
        <v>4685</v>
      </c>
      <c r="H115" s="163">
        <v>4348</v>
      </c>
      <c r="I115" s="163">
        <v>4509</v>
      </c>
      <c r="J115" s="165">
        <f t="shared" si="59"/>
        <v>3.7028518859245629E-2</v>
      </c>
      <c r="K115" s="164">
        <f t="shared" si="56"/>
        <v>1.2934893184130214</v>
      </c>
      <c r="L115" s="162">
        <f t="shared" si="57"/>
        <v>161</v>
      </c>
      <c r="M115" s="163">
        <f t="shared" si="58"/>
        <v>2543</v>
      </c>
      <c r="N115" s="164">
        <f t="shared" si="55"/>
        <v>1.2043323914665211E-3</v>
      </c>
    </row>
    <row r="116" spans="1:14" x14ac:dyDescent="0.25">
      <c r="A116" s="1"/>
      <c r="B116" s="162" t="s">
        <v>119</v>
      </c>
      <c r="C116" s="163">
        <v>2507</v>
      </c>
      <c r="D116" s="163">
        <v>2790</v>
      </c>
      <c r="E116" s="163">
        <v>1071</v>
      </c>
      <c r="F116" s="163">
        <v>3970</v>
      </c>
      <c r="G116" s="163">
        <v>3970</v>
      </c>
      <c r="H116" s="163">
        <v>3990</v>
      </c>
      <c r="I116" s="163">
        <v>3556</v>
      </c>
      <c r="J116" s="165">
        <f t="shared" si="59"/>
        <v>-0.10877192982456141</v>
      </c>
      <c r="K116" s="164">
        <f t="shared" si="56"/>
        <v>0.27455197132616482</v>
      </c>
      <c r="L116" s="162">
        <f t="shared" si="57"/>
        <v>-434</v>
      </c>
      <c r="M116" s="163">
        <f t="shared" si="58"/>
        <v>766</v>
      </c>
      <c r="N116" s="164">
        <f t="shared" si="55"/>
        <v>9.4979063740406936E-4</v>
      </c>
    </row>
    <row r="117" spans="1:14" x14ac:dyDescent="0.25">
      <c r="A117" s="1"/>
      <c r="B117" s="162" t="s">
        <v>128</v>
      </c>
      <c r="C117" s="163">
        <v>579</v>
      </c>
      <c r="D117" s="163">
        <v>591</v>
      </c>
      <c r="E117" s="163">
        <v>440</v>
      </c>
      <c r="F117" s="163">
        <v>598</v>
      </c>
      <c r="G117" s="163">
        <v>598</v>
      </c>
      <c r="H117" s="163">
        <v>986</v>
      </c>
      <c r="I117" s="163">
        <v>1213</v>
      </c>
      <c r="J117" s="165">
        <f t="shared" si="59"/>
        <v>0.23022312373225162</v>
      </c>
      <c r="K117" s="164">
        <f t="shared" si="56"/>
        <v>1.0524534686971236</v>
      </c>
      <c r="L117" s="162">
        <f t="shared" si="57"/>
        <v>227</v>
      </c>
      <c r="M117" s="163">
        <f t="shared" si="58"/>
        <v>622</v>
      </c>
      <c r="N117" s="164">
        <f t="shared" si="55"/>
        <v>3.2398651382765361E-4</v>
      </c>
    </row>
    <row r="118" spans="1:14" x14ac:dyDescent="0.25">
      <c r="A118" s="161" t="s">
        <v>144</v>
      </c>
      <c r="B118" s="162" t="s">
        <v>131</v>
      </c>
      <c r="C118" s="163">
        <v>1439</v>
      </c>
      <c r="D118" s="163">
        <v>1103</v>
      </c>
      <c r="E118" s="163">
        <v>1160</v>
      </c>
      <c r="F118" s="163">
        <v>848</v>
      </c>
      <c r="G118" s="163">
        <v>848</v>
      </c>
      <c r="H118" s="163">
        <v>595</v>
      </c>
      <c r="I118" s="163">
        <v>1435</v>
      </c>
      <c r="J118" s="165">
        <f t="shared" si="59"/>
        <v>1.4117647058823528</v>
      </c>
      <c r="K118" s="164">
        <f t="shared" si="56"/>
        <v>0.30099728014505889</v>
      </c>
      <c r="L118" s="162">
        <f t="shared" si="57"/>
        <v>840</v>
      </c>
      <c r="M118" s="163">
        <f t="shared" si="58"/>
        <v>332</v>
      </c>
      <c r="N118" s="164">
        <f t="shared" si="55"/>
        <v>3.8328165485794138E-4</v>
      </c>
    </row>
    <row r="119" spans="1:14" x14ac:dyDescent="0.25">
      <c r="A119" s="167" t="s">
        <v>145</v>
      </c>
      <c r="B119" s="168" t="s">
        <v>145</v>
      </c>
      <c r="C119" s="169">
        <f t="shared" ref="C119:I119" si="60">C111-SUM(C112:C118)</f>
        <v>12127</v>
      </c>
      <c r="D119" s="169">
        <f t="shared" si="60"/>
        <v>13673</v>
      </c>
      <c r="E119" s="169">
        <f t="shared" si="60"/>
        <v>8577</v>
      </c>
      <c r="F119" s="169">
        <f t="shared" ref="F119" si="61">F111-SUM(F112:F118)</f>
        <v>21041</v>
      </c>
      <c r="G119" s="169">
        <f t="shared" si="60"/>
        <v>21041</v>
      </c>
      <c r="H119" s="169">
        <f t="shared" si="60"/>
        <v>21907</v>
      </c>
      <c r="I119" s="169">
        <f t="shared" si="60"/>
        <v>25682</v>
      </c>
      <c r="J119" s="171">
        <f t="shared" si="59"/>
        <v>0.17231934997945864</v>
      </c>
      <c r="K119" s="170">
        <f t="shared" si="56"/>
        <v>0.87830029986104008</v>
      </c>
      <c r="L119" s="168">
        <f>I119-H119</f>
        <v>3775</v>
      </c>
      <c r="M119" s="169">
        <f t="shared" si="58"/>
        <v>12009</v>
      </c>
      <c r="N119" s="170">
        <f t="shared" si="55"/>
        <v>6.8595396934227537E-3</v>
      </c>
    </row>
    <row r="120" spans="1:14" x14ac:dyDescent="0.25">
      <c r="A120" s="1"/>
      <c r="B120" s="153" t="s">
        <v>51</v>
      </c>
      <c r="C120" s="151"/>
      <c r="D120" s="151"/>
      <c r="E120" s="151"/>
      <c r="F120" s="151"/>
      <c r="G120" s="151"/>
      <c r="H120" s="151"/>
      <c r="I120" s="152"/>
      <c r="J120" s="152"/>
      <c r="K120" s="152"/>
      <c r="L120" s="152"/>
      <c r="M120" s="151"/>
      <c r="N120" s="151"/>
    </row>
    <row r="121" spans="1:14" x14ac:dyDescent="0.25">
      <c r="A121" s="1"/>
      <c r="B121" s="154" t="s">
        <v>68</v>
      </c>
      <c r="C121" s="176">
        <v>145709</v>
      </c>
      <c r="D121" s="176">
        <v>134803</v>
      </c>
      <c r="E121" s="176">
        <v>55825</v>
      </c>
      <c r="F121" s="176">
        <v>128348</v>
      </c>
      <c r="G121" s="176">
        <v>128348</v>
      </c>
      <c r="H121" s="176">
        <v>149684</v>
      </c>
      <c r="I121" s="176">
        <v>153587</v>
      </c>
      <c r="J121" s="177">
        <f>IFERROR(I121/H121-1,"-")</f>
        <v>2.6074931188370121E-2</v>
      </c>
      <c r="K121" s="177">
        <f>IFERROR(I121/D121-1,"-")</f>
        <v>0.13934407987952779</v>
      </c>
      <c r="L121" s="176">
        <f>I121-H121</f>
        <v>3903</v>
      </c>
      <c r="M121" s="176">
        <f>I121-D121</f>
        <v>18784</v>
      </c>
      <c r="N121" s="177">
        <f t="shared" ref="N121:N133" si="62">I121/I$9</f>
        <v>4.1022355069454106E-2</v>
      </c>
    </row>
    <row r="122" spans="1:14" x14ac:dyDescent="0.25">
      <c r="A122" s="1" t="s">
        <v>96</v>
      </c>
      <c r="B122" s="157" t="s">
        <v>97</v>
      </c>
      <c r="C122" s="158">
        <v>85311</v>
      </c>
      <c r="D122" s="158">
        <v>71960</v>
      </c>
      <c r="E122" s="158">
        <v>28023</v>
      </c>
      <c r="F122" s="158">
        <v>77834</v>
      </c>
      <c r="G122" s="158">
        <v>77834</v>
      </c>
      <c r="H122" s="158">
        <v>91113</v>
      </c>
      <c r="I122" s="158">
        <v>94758</v>
      </c>
      <c r="J122" s="160">
        <f>IFERROR(I122/H122-1,"-")</f>
        <v>4.0005268183464393E-2</v>
      </c>
      <c r="K122" s="159">
        <f t="shared" ref="K122:K133" si="63">IFERROR(I122/D122-1,"-")</f>
        <v>0.3168148971650917</v>
      </c>
      <c r="L122" s="157">
        <f t="shared" ref="L122:L132" si="64">I122-H122</f>
        <v>3645</v>
      </c>
      <c r="M122" s="158">
        <f t="shared" ref="M122:M133" si="65">I122-D122</f>
        <v>22798</v>
      </c>
      <c r="N122" s="159">
        <f t="shared" si="62"/>
        <v>2.5309409791657706E-2</v>
      </c>
    </row>
    <row r="123" spans="1:14" x14ac:dyDescent="0.25">
      <c r="A123" s="161" t="s">
        <v>103</v>
      </c>
      <c r="B123" s="162" t="s">
        <v>103</v>
      </c>
      <c r="C123" s="163">
        <v>46710</v>
      </c>
      <c r="D123" s="163">
        <v>35363</v>
      </c>
      <c r="E123" s="163">
        <v>14178</v>
      </c>
      <c r="F123" s="163">
        <v>39856</v>
      </c>
      <c r="G123" s="163">
        <v>39856</v>
      </c>
      <c r="H123" s="163">
        <v>41258</v>
      </c>
      <c r="I123" s="163">
        <v>45026</v>
      </c>
      <c r="J123" s="165">
        <f>IFERROR(I123/H123-1,"-")</f>
        <v>9.1327742498424458E-2</v>
      </c>
      <c r="K123" s="164">
        <f t="shared" si="63"/>
        <v>0.27325170375816521</v>
      </c>
      <c r="L123" s="162">
        <f t="shared" si="64"/>
        <v>3768</v>
      </c>
      <c r="M123" s="163">
        <f t="shared" si="65"/>
        <v>9663</v>
      </c>
      <c r="N123" s="164">
        <f t="shared" si="62"/>
        <v>1.2026229819953776E-2</v>
      </c>
    </row>
    <row r="124" spans="1:14" x14ac:dyDescent="0.25">
      <c r="A124" s="161" t="s">
        <v>100</v>
      </c>
      <c r="B124" s="162" t="s">
        <v>100</v>
      </c>
      <c r="C124" s="163">
        <v>38601</v>
      </c>
      <c r="D124" s="163">
        <v>36597</v>
      </c>
      <c r="E124" s="163">
        <v>13845</v>
      </c>
      <c r="F124" s="163">
        <v>37978</v>
      </c>
      <c r="G124" s="163">
        <v>37978</v>
      </c>
      <c r="H124" s="163">
        <v>49855</v>
      </c>
      <c r="I124" s="163">
        <v>49732</v>
      </c>
      <c r="J124" s="165">
        <f>IFERROR(I124/H124-1,"-")</f>
        <v>-2.4671547487714607E-3</v>
      </c>
      <c r="K124" s="164">
        <f t="shared" si="63"/>
        <v>0.35890920020766726</v>
      </c>
      <c r="L124" s="162">
        <f t="shared" si="64"/>
        <v>-123</v>
      </c>
      <c r="M124" s="163">
        <f t="shared" si="65"/>
        <v>13135</v>
      </c>
      <c r="N124" s="164">
        <f t="shared" si="62"/>
        <v>1.3283179971703932E-2</v>
      </c>
    </row>
    <row r="125" spans="1:14" x14ac:dyDescent="0.25">
      <c r="A125" s="1"/>
      <c r="B125" s="157" t="s">
        <v>107</v>
      </c>
      <c r="C125" s="158">
        <v>60398</v>
      </c>
      <c r="D125" s="158">
        <v>62843</v>
      </c>
      <c r="E125" s="158">
        <v>27802</v>
      </c>
      <c r="F125" s="158">
        <v>50514</v>
      </c>
      <c r="G125" s="158">
        <v>50514</v>
      </c>
      <c r="H125" s="158">
        <v>58571</v>
      </c>
      <c r="I125" s="158">
        <v>58829</v>
      </c>
      <c r="J125" s="160">
        <f>IFERROR(I125/H125-1,"-")</f>
        <v>4.4049102798313644E-3</v>
      </c>
      <c r="K125" s="159">
        <f t="shared" si="63"/>
        <v>-6.3873462438139517E-2</v>
      </c>
      <c r="L125" s="157">
        <f t="shared" si="64"/>
        <v>258</v>
      </c>
      <c r="M125" s="158">
        <f t="shared" si="65"/>
        <v>-4014</v>
      </c>
      <c r="N125" s="159">
        <f t="shared" si="62"/>
        <v>1.5712945277796399E-2</v>
      </c>
    </row>
    <row r="126" spans="1:14" s="56" customFormat="1" x14ac:dyDescent="0.25">
      <c r="B126" s="162" t="s">
        <v>110</v>
      </c>
      <c r="C126" s="163">
        <v>8062</v>
      </c>
      <c r="D126" s="163">
        <v>6725</v>
      </c>
      <c r="E126" s="163">
        <v>3076</v>
      </c>
      <c r="F126" s="163">
        <v>5280</v>
      </c>
      <c r="G126" s="163">
        <v>5280</v>
      </c>
      <c r="H126" s="163">
        <v>7104</v>
      </c>
      <c r="I126" s="163">
        <v>7238</v>
      </c>
      <c r="J126" s="165">
        <f t="shared" ref="J126:J133" si="66">IFERROR(I126/H126-1,"-")</f>
        <v>1.8862612612612573E-2</v>
      </c>
      <c r="K126" s="164">
        <f t="shared" si="63"/>
        <v>7.628252788104084E-2</v>
      </c>
      <c r="L126" s="162">
        <f t="shared" si="64"/>
        <v>134</v>
      </c>
      <c r="M126" s="163">
        <f t="shared" si="65"/>
        <v>513</v>
      </c>
      <c r="N126" s="164">
        <f t="shared" si="62"/>
        <v>1.9332352737712751E-3</v>
      </c>
    </row>
    <row r="127" spans="1:14" s="56" customFormat="1" x14ac:dyDescent="0.25">
      <c r="B127" s="162" t="s">
        <v>113</v>
      </c>
      <c r="C127" s="163">
        <v>7055</v>
      </c>
      <c r="D127" s="163">
        <v>6356</v>
      </c>
      <c r="E127" s="163">
        <v>3190</v>
      </c>
      <c r="F127" s="163">
        <v>5628</v>
      </c>
      <c r="G127" s="163">
        <v>5628</v>
      </c>
      <c r="H127" s="163">
        <v>8719</v>
      </c>
      <c r="I127" s="163">
        <v>8306</v>
      </c>
      <c r="J127" s="165">
        <f t="shared" si="66"/>
        <v>-4.7367817410253421E-2</v>
      </c>
      <c r="K127" s="164">
        <f t="shared" si="63"/>
        <v>0.30679672750157327</v>
      </c>
      <c r="L127" s="162">
        <f t="shared" si="64"/>
        <v>-413</v>
      </c>
      <c r="M127" s="163">
        <f t="shared" si="65"/>
        <v>1950</v>
      </c>
      <c r="N127" s="164">
        <f t="shared" si="62"/>
        <v>2.2184929792683356E-3</v>
      </c>
    </row>
    <row r="128" spans="1:14" x14ac:dyDescent="0.25">
      <c r="A128" s="1"/>
      <c r="B128" s="162" t="s">
        <v>116</v>
      </c>
      <c r="C128" s="163">
        <v>4020</v>
      </c>
      <c r="D128" s="163">
        <v>4177</v>
      </c>
      <c r="E128" s="163">
        <v>2062</v>
      </c>
      <c r="F128" s="163">
        <v>4754</v>
      </c>
      <c r="G128" s="163">
        <v>4754</v>
      </c>
      <c r="H128" s="163">
        <v>5304</v>
      </c>
      <c r="I128" s="163">
        <v>4906</v>
      </c>
      <c r="J128" s="165">
        <f t="shared" si="66"/>
        <v>-7.5037707390648523E-2</v>
      </c>
      <c r="K128" s="164">
        <f t="shared" si="63"/>
        <v>0.17452717261192241</v>
      </c>
      <c r="L128" s="162">
        <f t="shared" si="64"/>
        <v>-398</v>
      </c>
      <c r="M128" s="163">
        <f t="shared" si="65"/>
        <v>729</v>
      </c>
      <c r="N128" s="164">
        <f t="shared" si="62"/>
        <v>1.3103691977233872E-3</v>
      </c>
    </row>
    <row r="129" spans="1:14" x14ac:dyDescent="0.25">
      <c r="A129" s="1"/>
      <c r="B129" s="162" t="s">
        <v>123</v>
      </c>
      <c r="C129" s="163">
        <v>1065</v>
      </c>
      <c r="D129" s="163">
        <v>1046</v>
      </c>
      <c r="E129" s="163">
        <v>560</v>
      </c>
      <c r="F129" s="163">
        <v>1357</v>
      </c>
      <c r="G129" s="163">
        <v>1357</v>
      </c>
      <c r="H129" s="163">
        <v>1602</v>
      </c>
      <c r="I129" s="163">
        <v>1492</v>
      </c>
      <c r="J129" s="165">
        <f t="shared" si="66"/>
        <v>-6.8664169787765239E-2</v>
      </c>
      <c r="K129" s="164">
        <f t="shared" si="63"/>
        <v>0.42638623326959846</v>
      </c>
      <c r="L129" s="162">
        <f t="shared" si="64"/>
        <v>-110</v>
      </c>
      <c r="M129" s="163">
        <f t="shared" si="65"/>
        <v>446</v>
      </c>
      <c r="N129" s="164">
        <f t="shared" si="62"/>
        <v>3.9850608296031258E-4</v>
      </c>
    </row>
    <row r="130" spans="1:14" x14ac:dyDescent="0.25">
      <c r="A130" s="1"/>
      <c r="B130" s="162" t="s">
        <v>119</v>
      </c>
      <c r="C130" s="163">
        <v>1131</v>
      </c>
      <c r="D130" s="163">
        <v>892</v>
      </c>
      <c r="E130" s="163">
        <v>480</v>
      </c>
      <c r="F130" s="163">
        <v>1057</v>
      </c>
      <c r="G130" s="163">
        <v>1057</v>
      </c>
      <c r="H130" s="163">
        <v>1151</v>
      </c>
      <c r="I130" s="163">
        <v>1202</v>
      </c>
      <c r="J130" s="165">
        <f t="shared" si="66"/>
        <v>4.4309296264118059E-2</v>
      </c>
      <c r="K130" s="164">
        <f t="shared" si="63"/>
        <v>0.34753363228699552</v>
      </c>
      <c r="L130" s="162">
        <f t="shared" si="64"/>
        <v>51</v>
      </c>
      <c r="M130" s="163">
        <f t="shared" si="65"/>
        <v>310</v>
      </c>
      <c r="N130" s="164">
        <f t="shared" si="62"/>
        <v>3.2104846629912582E-4</v>
      </c>
    </row>
    <row r="131" spans="1:14" x14ac:dyDescent="0.25">
      <c r="A131" s="1"/>
      <c r="B131" s="162" t="s">
        <v>128</v>
      </c>
      <c r="C131" s="163">
        <v>1021</v>
      </c>
      <c r="D131" s="163">
        <v>1104</v>
      </c>
      <c r="E131" s="163">
        <v>673</v>
      </c>
      <c r="F131" s="163">
        <v>646</v>
      </c>
      <c r="G131" s="163">
        <v>646</v>
      </c>
      <c r="H131" s="163">
        <v>850</v>
      </c>
      <c r="I131" s="163">
        <v>981</v>
      </c>
      <c r="J131" s="165">
        <f t="shared" si="66"/>
        <v>0.15411764705882347</v>
      </c>
      <c r="K131" s="164">
        <f t="shared" si="63"/>
        <v>-0.11141304347826086</v>
      </c>
      <c r="L131" s="162">
        <f t="shared" si="64"/>
        <v>131</v>
      </c>
      <c r="M131" s="163">
        <f t="shared" si="65"/>
        <v>-123</v>
      </c>
      <c r="N131" s="164">
        <f t="shared" si="62"/>
        <v>2.6202042049870418E-4</v>
      </c>
    </row>
    <row r="132" spans="1:14" x14ac:dyDescent="0.25">
      <c r="A132" s="161" t="s">
        <v>144</v>
      </c>
      <c r="B132" s="162" t="s">
        <v>131</v>
      </c>
      <c r="C132" s="163">
        <v>1966</v>
      </c>
      <c r="D132" s="163">
        <v>1682</v>
      </c>
      <c r="E132" s="163">
        <v>1018</v>
      </c>
      <c r="F132" s="163">
        <v>1107</v>
      </c>
      <c r="G132" s="163">
        <v>1107</v>
      </c>
      <c r="H132" s="163">
        <v>1559</v>
      </c>
      <c r="I132" s="163">
        <v>1481</v>
      </c>
      <c r="J132" s="165">
        <f t="shared" si="66"/>
        <v>-5.003207184092362E-2</v>
      </c>
      <c r="K132" s="164">
        <f t="shared" si="63"/>
        <v>-0.11950059453032102</v>
      </c>
      <c r="L132" s="162">
        <f t="shared" si="64"/>
        <v>-78</v>
      </c>
      <c r="M132" s="163">
        <f t="shared" si="65"/>
        <v>-201</v>
      </c>
      <c r="N132" s="164">
        <f t="shared" si="62"/>
        <v>3.9556803543178479E-4</v>
      </c>
    </row>
    <row r="133" spans="1:14" x14ac:dyDescent="0.25">
      <c r="A133" s="167" t="s">
        <v>145</v>
      </c>
      <c r="B133" s="168" t="s">
        <v>145</v>
      </c>
      <c r="C133" s="169">
        <f t="shared" ref="C133:I133" si="67">C125-SUM(C126:C132)</f>
        <v>36078</v>
      </c>
      <c r="D133" s="169">
        <f t="shared" si="67"/>
        <v>40861</v>
      </c>
      <c r="E133" s="169">
        <f t="shared" si="67"/>
        <v>16743</v>
      </c>
      <c r="F133" s="169">
        <f t="shared" ref="F133" si="68">F125-SUM(F126:F132)</f>
        <v>30685</v>
      </c>
      <c r="G133" s="169">
        <f t="shared" si="67"/>
        <v>30685</v>
      </c>
      <c r="H133" s="169">
        <f t="shared" si="67"/>
        <v>32282</v>
      </c>
      <c r="I133" s="169">
        <f t="shared" si="67"/>
        <v>33223</v>
      </c>
      <c r="J133" s="171">
        <f t="shared" si="66"/>
        <v>2.914937116659444E-2</v>
      </c>
      <c r="K133" s="170">
        <f t="shared" si="63"/>
        <v>-0.18692640904529989</v>
      </c>
      <c r="L133" s="168">
        <f>I133-H133</f>
        <v>941</v>
      </c>
      <c r="M133" s="169">
        <f t="shared" si="65"/>
        <v>-7638</v>
      </c>
      <c r="N133" s="170">
        <f t="shared" si="62"/>
        <v>8.8737048218434748E-3</v>
      </c>
    </row>
    <row r="134" spans="1:14" x14ac:dyDescent="0.25">
      <c r="A134" s="1"/>
      <c r="B134" s="153" t="s">
        <v>52</v>
      </c>
      <c r="C134" s="151"/>
      <c r="D134" s="151"/>
      <c r="E134" s="151"/>
      <c r="F134" s="151"/>
      <c r="G134" s="151"/>
      <c r="H134" s="151"/>
      <c r="I134" s="152"/>
      <c r="J134" s="152"/>
      <c r="K134" s="152"/>
      <c r="L134" s="152"/>
      <c r="M134" s="151"/>
      <c r="N134" s="151"/>
    </row>
    <row r="135" spans="1:14" x14ac:dyDescent="0.25">
      <c r="A135" s="1"/>
      <c r="B135" s="154" t="s">
        <v>68</v>
      </c>
      <c r="C135" s="176">
        <v>191371</v>
      </c>
      <c r="D135" s="176">
        <v>168516</v>
      </c>
      <c r="E135" s="176">
        <v>65963</v>
      </c>
      <c r="F135" s="176">
        <v>172180</v>
      </c>
      <c r="G135" s="176">
        <v>172180</v>
      </c>
      <c r="H135" s="176">
        <v>187556</v>
      </c>
      <c r="I135" s="176">
        <v>200403</v>
      </c>
      <c r="J135" s="177">
        <f>IFERROR(I135/H135-1,"-")</f>
        <v>6.8496875599820761E-2</v>
      </c>
      <c r="K135" s="177">
        <f>IFERROR(I135/D135-1,"-")</f>
        <v>0.18922238837855154</v>
      </c>
      <c r="L135" s="176">
        <f>I135-H135</f>
        <v>12847</v>
      </c>
      <c r="M135" s="176">
        <f>I135-D135</f>
        <v>31887</v>
      </c>
      <c r="N135" s="177">
        <f t="shared" ref="N135:N147" si="69">I135/I$9</f>
        <v>5.3526685350868311E-2</v>
      </c>
    </row>
    <row r="136" spans="1:14" x14ac:dyDescent="0.25">
      <c r="A136" s="1" t="s">
        <v>96</v>
      </c>
      <c r="B136" s="157" t="s">
        <v>97</v>
      </c>
      <c r="C136" s="158">
        <v>32701</v>
      </c>
      <c r="D136" s="158">
        <v>26999</v>
      </c>
      <c r="E136" s="158">
        <v>2995</v>
      </c>
      <c r="F136" s="158">
        <v>16657</v>
      </c>
      <c r="G136" s="158">
        <v>16657</v>
      </c>
      <c r="H136" s="158">
        <v>20607</v>
      </c>
      <c r="I136" s="158">
        <v>16536</v>
      </c>
      <c r="J136" s="160">
        <f>IFERROR(I136/H136-1,"-")</f>
        <v>-0.19755422914543597</v>
      </c>
      <c r="K136" s="159">
        <f t="shared" ref="K136:K147" si="70">IFERROR(I136/D136-1,"-")</f>
        <v>-0.38753287158783656</v>
      </c>
      <c r="L136" s="157">
        <f t="shared" ref="L136:L146" si="71">I136-H136</f>
        <v>-4071</v>
      </c>
      <c r="M136" s="158">
        <f t="shared" ref="M136:M147" si="72">I136-D136</f>
        <v>-10463</v>
      </c>
      <c r="N136" s="159">
        <f t="shared" si="69"/>
        <v>4.416686721066842E-3</v>
      </c>
    </row>
    <row r="137" spans="1:14" x14ac:dyDescent="0.25">
      <c r="A137" s="161" t="s">
        <v>103</v>
      </c>
      <c r="B137" s="162" t="s">
        <v>103</v>
      </c>
      <c r="C137" s="163">
        <v>24154</v>
      </c>
      <c r="D137" s="163">
        <v>16078</v>
      </c>
      <c r="E137" s="163">
        <v>1936</v>
      </c>
      <c r="F137" s="163">
        <v>10927</v>
      </c>
      <c r="G137" s="163">
        <v>10927</v>
      </c>
      <c r="H137" s="163">
        <v>13400</v>
      </c>
      <c r="I137" s="163">
        <v>10591</v>
      </c>
      <c r="J137" s="165">
        <f>IFERROR(I137/H137-1,"-")</f>
        <v>-0.20962686567164179</v>
      </c>
      <c r="K137" s="164">
        <f t="shared" si="70"/>
        <v>-0.341273790272422</v>
      </c>
      <c r="L137" s="162">
        <f t="shared" si="71"/>
        <v>-2809</v>
      </c>
      <c r="M137" s="163">
        <f t="shared" si="72"/>
        <v>-5487</v>
      </c>
      <c r="N137" s="164">
        <f t="shared" si="69"/>
        <v>2.8288055795125137E-3</v>
      </c>
    </row>
    <row r="138" spans="1:14" x14ac:dyDescent="0.25">
      <c r="A138" s="161" t="s">
        <v>100</v>
      </c>
      <c r="B138" s="162" t="s">
        <v>100</v>
      </c>
      <c r="C138" s="163">
        <v>8547</v>
      </c>
      <c r="D138" s="163">
        <v>10921</v>
      </c>
      <c r="E138" s="163">
        <v>1059</v>
      </c>
      <c r="F138" s="163">
        <v>5730</v>
      </c>
      <c r="G138" s="163">
        <v>5730</v>
      </c>
      <c r="H138" s="163">
        <v>7207</v>
      </c>
      <c r="I138" s="163">
        <v>5945</v>
      </c>
      <c r="J138" s="165">
        <f>IFERROR(I138/H138-1,"-")</f>
        <v>-0.1751075343416123</v>
      </c>
      <c r="K138" s="164">
        <f t="shared" si="70"/>
        <v>-0.45563593077556996</v>
      </c>
      <c r="L138" s="162">
        <f t="shared" si="71"/>
        <v>-1262</v>
      </c>
      <c r="M138" s="163">
        <f t="shared" si="72"/>
        <v>-4976</v>
      </c>
      <c r="N138" s="164">
        <f t="shared" si="69"/>
        <v>1.5878811415543286E-3</v>
      </c>
    </row>
    <row r="139" spans="1:14" x14ac:dyDescent="0.25">
      <c r="A139" s="1"/>
      <c r="B139" s="157" t="s">
        <v>107</v>
      </c>
      <c r="C139" s="158">
        <v>158670</v>
      </c>
      <c r="D139" s="158">
        <v>141517</v>
      </c>
      <c r="E139" s="158">
        <v>62968</v>
      </c>
      <c r="F139" s="158">
        <v>155523</v>
      </c>
      <c r="G139" s="158">
        <v>155523</v>
      </c>
      <c r="H139" s="158">
        <v>166949</v>
      </c>
      <c r="I139" s="158">
        <v>183867</v>
      </c>
      <c r="J139" s="160">
        <f>IFERROR(I139/H139-1,"-")</f>
        <v>0.1013363362463986</v>
      </c>
      <c r="K139" s="159">
        <f t="shared" si="70"/>
        <v>0.29925733304126001</v>
      </c>
      <c r="L139" s="157">
        <f t="shared" si="71"/>
        <v>16918</v>
      </c>
      <c r="M139" s="158">
        <f t="shared" si="72"/>
        <v>42350</v>
      </c>
      <c r="N139" s="159">
        <f t="shared" si="69"/>
        <v>4.910999862980147E-2</v>
      </c>
    </row>
    <row r="140" spans="1:14" s="56" customFormat="1" x14ac:dyDescent="0.25">
      <c r="B140" s="162" t="s">
        <v>110</v>
      </c>
      <c r="C140" s="163">
        <v>80746</v>
      </c>
      <c r="D140" s="163">
        <v>67665</v>
      </c>
      <c r="E140" s="163">
        <v>28766</v>
      </c>
      <c r="F140" s="163">
        <v>64768</v>
      </c>
      <c r="G140" s="163">
        <v>64768</v>
      </c>
      <c r="H140" s="163">
        <v>68685</v>
      </c>
      <c r="I140" s="163">
        <v>80755</v>
      </c>
      <c r="J140" s="165">
        <f t="shared" ref="J140:J147" si="73">IFERROR(I140/H140-1,"-")</f>
        <v>0.17572978088374458</v>
      </c>
      <c r="K140" s="164">
        <f t="shared" si="70"/>
        <v>0.19345304071528857</v>
      </c>
      <c r="L140" s="162">
        <f t="shared" si="71"/>
        <v>12070</v>
      </c>
      <c r="M140" s="163">
        <f t="shared" si="72"/>
        <v>13090</v>
      </c>
      <c r="N140" s="164">
        <f t="shared" si="69"/>
        <v>2.1569275287841853E-2</v>
      </c>
    </row>
    <row r="141" spans="1:14" s="56" customFormat="1" x14ac:dyDescent="0.25">
      <c r="B141" s="162" t="s">
        <v>113</v>
      </c>
      <c r="C141" s="163">
        <v>10050</v>
      </c>
      <c r="D141" s="163">
        <v>9638</v>
      </c>
      <c r="E141" s="163">
        <v>4028</v>
      </c>
      <c r="F141" s="163">
        <v>10714</v>
      </c>
      <c r="G141" s="163">
        <v>10714</v>
      </c>
      <c r="H141" s="163">
        <v>14545</v>
      </c>
      <c r="I141" s="163">
        <v>16174</v>
      </c>
      <c r="J141" s="165">
        <f t="shared" si="73"/>
        <v>0.11199724991405979</v>
      </c>
      <c r="K141" s="164">
        <f t="shared" si="70"/>
        <v>0.6781489935671301</v>
      </c>
      <c r="L141" s="162">
        <f t="shared" si="71"/>
        <v>1629</v>
      </c>
      <c r="M141" s="163">
        <f t="shared" si="72"/>
        <v>6536</v>
      </c>
      <c r="N141" s="164">
        <f t="shared" si="69"/>
        <v>4.3199982478552921E-3</v>
      </c>
    </row>
    <row r="142" spans="1:14" x14ac:dyDescent="0.25">
      <c r="A142" s="1"/>
      <c r="B142" s="162" t="s">
        <v>116</v>
      </c>
      <c r="C142" s="163">
        <v>18755</v>
      </c>
      <c r="D142" s="163">
        <v>13604</v>
      </c>
      <c r="E142" s="163">
        <v>4260</v>
      </c>
      <c r="F142" s="163">
        <v>18935</v>
      </c>
      <c r="G142" s="163">
        <v>18935</v>
      </c>
      <c r="H142" s="163">
        <v>17089</v>
      </c>
      <c r="I142" s="163">
        <v>18300</v>
      </c>
      <c r="J142" s="165">
        <f t="shared" si="73"/>
        <v>7.0864298671660109E-2</v>
      </c>
      <c r="K142" s="164">
        <f t="shared" si="70"/>
        <v>0.34519259041458406</v>
      </c>
      <c r="L142" s="162">
        <f t="shared" si="71"/>
        <v>1211</v>
      </c>
      <c r="M142" s="163">
        <f t="shared" si="72"/>
        <v>4696</v>
      </c>
      <c r="N142" s="164">
        <f t="shared" si="69"/>
        <v>4.8878427065507509E-3</v>
      </c>
    </row>
    <row r="143" spans="1:14" x14ac:dyDescent="0.25">
      <c r="A143" s="1"/>
      <c r="B143" s="162" t="s">
        <v>123</v>
      </c>
      <c r="C143" s="163">
        <v>3463</v>
      </c>
      <c r="D143" s="163">
        <v>3045</v>
      </c>
      <c r="E143" s="163">
        <v>933</v>
      </c>
      <c r="F143" s="163">
        <v>7158</v>
      </c>
      <c r="G143" s="163">
        <v>7158</v>
      </c>
      <c r="H143" s="163">
        <v>6343</v>
      </c>
      <c r="I143" s="163">
        <v>4902</v>
      </c>
      <c r="J143" s="165">
        <f t="shared" si="73"/>
        <v>-0.22717956802774708</v>
      </c>
      <c r="K143" s="164">
        <f t="shared" si="70"/>
        <v>0.60985221674876855</v>
      </c>
      <c r="L143" s="162">
        <f t="shared" si="71"/>
        <v>-1441</v>
      </c>
      <c r="M143" s="163">
        <f t="shared" si="72"/>
        <v>1857</v>
      </c>
      <c r="N143" s="164">
        <f t="shared" si="69"/>
        <v>1.3093008168039225E-3</v>
      </c>
    </row>
    <row r="144" spans="1:14" x14ac:dyDescent="0.25">
      <c r="A144" s="1"/>
      <c r="B144" s="162" t="s">
        <v>119</v>
      </c>
      <c r="C144" s="163">
        <v>3049</v>
      </c>
      <c r="D144" s="163">
        <v>3046</v>
      </c>
      <c r="E144" s="163">
        <v>1112</v>
      </c>
      <c r="F144" s="163">
        <v>3375</v>
      </c>
      <c r="G144" s="163">
        <v>3375</v>
      </c>
      <c r="H144" s="163">
        <v>3705</v>
      </c>
      <c r="I144" s="163">
        <v>4428</v>
      </c>
      <c r="J144" s="165">
        <f t="shared" si="73"/>
        <v>0.19514170040485834</v>
      </c>
      <c r="K144" s="164">
        <f t="shared" si="70"/>
        <v>0.45370978332238998</v>
      </c>
      <c r="L144" s="162">
        <f t="shared" si="71"/>
        <v>723</v>
      </c>
      <c r="M144" s="163">
        <f t="shared" si="72"/>
        <v>1382</v>
      </c>
      <c r="N144" s="164">
        <f t="shared" si="69"/>
        <v>1.1826976778473619E-3</v>
      </c>
    </row>
    <row r="145" spans="1:14" x14ac:dyDescent="0.25">
      <c r="A145" s="1"/>
      <c r="B145" s="162" t="s">
        <v>128</v>
      </c>
      <c r="C145" s="163">
        <v>1711</v>
      </c>
      <c r="D145" s="163">
        <v>1881</v>
      </c>
      <c r="E145" s="163">
        <v>2356</v>
      </c>
      <c r="F145" s="163">
        <v>2389</v>
      </c>
      <c r="G145" s="163">
        <v>2389</v>
      </c>
      <c r="H145" s="163">
        <v>2754</v>
      </c>
      <c r="I145" s="163">
        <v>2536</v>
      </c>
      <c r="J145" s="165">
        <f t="shared" si="73"/>
        <v>-7.9157588961510483E-2</v>
      </c>
      <c r="K145" s="164">
        <f t="shared" si="70"/>
        <v>0.34821903242955865</v>
      </c>
      <c r="L145" s="162">
        <f t="shared" si="71"/>
        <v>-218</v>
      </c>
      <c r="M145" s="163">
        <f t="shared" si="72"/>
        <v>655</v>
      </c>
      <c r="N145" s="164">
        <f t="shared" si="69"/>
        <v>6.7735350294058491E-4</v>
      </c>
    </row>
    <row r="146" spans="1:14" x14ac:dyDescent="0.25">
      <c r="A146" s="161" t="s">
        <v>144</v>
      </c>
      <c r="B146" s="162" t="s">
        <v>131</v>
      </c>
      <c r="C146" s="163">
        <v>8589</v>
      </c>
      <c r="D146" s="163">
        <v>5501</v>
      </c>
      <c r="E146" s="163">
        <v>4700</v>
      </c>
      <c r="F146" s="163">
        <v>1142</v>
      </c>
      <c r="G146" s="163">
        <v>1142</v>
      </c>
      <c r="H146" s="163">
        <v>2040</v>
      </c>
      <c r="I146" s="163">
        <v>1877</v>
      </c>
      <c r="J146" s="165">
        <f t="shared" si="73"/>
        <v>-7.9901960784313775E-2</v>
      </c>
      <c r="K146" s="164">
        <f t="shared" si="70"/>
        <v>-0.65878931103435745</v>
      </c>
      <c r="L146" s="162">
        <f t="shared" si="71"/>
        <v>-163</v>
      </c>
      <c r="M146" s="163">
        <f t="shared" si="72"/>
        <v>-3624</v>
      </c>
      <c r="N146" s="164">
        <f t="shared" si="69"/>
        <v>5.0133774645878468E-4</v>
      </c>
    </row>
    <row r="147" spans="1:14" x14ac:dyDescent="0.25">
      <c r="A147" s="167" t="s">
        <v>145</v>
      </c>
      <c r="B147" s="168" t="s">
        <v>145</v>
      </c>
      <c r="C147" s="169">
        <f t="shared" ref="C147:I147" si="74">C139-SUM(C140:C146)</f>
        <v>32307</v>
      </c>
      <c r="D147" s="169">
        <f t="shared" si="74"/>
        <v>37137</v>
      </c>
      <c r="E147" s="169">
        <f t="shared" si="74"/>
        <v>16813</v>
      </c>
      <c r="F147" s="169">
        <f t="shared" ref="F147" si="75">F139-SUM(F140:F146)</f>
        <v>47042</v>
      </c>
      <c r="G147" s="169">
        <f t="shared" si="74"/>
        <v>47042</v>
      </c>
      <c r="H147" s="169">
        <f t="shared" si="74"/>
        <v>51788</v>
      </c>
      <c r="I147" s="169">
        <f t="shared" si="74"/>
        <v>54895</v>
      </c>
      <c r="J147" s="171">
        <f t="shared" si="73"/>
        <v>5.9994593342086899E-2</v>
      </c>
      <c r="K147" s="170">
        <f t="shared" si="70"/>
        <v>0.47817540458303043</v>
      </c>
      <c r="L147" s="168">
        <f>I147-H147</f>
        <v>3107</v>
      </c>
      <c r="M147" s="169">
        <f t="shared" si="72"/>
        <v>17758</v>
      </c>
      <c r="N147" s="170">
        <f t="shared" si="69"/>
        <v>1.4662192643502922E-2</v>
      </c>
    </row>
    <row r="148" spans="1:14" x14ac:dyDescent="0.25">
      <c r="A148" s="1"/>
      <c r="B148" s="153" t="s">
        <v>53</v>
      </c>
      <c r="C148" s="151"/>
      <c r="D148" s="151"/>
      <c r="E148" s="151"/>
      <c r="F148" s="151"/>
      <c r="G148" s="151"/>
      <c r="H148" s="151"/>
      <c r="I148" s="152"/>
      <c r="J148" s="152"/>
      <c r="K148" s="152"/>
      <c r="L148" s="152"/>
      <c r="M148" s="151"/>
      <c r="N148" s="151"/>
    </row>
    <row r="149" spans="1:14" x14ac:dyDescent="0.25">
      <c r="A149" s="1"/>
      <c r="B149" s="154" t="s">
        <v>68</v>
      </c>
      <c r="C149" s="176">
        <v>85445</v>
      </c>
      <c r="D149" s="176">
        <v>86573</v>
      </c>
      <c r="E149" s="176">
        <v>29561</v>
      </c>
      <c r="F149" s="176">
        <v>70637</v>
      </c>
      <c r="G149" s="176">
        <v>70637</v>
      </c>
      <c r="H149" s="176">
        <v>81706</v>
      </c>
      <c r="I149" s="176">
        <v>84790</v>
      </c>
      <c r="J149" s="177">
        <f>IFERROR(I149/H149-1,"-")</f>
        <v>3.7745086040192888E-2</v>
      </c>
      <c r="K149" s="177">
        <f>IFERROR(I149/D149-1,"-")</f>
        <v>-2.0595335728229358E-2</v>
      </c>
      <c r="L149" s="176">
        <f>I149-H149</f>
        <v>3084</v>
      </c>
      <c r="M149" s="176">
        <f>I149-D149</f>
        <v>-1783</v>
      </c>
      <c r="N149" s="177">
        <f t="shared" ref="N149:N161" si="76">I149/I$9</f>
        <v>2.2647004540351814E-2</v>
      </c>
    </row>
    <row r="150" spans="1:14" x14ac:dyDescent="0.25">
      <c r="A150" s="1" t="s">
        <v>96</v>
      </c>
      <c r="B150" s="157" t="s">
        <v>97</v>
      </c>
      <c r="C150" s="158">
        <v>33577</v>
      </c>
      <c r="D150" s="158">
        <v>37123</v>
      </c>
      <c r="E150" s="158">
        <v>10044</v>
      </c>
      <c r="F150" s="158">
        <v>36230</v>
      </c>
      <c r="G150" s="158">
        <v>36230</v>
      </c>
      <c r="H150" s="158">
        <v>39699</v>
      </c>
      <c r="I150" s="158">
        <v>37064</v>
      </c>
      <c r="J150" s="160">
        <f>IFERROR(I150/H150-1,"-")</f>
        <v>-6.6374467870727205E-2</v>
      </c>
      <c r="K150" s="159">
        <f t="shared" ref="K150:K161" si="77">IFERROR(I150/D150-1,"-")</f>
        <v>-1.5893112086846628E-3</v>
      </c>
      <c r="L150" s="157">
        <f t="shared" ref="L150:L160" si="78">I150-H150</f>
        <v>-2635</v>
      </c>
      <c r="M150" s="158">
        <f t="shared" ref="M150:M161" si="79">I150-D150</f>
        <v>-59</v>
      </c>
      <c r="N150" s="159">
        <f t="shared" si="76"/>
        <v>9.8996175997594013E-3</v>
      </c>
    </row>
    <row r="151" spans="1:14" x14ac:dyDescent="0.25">
      <c r="A151" s="161" t="s">
        <v>103</v>
      </c>
      <c r="B151" s="162" t="s">
        <v>103</v>
      </c>
      <c r="C151" s="163">
        <v>18976</v>
      </c>
      <c r="D151" s="163">
        <v>21495</v>
      </c>
      <c r="E151" s="163">
        <v>4891</v>
      </c>
      <c r="F151" s="163">
        <v>24996</v>
      </c>
      <c r="G151" s="163">
        <v>24996</v>
      </c>
      <c r="H151" s="163">
        <v>27627</v>
      </c>
      <c r="I151" s="163">
        <v>25005</v>
      </c>
      <c r="J151" s="165">
        <f>IFERROR(I151/H151-1,"-")</f>
        <v>-9.4907156043001373E-2</v>
      </c>
      <c r="K151" s="164">
        <f t="shared" si="77"/>
        <v>0.16329378925331461</v>
      </c>
      <c r="L151" s="162">
        <f t="shared" si="78"/>
        <v>-2622</v>
      </c>
      <c r="M151" s="163">
        <f t="shared" si="79"/>
        <v>3510</v>
      </c>
      <c r="N151" s="164">
        <f t="shared" si="76"/>
        <v>6.678716222803362E-3</v>
      </c>
    </row>
    <row r="152" spans="1:14" x14ac:dyDescent="0.25">
      <c r="A152" s="161" t="s">
        <v>100</v>
      </c>
      <c r="B152" s="162" t="s">
        <v>100</v>
      </c>
      <c r="C152" s="163">
        <v>14601</v>
      </c>
      <c r="D152" s="163">
        <v>15628</v>
      </c>
      <c r="E152" s="163">
        <v>5153</v>
      </c>
      <c r="F152" s="163">
        <v>11234</v>
      </c>
      <c r="G152" s="163">
        <v>11234</v>
      </c>
      <c r="H152" s="163">
        <v>12072</v>
      </c>
      <c r="I152" s="163">
        <v>12059</v>
      </c>
      <c r="J152" s="165">
        <f>IFERROR(I152/H152-1,"-")</f>
        <v>-1.0768721007289317E-3</v>
      </c>
      <c r="K152" s="164">
        <f t="shared" si="77"/>
        <v>-0.22837215254671106</v>
      </c>
      <c r="L152" s="162">
        <f t="shared" si="78"/>
        <v>-13</v>
      </c>
      <c r="M152" s="163">
        <f t="shared" si="79"/>
        <v>-3569</v>
      </c>
      <c r="N152" s="164">
        <f t="shared" si="76"/>
        <v>3.2209013769560384E-3</v>
      </c>
    </row>
    <row r="153" spans="1:14" x14ac:dyDescent="0.25">
      <c r="A153" s="1"/>
      <c r="B153" s="157" t="s">
        <v>107</v>
      </c>
      <c r="C153" s="158">
        <v>51868</v>
      </c>
      <c r="D153" s="158">
        <v>49450</v>
      </c>
      <c r="E153" s="158">
        <v>19517</v>
      </c>
      <c r="F153" s="158">
        <v>34407</v>
      </c>
      <c r="G153" s="158">
        <v>34407</v>
      </c>
      <c r="H153" s="158">
        <v>42007</v>
      </c>
      <c r="I153" s="158">
        <v>47726</v>
      </c>
      <c r="J153" s="160">
        <f>IFERROR(I153/H153-1,"-")</f>
        <v>0.1361439760039993</v>
      </c>
      <c r="K153" s="159">
        <f t="shared" si="77"/>
        <v>-3.4863498483316491E-2</v>
      </c>
      <c r="L153" s="157">
        <f t="shared" si="78"/>
        <v>5719</v>
      </c>
      <c r="M153" s="158">
        <f t="shared" si="79"/>
        <v>-1724</v>
      </c>
      <c r="N153" s="159">
        <f t="shared" si="76"/>
        <v>1.2747386940592412E-2</v>
      </c>
    </row>
    <row r="154" spans="1:14" s="56" customFormat="1" x14ac:dyDescent="0.25">
      <c r="B154" s="162" t="s">
        <v>110</v>
      </c>
      <c r="C154" s="163">
        <v>16294</v>
      </c>
      <c r="D154" s="163">
        <v>15413</v>
      </c>
      <c r="E154" s="163">
        <v>5840</v>
      </c>
      <c r="F154" s="163">
        <v>12398</v>
      </c>
      <c r="G154" s="163">
        <v>12398</v>
      </c>
      <c r="H154" s="163">
        <v>14250</v>
      </c>
      <c r="I154" s="163">
        <v>14900</v>
      </c>
      <c r="J154" s="165">
        <f t="shared" ref="J154:J161" si="80">IFERROR(I154/H154-1,"-")</f>
        <v>4.5614035087719218E-2</v>
      </c>
      <c r="K154" s="164">
        <f t="shared" si="77"/>
        <v>-3.3283591773178522E-2</v>
      </c>
      <c r="L154" s="162">
        <f t="shared" si="78"/>
        <v>650</v>
      </c>
      <c r="M154" s="163">
        <f t="shared" si="79"/>
        <v>-513</v>
      </c>
      <c r="N154" s="164">
        <f t="shared" si="76"/>
        <v>3.979718925005803E-3</v>
      </c>
    </row>
    <row r="155" spans="1:14" s="56" customFormat="1" x14ac:dyDescent="0.25">
      <c r="B155" s="162" t="s">
        <v>113</v>
      </c>
      <c r="C155" s="163">
        <v>17270</v>
      </c>
      <c r="D155" s="163">
        <v>13912</v>
      </c>
      <c r="E155" s="163">
        <v>5801</v>
      </c>
      <c r="F155" s="163">
        <v>8032</v>
      </c>
      <c r="G155" s="163">
        <v>8032</v>
      </c>
      <c r="H155" s="163">
        <v>8533</v>
      </c>
      <c r="I155" s="163">
        <v>9147</v>
      </c>
      <c r="J155" s="165">
        <f t="shared" si="80"/>
        <v>7.1955935778741376E-2</v>
      </c>
      <c r="K155" s="164">
        <f t="shared" si="77"/>
        <v>-0.34251006325474409</v>
      </c>
      <c r="L155" s="162">
        <f t="shared" si="78"/>
        <v>614</v>
      </c>
      <c r="M155" s="163">
        <f t="shared" si="79"/>
        <v>-4765</v>
      </c>
      <c r="N155" s="164">
        <f t="shared" si="76"/>
        <v>2.4431200675857768E-3</v>
      </c>
    </row>
    <row r="156" spans="1:14" x14ac:dyDescent="0.25">
      <c r="A156" s="1"/>
      <c r="B156" s="162" t="s">
        <v>116</v>
      </c>
      <c r="C156" s="163">
        <v>6751</v>
      </c>
      <c r="D156" s="163">
        <v>6367</v>
      </c>
      <c r="E156" s="163">
        <v>2092</v>
      </c>
      <c r="F156" s="163">
        <v>3760</v>
      </c>
      <c r="G156" s="163">
        <v>3760</v>
      </c>
      <c r="H156" s="163">
        <v>6188</v>
      </c>
      <c r="I156" s="163">
        <v>7372</v>
      </c>
      <c r="J156" s="165">
        <f t="shared" si="80"/>
        <v>0.19133807369101485</v>
      </c>
      <c r="K156" s="164">
        <f t="shared" si="77"/>
        <v>0.15784513899795827</v>
      </c>
      <c r="L156" s="162">
        <f t="shared" si="78"/>
        <v>1184</v>
      </c>
      <c r="M156" s="163">
        <f t="shared" si="79"/>
        <v>1005</v>
      </c>
      <c r="N156" s="164">
        <f t="shared" si="76"/>
        <v>1.9690260345733407E-3</v>
      </c>
    </row>
    <row r="157" spans="1:14" x14ac:dyDescent="0.25">
      <c r="A157" s="1"/>
      <c r="B157" s="162" t="s">
        <v>123</v>
      </c>
      <c r="C157" s="163">
        <v>946</v>
      </c>
      <c r="D157" s="163">
        <v>1001</v>
      </c>
      <c r="E157" s="163">
        <v>599</v>
      </c>
      <c r="F157" s="163">
        <v>1009</v>
      </c>
      <c r="G157" s="163">
        <v>1009</v>
      </c>
      <c r="H157" s="163">
        <v>1267</v>
      </c>
      <c r="I157" s="163">
        <v>1838</v>
      </c>
      <c r="J157" s="165">
        <f t="shared" si="80"/>
        <v>0.4506708760852407</v>
      </c>
      <c r="K157" s="164">
        <f t="shared" si="77"/>
        <v>0.83616383616383616</v>
      </c>
      <c r="L157" s="162">
        <f t="shared" si="78"/>
        <v>571</v>
      </c>
      <c r="M157" s="163">
        <f t="shared" si="79"/>
        <v>837</v>
      </c>
      <c r="N157" s="164">
        <f t="shared" si="76"/>
        <v>4.9092103249400441E-4</v>
      </c>
    </row>
    <row r="158" spans="1:14" x14ac:dyDescent="0.25">
      <c r="A158" s="1"/>
      <c r="B158" s="162" t="s">
        <v>119</v>
      </c>
      <c r="C158" s="163">
        <v>1034</v>
      </c>
      <c r="D158" s="163">
        <v>1841</v>
      </c>
      <c r="E158" s="163">
        <v>736</v>
      </c>
      <c r="F158" s="163">
        <v>1979</v>
      </c>
      <c r="G158" s="163">
        <v>1979</v>
      </c>
      <c r="H158" s="163">
        <v>2077</v>
      </c>
      <c r="I158" s="163">
        <v>2145</v>
      </c>
      <c r="J158" s="165">
        <f t="shared" si="80"/>
        <v>3.2739528165623533E-2</v>
      </c>
      <c r="K158" s="164">
        <f t="shared" si="77"/>
        <v>0.16512764801738178</v>
      </c>
      <c r="L158" s="162">
        <f t="shared" si="78"/>
        <v>68</v>
      </c>
      <c r="M158" s="163">
        <f t="shared" si="79"/>
        <v>304</v>
      </c>
      <c r="N158" s="164">
        <f t="shared" si="76"/>
        <v>5.7291926806291591E-4</v>
      </c>
    </row>
    <row r="159" spans="1:14" x14ac:dyDescent="0.25">
      <c r="A159" s="1"/>
      <c r="B159" s="162" t="s">
        <v>128</v>
      </c>
      <c r="C159" s="163">
        <v>316</v>
      </c>
      <c r="D159" s="163">
        <v>409</v>
      </c>
      <c r="E159" s="163">
        <v>432</v>
      </c>
      <c r="F159" s="163">
        <v>312</v>
      </c>
      <c r="G159" s="163">
        <v>312</v>
      </c>
      <c r="H159" s="163">
        <v>503</v>
      </c>
      <c r="I159" s="163">
        <v>358</v>
      </c>
      <c r="J159" s="165">
        <f t="shared" si="80"/>
        <v>-0.28827037773359843</v>
      </c>
      <c r="K159" s="164">
        <f t="shared" si="77"/>
        <v>-0.12469437652811732</v>
      </c>
      <c r="L159" s="162">
        <f t="shared" si="78"/>
        <v>-145</v>
      </c>
      <c r="M159" s="163">
        <f t="shared" si="79"/>
        <v>-51</v>
      </c>
      <c r="N159" s="164">
        <f t="shared" si="76"/>
        <v>9.5620092292085726E-5</v>
      </c>
    </row>
    <row r="160" spans="1:14" x14ac:dyDescent="0.25">
      <c r="A160" s="161" t="s">
        <v>144</v>
      </c>
      <c r="B160" s="162" t="s">
        <v>131</v>
      </c>
      <c r="C160" s="163">
        <v>924</v>
      </c>
      <c r="D160" s="163">
        <v>819</v>
      </c>
      <c r="E160" s="163">
        <v>575</v>
      </c>
      <c r="F160" s="163">
        <v>514</v>
      </c>
      <c r="G160" s="163">
        <v>514</v>
      </c>
      <c r="H160" s="163">
        <v>686</v>
      </c>
      <c r="I160" s="163">
        <v>598</v>
      </c>
      <c r="J160" s="165">
        <f t="shared" si="80"/>
        <v>-0.1282798833819242</v>
      </c>
      <c r="K160" s="164">
        <f t="shared" si="77"/>
        <v>-0.26984126984126988</v>
      </c>
      <c r="L160" s="162">
        <f t="shared" si="78"/>
        <v>-88</v>
      </c>
      <c r="M160" s="163">
        <f t="shared" si="79"/>
        <v>-221</v>
      </c>
      <c r="N160" s="164">
        <f t="shared" si="76"/>
        <v>1.5972294745996443E-4</v>
      </c>
    </row>
    <row r="161" spans="1:14" x14ac:dyDescent="0.25">
      <c r="A161" s="167" t="s">
        <v>145</v>
      </c>
      <c r="B161" s="168" t="s">
        <v>145</v>
      </c>
      <c r="C161" s="169">
        <f t="shared" ref="C161:I161" si="81">C153-SUM(C154:C160)</f>
        <v>8333</v>
      </c>
      <c r="D161" s="169">
        <f t="shared" si="81"/>
        <v>9688</v>
      </c>
      <c r="E161" s="169">
        <f t="shared" si="81"/>
        <v>3442</v>
      </c>
      <c r="F161" s="169">
        <f t="shared" ref="F161" si="82">F153-SUM(F154:F160)</f>
        <v>6403</v>
      </c>
      <c r="G161" s="169">
        <f t="shared" si="81"/>
        <v>6403</v>
      </c>
      <c r="H161" s="169">
        <f t="shared" si="81"/>
        <v>8503</v>
      </c>
      <c r="I161" s="169">
        <f t="shared" si="81"/>
        <v>11368</v>
      </c>
      <c r="J161" s="171">
        <f t="shared" si="80"/>
        <v>0.33693990356344816</v>
      </c>
      <c r="K161" s="170">
        <f t="shared" si="77"/>
        <v>0.17341040462427748</v>
      </c>
      <c r="L161" s="168">
        <f>I161-H161</f>
        <v>2865</v>
      </c>
      <c r="M161" s="169">
        <f t="shared" si="79"/>
        <v>1680</v>
      </c>
      <c r="N161" s="170">
        <f t="shared" si="76"/>
        <v>3.0363385731185209E-3</v>
      </c>
    </row>
    <row r="162" spans="1:14" ht="6" customHeight="1" x14ac:dyDescent="0.25">
      <c r="C162" s="79"/>
      <c r="D162" s="79"/>
      <c r="E162" s="79"/>
      <c r="F162" s="79"/>
      <c r="G162" s="79"/>
      <c r="H162" s="79"/>
      <c r="I162" s="79"/>
      <c r="J162" s="79"/>
    </row>
    <row r="163" spans="1:14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</sheetData>
  <mergeCells count="3">
    <mergeCell ref="B4:N4"/>
    <mergeCell ref="Q4:AB4"/>
    <mergeCell ref="C6:N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D0C9A-591C-4103-81C2-2B9ADA96DA31}">
  <sheetPr>
    <tabColor rgb="FFBB5C0D"/>
  </sheetPr>
  <dimension ref="A4:A24"/>
  <sheetViews>
    <sheetView showGridLines="0" workbookViewId="0">
      <selection activeCell="F20" sqref="F20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C5562-EBF4-4957-823C-8D2EE242D2F8}">
  <sheetPr>
    <tabColor rgb="FFF29140"/>
  </sheetPr>
  <dimension ref="A4:P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69" t="s">
        <v>271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1" t="s">
        <v>68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3"/>
    </row>
    <row r="7" spans="1:16" ht="22.5" thickTop="1" thickBot="1" x14ac:dyDescent="0.3">
      <c r="B7" s="109"/>
      <c r="C7" s="294">
        <v>2019</v>
      </c>
      <c r="D7" s="295"/>
      <c r="E7" s="296">
        <v>2020</v>
      </c>
      <c r="F7" s="295"/>
      <c r="G7" s="296">
        <v>2021</v>
      </c>
      <c r="H7" s="295"/>
      <c r="I7" s="296">
        <v>2022</v>
      </c>
      <c r="J7" s="295"/>
      <c r="K7" s="296">
        <v>2023</v>
      </c>
      <c r="L7" s="295"/>
      <c r="M7" s="296">
        <v>2024</v>
      </c>
      <c r="N7" s="297"/>
      <c r="O7" s="298"/>
    </row>
    <row r="8" spans="1:16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tr">
        <f>CONCATENATE("var ",RIGHT(M7,2),"/",RIGHT(K7,2))</f>
        <v>var 24/23</v>
      </c>
      <c r="O8" s="112" t="str">
        <f>CONCATENATE("var ",RIGHT(M7,2),"/",RIGHT(C7,2))</f>
        <v>var 24/19</v>
      </c>
    </row>
    <row r="9" spans="1:16" x14ac:dyDescent="0.25">
      <c r="A9" s="1" t="s">
        <v>70</v>
      </c>
      <c r="B9" s="114" t="s">
        <v>71</v>
      </c>
      <c r="C9" s="115">
        <v>64732</v>
      </c>
      <c r="D9" s="116">
        <v>-0.14100692693542827</v>
      </c>
      <c r="E9" s="115">
        <v>63680</v>
      </c>
      <c r="F9" s="116">
        <f t="shared" ref="F9:F21" si="0">IFERROR(E9/C9-1,"-")</f>
        <v>-1.6251622072545269E-2</v>
      </c>
      <c r="G9" s="115">
        <v>12913</v>
      </c>
      <c r="H9" s="116">
        <f t="shared" ref="H9:H21" si="1">IFERROR(G9/E9-1,"-")</f>
        <v>-0.79722047738693469</v>
      </c>
      <c r="I9" s="115">
        <v>70697</v>
      </c>
      <c r="J9" s="116">
        <f t="shared" ref="J9:J21" si="2">IFERROR(I9/C9-1,"-")</f>
        <v>9.2149168880924393E-2</v>
      </c>
      <c r="K9" s="115">
        <v>120145</v>
      </c>
      <c r="L9" s="116">
        <f t="shared" ref="L9:L21" si="3">IFERROR(K9/I9-1,"-")</f>
        <v>0.69943561961610823</v>
      </c>
      <c r="M9" s="115">
        <v>89491</v>
      </c>
      <c r="N9" s="116">
        <f>IFERROR(M9/K9-1,"-")</f>
        <v>-0.25514170377460565</v>
      </c>
      <c r="O9" s="116">
        <f>M9/C9-1</f>
        <v>0.38248470617314467</v>
      </c>
    </row>
    <row r="10" spans="1:16" x14ac:dyDescent="0.25">
      <c r="A10" s="1" t="s">
        <v>72</v>
      </c>
      <c r="B10" s="114" t="s">
        <v>73</v>
      </c>
      <c r="C10" s="115">
        <v>66960</v>
      </c>
      <c r="D10" s="116">
        <v>-0.18979744936234055</v>
      </c>
      <c r="E10" s="115">
        <v>64214</v>
      </c>
      <c r="F10" s="116">
        <f t="shared" si="0"/>
        <v>-4.1009557945041797E-2</v>
      </c>
      <c r="G10" s="115">
        <v>12940</v>
      </c>
      <c r="H10" s="116">
        <f t="shared" si="1"/>
        <v>-0.79848631139626869</v>
      </c>
      <c r="I10" s="115">
        <v>56495</v>
      </c>
      <c r="J10" s="116">
        <f t="shared" si="2"/>
        <v>-0.15628733572281961</v>
      </c>
      <c r="K10" s="115">
        <v>116676</v>
      </c>
      <c r="L10" s="116">
        <f t="shared" si="3"/>
        <v>1.0652447119214088</v>
      </c>
      <c r="M10" s="115">
        <v>145638</v>
      </c>
      <c r="N10" s="116">
        <f t="shared" ref="N10:N15" si="4">IFERROR(M10/K10-1,"-")</f>
        <v>0.24822585621721682</v>
      </c>
      <c r="O10" s="116">
        <f>IFERROR(M10/C10-1,"-")</f>
        <v>1.1749999999999998</v>
      </c>
    </row>
    <row r="11" spans="1:16" x14ac:dyDescent="0.25">
      <c r="A11" s="1" t="s">
        <v>74</v>
      </c>
      <c r="B11" s="114" t="s">
        <v>75</v>
      </c>
      <c r="C11" s="115">
        <v>64209</v>
      </c>
      <c r="D11" s="116">
        <v>-0.18419180240388278</v>
      </c>
      <c r="E11" s="115">
        <v>20160</v>
      </c>
      <c r="F11" s="116">
        <f t="shared" si="0"/>
        <v>-0.6860253235527729</v>
      </c>
      <c r="G11" s="115">
        <v>19186</v>
      </c>
      <c r="H11" s="116">
        <f t="shared" si="1"/>
        <v>-4.8313492063492114E-2</v>
      </c>
      <c r="I11" s="115">
        <v>68397</v>
      </c>
      <c r="J11" s="116">
        <f t="shared" si="2"/>
        <v>6.5224501238144272E-2</v>
      </c>
      <c r="K11" s="115">
        <v>107722</v>
      </c>
      <c r="L11" s="116">
        <f t="shared" si="3"/>
        <v>0.57495211778294375</v>
      </c>
      <c r="M11" s="115">
        <v>129096</v>
      </c>
      <c r="N11" s="116">
        <f t="shared" si="4"/>
        <v>0.19841815042424016</v>
      </c>
      <c r="O11" s="116">
        <f t="shared" ref="O11:O15" si="5">IFERROR(M11/C11-1,"-")</f>
        <v>1.0105592673924217</v>
      </c>
    </row>
    <row r="12" spans="1:16" x14ac:dyDescent="0.25">
      <c r="A12" s="1" t="s">
        <v>76</v>
      </c>
      <c r="B12" s="114" t="s">
        <v>77</v>
      </c>
      <c r="C12" s="115">
        <v>74713</v>
      </c>
      <c r="D12" s="116">
        <v>-8.1111329758449369E-2</v>
      </c>
      <c r="E12" s="115">
        <v>0</v>
      </c>
      <c r="F12" s="116">
        <f>IFERROR(E12/C12-1,"-")</f>
        <v>-1</v>
      </c>
      <c r="G12" s="115">
        <v>25955</v>
      </c>
      <c r="H12" s="116" t="str">
        <f t="shared" si="1"/>
        <v>-</v>
      </c>
      <c r="I12" s="115">
        <v>76269</v>
      </c>
      <c r="J12" s="116">
        <f t="shared" si="2"/>
        <v>2.082636221273404E-2</v>
      </c>
      <c r="K12" s="115">
        <v>71493</v>
      </c>
      <c r="L12" s="116">
        <f t="shared" si="3"/>
        <v>-6.2620461786571213E-2</v>
      </c>
      <c r="M12" s="115">
        <v>122581</v>
      </c>
      <c r="N12" s="116">
        <f t="shared" si="4"/>
        <v>0.71458744212720116</v>
      </c>
      <c r="O12" s="116">
        <f>IFERROR(M12/C12-1,"-")</f>
        <v>0.64069171362413502</v>
      </c>
    </row>
    <row r="13" spans="1:16" x14ac:dyDescent="0.25">
      <c r="A13" s="1" t="s">
        <v>78</v>
      </c>
      <c r="B13" s="114" t="s">
        <v>79</v>
      </c>
      <c r="C13" s="115">
        <v>55886</v>
      </c>
      <c r="D13" s="116">
        <v>-0.14984179140805642</v>
      </c>
      <c r="E13" s="115">
        <v>0</v>
      </c>
      <c r="F13" s="116">
        <f t="shared" si="0"/>
        <v>-1</v>
      </c>
      <c r="G13" s="115">
        <v>35027</v>
      </c>
      <c r="H13" s="116" t="str">
        <f t="shared" si="1"/>
        <v>-</v>
      </c>
      <c r="I13" s="115">
        <v>68461</v>
      </c>
      <c r="J13" s="116">
        <f t="shared" si="2"/>
        <v>0.22501163081988329</v>
      </c>
      <c r="K13" s="115">
        <v>41121</v>
      </c>
      <c r="L13" s="116">
        <f t="shared" si="3"/>
        <v>-0.39935145557324603</v>
      </c>
      <c r="M13" s="115">
        <v>124784</v>
      </c>
      <c r="N13" s="116">
        <f t="shared" si="4"/>
        <v>2.03455655261302</v>
      </c>
      <c r="O13" s="116">
        <f t="shared" si="5"/>
        <v>1.2328311204952942</v>
      </c>
    </row>
    <row r="14" spans="1:16" x14ac:dyDescent="0.25">
      <c r="A14" s="1" t="s">
        <v>80</v>
      </c>
      <c r="B14" s="114" t="s">
        <v>81</v>
      </c>
      <c r="C14" s="115">
        <v>62055</v>
      </c>
      <c r="D14" s="116">
        <v>-2.0689328662058526E-2</v>
      </c>
      <c r="E14" s="115">
        <v>0</v>
      </c>
      <c r="F14" s="116">
        <f t="shared" si="0"/>
        <v>-1</v>
      </c>
      <c r="G14" s="115">
        <v>14068</v>
      </c>
      <c r="H14" s="116" t="str">
        <f t="shared" si="1"/>
        <v>-</v>
      </c>
      <c r="I14" s="115">
        <v>50889</v>
      </c>
      <c r="J14" s="116">
        <f t="shared" si="2"/>
        <v>-0.17993715252598497</v>
      </c>
      <c r="K14" s="115">
        <v>61354</v>
      </c>
      <c r="L14" s="116">
        <f t="shared" si="3"/>
        <v>0.2056436557998782</v>
      </c>
      <c r="M14" s="115">
        <v>78527</v>
      </c>
      <c r="N14" s="116">
        <f t="shared" si="4"/>
        <v>0.27990025100237959</v>
      </c>
      <c r="O14" s="116">
        <f t="shared" si="5"/>
        <v>0.2654419466602207</v>
      </c>
    </row>
    <row r="15" spans="1:16" x14ac:dyDescent="0.25">
      <c r="A15" s="1" t="s">
        <v>82</v>
      </c>
      <c r="B15" s="114" t="s">
        <v>83</v>
      </c>
      <c r="C15" s="115">
        <v>80379</v>
      </c>
      <c r="D15" s="116">
        <v>6.0171201709379174E-2</v>
      </c>
      <c r="E15" s="115">
        <v>0</v>
      </c>
      <c r="F15" s="116">
        <f t="shared" si="0"/>
        <v>-1</v>
      </c>
      <c r="G15" s="115">
        <v>6598</v>
      </c>
      <c r="H15" s="116" t="str">
        <f t="shared" si="1"/>
        <v>-</v>
      </c>
      <c r="I15" s="115">
        <v>137368</v>
      </c>
      <c r="J15" s="116">
        <f t="shared" si="2"/>
        <v>0.70900359546647751</v>
      </c>
      <c r="K15" s="115">
        <v>132622</v>
      </c>
      <c r="L15" s="116">
        <f t="shared" si="3"/>
        <v>-3.454953118630244E-2</v>
      </c>
      <c r="M15" s="115">
        <v>99510</v>
      </c>
      <c r="N15" s="116">
        <f t="shared" si="4"/>
        <v>-0.24967200012064361</v>
      </c>
      <c r="O15" s="116">
        <f t="shared" si="5"/>
        <v>0.23800992796625975</v>
      </c>
    </row>
    <row r="16" spans="1:16" x14ac:dyDescent="0.25">
      <c r="A16" s="1" t="s">
        <v>84</v>
      </c>
      <c r="B16" s="114" t="s">
        <v>85</v>
      </c>
      <c r="C16" s="115">
        <v>94508</v>
      </c>
      <c r="D16" s="116">
        <v>8.8350453728868183E-2</v>
      </c>
      <c r="E16" s="115">
        <v>25944</v>
      </c>
      <c r="F16" s="116">
        <f t="shared" si="0"/>
        <v>-0.72548355694755995</v>
      </c>
      <c r="G16" s="115">
        <v>32683</v>
      </c>
      <c r="H16" s="116">
        <f t="shared" si="1"/>
        <v>0.25975177304964547</v>
      </c>
      <c r="I16" s="115">
        <v>125617</v>
      </c>
      <c r="J16" s="116">
        <f t="shared" si="2"/>
        <v>0.329167901130063</v>
      </c>
      <c r="K16" s="115">
        <v>71685</v>
      </c>
      <c r="L16" s="116">
        <f t="shared" si="3"/>
        <v>-0.42933679358685528</v>
      </c>
      <c r="M16" s="115" t="s">
        <v>229</v>
      </c>
      <c r="N16" s="116" t="str">
        <f>IFERROR(M16/K16-1,"-")</f>
        <v>-</v>
      </c>
      <c r="O16" s="116" t="str">
        <f>IFERROR(M16/C16-1,"-")</f>
        <v>-</v>
      </c>
    </row>
    <row r="17" spans="1:16" x14ac:dyDescent="0.25">
      <c r="A17" s="1" t="s">
        <v>86</v>
      </c>
      <c r="B17" s="114" t="s">
        <v>87</v>
      </c>
      <c r="C17" s="115">
        <v>67472</v>
      </c>
      <c r="D17" s="116">
        <v>6.8457141047364223E-2</v>
      </c>
      <c r="E17" s="115">
        <v>21185</v>
      </c>
      <c r="F17" s="116">
        <f t="shared" si="0"/>
        <v>-0.68601790372302585</v>
      </c>
      <c r="G17" s="115">
        <v>47142</v>
      </c>
      <c r="H17" s="116">
        <f t="shared" si="1"/>
        <v>1.2252537172527731</v>
      </c>
      <c r="I17" s="115">
        <v>74490</v>
      </c>
      <c r="J17" s="116">
        <f t="shared" si="2"/>
        <v>0.10401351671804604</v>
      </c>
      <c r="K17" s="115">
        <v>66924</v>
      </c>
      <c r="L17" s="116">
        <f t="shared" si="3"/>
        <v>-0.10157068062827224</v>
      </c>
      <c r="M17" s="115" t="s">
        <v>229</v>
      </c>
      <c r="N17" s="116" t="str">
        <f>IFERROR(M17/K17-1,"-")</f>
        <v>-</v>
      </c>
      <c r="O17" s="116" t="str">
        <f>IFERROR(M17/C17-1,"-")</f>
        <v>-</v>
      </c>
    </row>
    <row r="18" spans="1:16" x14ac:dyDescent="0.25">
      <c r="A18" s="1" t="s">
        <v>88</v>
      </c>
      <c r="B18" s="114" t="s">
        <v>89</v>
      </c>
      <c r="C18" s="115">
        <v>73712</v>
      </c>
      <c r="D18" s="116">
        <v>-5.6534705423082365E-2</v>
      </c>
      <c r="E18" s="115">
        <v>15842</v>
      </c>
      <c r="F18" s="116">
        <f t="shared" si="0"/>
        <v>-0.78508248317777296</v>
      </c>
      <c r="G18" s="115">
        <v>74494</v>
      </c>
      <c r="H18" s="116">
        <f t="shared" si="1"/>
        <v>3.7023103143542482</v>
      </c>
      <c r="I18" s="115">
        <v>96232</v>
      </c>
      <c r="J18" s="116">
        <f t="shared" si="2"/>
        <v>0.30551334925113949</v>
      </c>
      <c r="K18" s="115">
        <v>103075</v>
      </c>
      <c r="L18" s="116">
        <f t="shared" si="3"/>
        <v>7.1109402277828471E-2</v>
      </c>
      <c r="M18" s="115" t="s">
        <v>229</v>
      </c>
      <c r="N18" s="116" t="str">
        <f>IFERROR(M18/K18-1,"-")</f>
        <v>-</v>
      </c>
      <c r="O18" s="116" t="str">
        <f>IFERROR(M18/C18-1,"-")</f>
        <v>-</v>
      </c>
    </row>
    <row r="19" spans="1:16" x14ac:dyDescent="0.25">
      <c r="A19" s="1" t="s">
        <v>90</v>
      </c>
      <c r="B19" s="114" t="s">
        <v>91</v>
      </c>
      <c r="C19" s="115">
        <v>64233</v>
      </c>
      <c r="D19" s="116">
        <v>-7.0528311169635538E-2</v>
      </c>
      <c r="E19" s="115">
        <v>14472</v>
      </c>
      <c r="F19" s="116">
        <f t="shared" si="0"/>
        <v>-0.77469525010508611</v>
      </c>
      <c r="G19" s="115">
        <v>80598</v>
      </c>
      <c r="H19" s="116">
        <f t="shared" si="1"/>
        <v>4.5692371475953566</v>
      </c>
      <c r="I19" s="115">
        <v>96956</v>
      </c>
      <c r="J19" s="116">
        <f t="shared" si="2"/>
        <v>0.50944218703781541</v>
      </c>
      <c r="K19" s="115">
        <v>70490</v>
      </c>
      <c r="L19" s="116">
        <f t="shared" si="3"/>
        <v>-0.27296918189694297</v>
      </c>
      <c r="M19" s="115" t="s">
        <v>229</v>
      </c>
      <c r="N19" s="116" t="str">
        <f>IFERROR(M19/K19-1,"-")</f>
        <v>-</v>
      </c>
      <c r="O19" s="116" t="str">
        <f>IFERROR(M19/C19-1,"-")</f>
        <v>-</v>
      </c>
    </row>
    <row r="20" spans="1:16" x14ac:dyDescent="0.25">
      <c r="A20" s="1" t="s">
        <v>92</v>
      </c>
      <c r="B20" s="114" t="s">
        <v>93</v>
      </c>
      <c r="C20" s="115">
        <v>65669</v>
      </c>
      <c r="D20" s="116">
        <v>-1.4082603930517856E-2</v>
      </c>
      <c r="E20" s="115">
        <v>61856</v>
      </c>
      <c r="F20" s="116">
        <f t="shared" si="0"/>
        <v>-5.8063926662504373E-2</v>
      </c>
      <c r="G20" s="115">
        <v>57766</v>
      </c>
      <c r="H20" s="116">
        <f t="shared" si="1"/>
        <v>-6.6121314019658595E-2</v>
      </c>
      <c r="I20" s="115">
        <v>92826</v>
      </c>
      <c r="J20" s="116">
        <f t="shared" si="2"/>
        <v>0.41354368118899321</v>
      </c>
      <c r="K20" s="115">
        <v>71642</v>
      </c>
      <c r="L20" s="116">
        <f t="shared" si="3"/>
        <v>-0.2282119233835348</v>
      </c>
      <c r="M20" s="115" t="s">
        <v>229</v>
      </c>
      <c r="N20" s="116" t="str">
        <f>IFERROR(M20/K20-1,"-")</f>
        <v>-</v>
      </c>
      <c r="O20" s="116" t="str">
        <f>IFERROR(M20/C20-1,"-")</f>
        <v>-</v>
      </c>
    </row>
    <row r="21" spans="1:16" ht="15.75" x14ac:dyDescent="0.25">
      <c r="A21" s="1" t="s">
        <v>0</v>
      </c>
      <c r="B21" s="117" t="s">
        <v>30</v>
      </c>
      <c r="C21" s="118">
        <v>834528</v>
      </c>
      <c r="D21" s="119">
        <v>-5.8907376813473689E-2</v>
      </c>
      <c r="E21" s="118">
        <v>295880</v>
      </c>
      <c r="F21" s="119">
        <f t="shared" si="0"/>
        <v>-0.64545227961194829</v>
      </c>
      <c r="G21" s="118">
        <v>419370</v>
      </c>
      <c r="H21" s="119">
        <f t="shared" si="1"/>
        <v>0.4173651480329863</v>
      </c>
      <c r="I21" s="118">
        <v>1014697</v>
      </c>
      <c r="J21" s="119">
        <f t="shared" si="2"/>
        <v>0.21589329537175495</v>
      </c>
      <c r="K21" s="118">
        <v>1034949</v>
      </c>
      <c r="L21" s="119">
        <f t="shared" si="3"/>
        <v>1.9958667464277546E-2</v>
      </c>
      <c r="M21" s="118">
        <v>789627</v>
      </c>
      <c r="N21" s="119">
        <v>0.21269694517095594</v>
      </c>
      <c r="O21" s="119">
        <v>0.68387662229652779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C24" s="120"/>
      <c r="K24" s="120"/>
      <c r="N24" s="79"/>
      <c r="O24" s="79"/>
    </row>
    <row r="26" spans="1:16" ht="48.75" customHeight="1" thickBot="1" x14ac:dyDescent="0.3">
      <c r="B26" s="269" t="s">
        <v>272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1" t="s">
        <v>97</v>
      </c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3"/>
    </row>
    <row r="29" spans="1:16" ht="22.5" thickTop="1" thickBot="1" x14ac:dyDescent="0.3">
      <c r="B29" s="109"/>
      <c r="C29" s="294">
        <f>C7</f>
        <v>2019</v>
      </c>
      <c r="D29" s="295"/>
      <c r="E29" s="296">
        <v>2020</v>
      </c>
      <c r="F29" s="295"/>
      <c r="G29" s="296">
        <v>2021</v>
      </c>
      <c r="H29" s="295"/>
      <c r="I29" s="296">
        <v>2022</v>
      </c>
      <c r="J29" s="295"/>
      <c r="K29" s="296">
        <v>2023</v>
      </c>
      <c r="L29" s="295"/>
      <c r="M29" s="296">
        <v>2024</v>
      </c>
      <c r="N29" s="297"/>
      <c r="O29" s="298"/>
    </row>
    <row r="30" spans="1:16" ht="16.5" thickTop="1" thickBot="1" x14ac:dyDescent="0.3">
      <c r="B30" s="85"/>
      <c r="C30" s="111" t="s">
        <v>69</v>
      </c>
      <c r="D30" s="112" t="str">
        <f>CONCATENATE("var. ",RIGHT(C29,2),"/",RIGHT(C29-1,2))</f>
        <v>var. 19/18</v>
      </c>
      <c r="E30" s="113" t="s">
        <v>69</v>
      </c>
      <c r="F30" s="112" t="str">
        <f>CONCATENATE("var. ",RIGHT(E29,2),"/",RIGHT(E29-1,2))</f>
        <v>var. 20/19</v>
      </c>
      <c r="G30" s="113" t="s">
        <v>69</v>
      </c>
      <c r="H30" s="112" t="str">
        <f>CONCATENATE("var. ",RIGHT(G29,2),"/",RIGHT(G29-1,2))</f>
        <v>var. 21/20</v>
      </c>
      <c r="I30" s="113" t="s">
        <v>69</v>
      </c>
      <c r="J30" s="112" t="s">
        <v>136</v>
      </c>
      <c r="K30" s="113" t="s">
        <v>69</v>
      </c>
      <c r="L30" s="112" t="s">
        <v>249</v>
      </c>
      <c r="M30" s="113" t="s">
        <v>69</v>
      </c>
      <c r="N30" s="112" t="s">
        <v>273</v>
      </c>
      <c r="O30" s="112" t="s">
        <v>274</v>
      </c>
    </row>
    <row r="31" spans="1:16" x14ac:dyDescent="0.25">
      <c r="B31" s="114" t="s">
        <v>71</v>
      </c>
      <c r="C31" s="115">
        <v>5504</v>
      </c>
      <c r="D31" s="116">
        <v>-0.39209189308592884</v>
      </c>
      <c r="E31" s="115">
        <v>11075</v>
      </c>
      <c r="F31" s="116">
        <f t="shared" ref="F31:F43" si="6">IFERROR(E31/C31-1,"-")</f>
        <v>1.012172965116279</v>
      </c>
      <c r="G31" s="115">
        <v>3196</v>
      </c>
      <c r="H31" s="116">
        <f t="shared" ref="H31:H43" si="7">IFERROR(G31/E31-1,"-")</f>
        <v>-0.7114221218961625</v>
      </c>
      <c r="I31" s="115">
        <v>10407</v>
      </c>
      <c r="J31" s="116">
        <f t="shared" ref="J31:J43" si="8">IFERROR(I31/G31-1,"-")</f>
        <v>2.2562578222778473</v>
      </c>
      <c r="K31" s="115">
        <v>12626</v>
      </c>
      <c r="L31" s="116">
        <f t="shared" ref="L31:L43" si="9">IFERROR(K31/I31-1,"-")</f>
        <v>0.21322186989526282</v>
      </c>
      <c r="M31" s="115">
        <v>12040</v>
      </c>
      <c r="N31" s="116">
        <f t="shared" ref="N31:N41" si="10">IFERROR(M31/K31-1,"-")</f>
        <v>-4.6412165373039715E-2</v>
      </c>
      <c r="O31" s="116">
        <f t="shared" ref="O31" si="11">M31/C31-1</f>
        <v>1.1875</v>
      </c>
    </row>
    <row r="32" spans="1:16" x14ac:dyDescent="0.25">
      <c r="B32" s="114" t="s">
        <v>73</v>
      </c>
      <c r="C32" s="115">
        <v>5846</v>
      </c>
      <c r="D32" s="116">
        <v>-0.19774941676958968</v>
      </c>
      <c r="E32" s="115">
        <v>9112</v>
      </c>
      <c r="F32" s="116">
        <f t="shared" si="6"/>
        <v>0.55867259664728008</v>
      </c>
      <c r="G32" s="115">
        <v>2098</v>
      </c>
      <c r="H32" s="116">
        <f t="shared" si="7"/>
        <v>-0.76975417032484639</v>
      </c>
      <c r="I32" s="115">
        <v>8213</v>
      </c>
      <c r="J32" s="116">
        <f t="shared" si="8"/>
        <v>2.9146806482364158</v>
      </c>
      <c r="K32" s="115">
        <v>7310</v>
      </c>
      <c r="L32" s="116">
        <f t="shared" si="9"/>
        <v>-0.10994764397905754</v>
      </c>
      <c r="M32" s="115">
        <v>13841</v>
      </c>
      <c r="N32" s="116">
        <f t="shared" si="10"/>
        <v>0.89343365253077978</v>
      </c>
      <c r="O32" s="116">
        <f>IFERROR(M32/C32-1,"-")</f>
        <v>1.3676017789941839</v>
      </c>
    </row>
    <row r="33" spans="2:16" x14ac:dyDescent="0.25">
      <c r="B33" s="114" t="s">
        <v>75</v>
      </c>
      <c r="C33" s="115">
        <v>8231</v>
      </c>
      <c r="D33" s="116">
        <v>-5.7978016668679411E-3</v>
      </c>
      <c r="E33" s="115">
        <v>924</v>
      </c>
      <c r="F33" s="116">
        <f t="shared" si="6"/>
        <v>-0.88774146519256469</v>
      </c>
      <c r="G33" s="115">
        <v>4607</v>
      </c>
      <c r="H33" s="116">
        <f t="shared" si="7"/>
        <v>3.9859307359307357</v>
      </c>
      <c r="I33" s="115">
        <v>6623</v>
      </c>
      <c r="J33" s="116">
        <f t="shared" si="8"/>
        <v>0.43759496418493593</v>
      </c>
      <c r="K33" s="115">
        <v>3120</v>
      </c>
      <c r="L33" s="116">
        <f t="shared" si="9"/>
        <v>-0.52891438924958478</v>
      </c>
      <c r="M33" s="115">
        <v>8452</v>
      </c>
      <c r="N33" s="116">
        <f t="shared" si="10"/>
        <v>1.7089743589743591</v>
      </c>
      <c r="O33" s="116">
        <f t="shared" ref="O33:O42" si="12">IFERROR(M33/C33-1,"-")</f>
        <v>2.6849714493986099E-2</v>
      </c>
    </row>
    <row r="34" spans="2:16" x14ac:dyDescent="0.25">
      <c r="B34" s="114" t="s">
        <v>77</v>
      </c>
      <c r="C34" s="115">
        <v>6800</v>
      </c>
      <c r="D34" s="116">
        <v>-0.15726855868137313</v>
      </c>
      <c r="E34" s="115">
        <v>0</v>
      </c>
      <c r="F34" s="116">
        <f t="shared" si="6"/>
        <v>-1</v>
      </c>
      <c r="G34" s="115">
        <v>4145</v>
      </c>
      <c r="H34" s="116" t="str">
        <f t="shared" si="7"/>
        <v>-</v>
      </c>
      <c r="I34" s="115">
        <v>10433</v>
      </c>
      <c r="J34" s="116">
        <f t="shared" si="8"/>
        <v>1.5170084439083231</v>
      </c>
      <c r="K34" s="115">
        <v>932</v>
      </c>
      <c r="L34" s="116">
        <f t="shared" si="9"/>
        <v>-0.91066807246237902</v>
      </c>
      <c r="M34" s="115">
        <v>21455</v>
      </c>
      <c r="N34" s="116">
        <f t="shared" si="10"/>
        <v>22.02038626609442</v>
      </c>
      <c r="O34" s="116">
        <f t="shared" si="12"/>
        <v>2.1551470588235295</v>
      </c>
    </row>
    <row r="35" spans="2:16" x14ac:dyDescent="0.25">
      <c r="B35" s="114" t="s">
        <v>79</v>
      </c>
      <c r="C35" s="115">
        <v>10291</v>
      </c>
      <c r="D35" s="116">
        <v>-4.1717105875779814E-2</v>
      </c>
      <c r="E35" s="115">
        <v>0</v>
      </c>
      <c r="F35" s="116">
        <f t="shared" si="6"/>
        <v>-1</v>
      </c>
      <c r="G35" s="115">
        <v>7784</v>
      </c>
      <c r="H35" s="116" t="str">
        <f t="shared" si="7"/>
        <v>-</v>
      </c>
      <c r="I35" s="115">
        <v>11499</v>
      </c>
      <c r="J35" s="116">
        <f t="shared" si="8"/>
        <v>0.47726104830421368</v>
      </c>
      <c r="K35" s="115">
        <v>3865</v>
      </c>
      <c r="L35" s="116">
        <f t="shared" si="9"/>
        <v>-0.66388381598399859</v>
      </c>
      <c r="M35" s="115">
        <v>39819</v>
      </c>
      <c r="N35" s="116">
        <f t="shared" si="10"/>
        <v>9.3024579560155232</v>
      </c>
      <c r="O35" s="116">
        <f t="shared" si="12"/>
        <v>2.8693032747060538</v>
      </c>
    </row>
    <row r="36" spans="2:16" x14ac:dyDescent="0.25">
      <c r="B36" s="114" t="s">
        <v>81</v>
      </c>
      <c r="C36" s="115">
        <v>15884</v>
      </c>
      <c r="D36" s="116">
        <v>0.15009774817174715</v>
      </c>
      <c r="E36" s="115">
        <v>0</v>
      </c>
      <c r="F36" s="116">
        <f t="shared" si="6"/>
        <v>-1</v>
      </c>
      <c r="G36" s="115">
        <v>3816</v>
      </c>
      <c r="H36" s="116" t="str">
        <f t="shared" si="7"/>
        <v>-</v>
      </c>
      <c r="I36" s="115">
        <v>6475</v>
      </c>
      <c r="J36" s="116">
        <f t="shared" si="8"/>
        <v>0.69680293501048207</v>
      </c>
      <c r="K36" s="115">
        <v>23762</v>
      </c>
      <c r="L36" s="116">
        <f t="shared" si="9"/>
        <v>2.6698069498069499</v>
      </c>
      <c r="M36" s="115">
        <v>29035</v>
      </c>
      <c r="N36" s="116">
        <f t="shared" si="10"/>
        <v>0.22190893022472857</v>
      </c>
      <c r="O36" s="116">
        <f t="shared" si="12"/>
        <v>0.82794006547469157</v>
      </c>
    </row>
    <row r="37" spans="2:16" x14ac:dyDescent="0.25">
      <c r="B37" s="114" t="s">
        <v>83</v>
      </c>
      <c r="C37" s="115">
        <v>26125</v>
      </c>
      <c r="D37" s="116">
        <v>0.29781420765027322</v>
      </c>
      <c r="E37" s="115">
        <v>0</v>
      </c>
      <c r="F37" s="116">
        <f t="shared" si="6"/>
        <v>-1</v>
      </c>
      <c r="G37" s="115">
        <v>4812</v>
      </c>
      <c r="H37" s="116" t="str">
        <f t="shared" si="7"/>
        <v>-</v>
      </c>
      <c r="I37" s="115">
        <v>40192</v>
      </c>
      <c r="J37" s="116">
        <f t="shared" si="8"/>
        <v>7.3524522028262673</v>
      </c>
      <c r="K37" s="115">
        <v>44490</v>
      </c>
      <c r="L37" s="116">
        <f t="shared" si="9"/>
        <v>0.10693670382165599</v>
      </c>
      <c r="M37" s="115">
        <v>20634</v>
      </c>
      <c r="N37" s="116">
        <f t="shared" si="10"/>
        <v>-0.53621038435603507</v>
      </c>
      <c r="O37" s="116">
        <f t="shared" si="12"/>
        <v>-0.21018181818181814</v>
      </c>
    </row>
    <row r="38" spans="2:16" x14ac:dyDescent="0.25">
      <c r="B38" s="114" t="s">
        <v>85</v>
      </c>
      <c r="C38" s="115">
        <v>28067</v>
      </c>
      <c r="D38" s="116">
        <v>5.045098993225805E-2</v>
      </c>
      <c r="E38" s="115">
        <v>19800</v>
      </c>
      <c r="F38" s="116">
        <f t="shared" si="6"/>
        <v>-0.2945451954252325</v>
      </c>
      <c r="G38" s="115">
        <v>13239</v>
      </c>
      <c r="H38" s="116">
        <f t="shared" si="7"/>
        <v>-0.33136363636363642</v>
      </c>
      <c r="I38" s="115">
        <v>5290</v>
      </c>
      <c r="J38" s="116">
        <f t="shared" si="8"/>
        <v>-0.60042299267316257</v>
      </c>
      <c r="K38" s="115">
        <v>16051</v>
      </c>
      <c r="L38" s="116">
        <f t="shared" si="9"/>
        <v>2.0342155009451797</v>
      </c>
      <c r="M38" s="115" t="s">
        <v>229</v>
      </c>
      <c r="N38" s="116" t="str">
        <f t="shared" si="10"/>
        <v>-</v>
      </c>
      <c r="O38" s="116" t="str">
        <f t="shared" si="12"/>
        <v>-</v>
      </c>
    </row>
    <row r="39" spans="2:16" x14ac:dyDescent="0.25">
      <c r="B39" s="114" t="s">
        <v>87</v>
      </c>
      <c r="C39" s="115">
        <v>21559</v>
      </c>
      <c r="D39" s="116">
        <v>0.35898890569843678</v>
      </c>
      <c r="E39" s="115">
        <v>15978</v>
      </c>
      <c r="F39" s="116">
        <f t="shared" si="6"/>
        <v>-0.25887100514866179</v>
      </c>
      <c r="G39" s="115">
        <v>16950</v>
      </c>
      <c r="H39" s="116">
        <f t="shared" si="7"/>
        <v>6.083364626361254E-2</v>
      </c>
      <c r="I39" s="115">
        <v>6718</v>
      </c>
      <c r="J39" s="116">
        <f t="shared" si="8"/>
        <v>-0.60365781710914457</v>
      </c>
      <c r="K39" s="115">
        <v>28344</v>
      </c>
      <c r="L39" s="116">
        <f t="shared" si="9"/>
        <v>3.2191128311997614</v>
      </c>
      <c r="M39" s="115" t="s">
        <v>229</v>
      </c>
      <c r="N39" s="116" t="str">
        <f t="shared" si="10"/>
        <v>-</v>
      </c>
      <c r="O39" s="116" t="str">
        <f t="shared" si="12"/>
        <v>-</v>
      </c>
    </row>
    <row r="40" spans="2:16" x14ac:dyDescent="0.25">
      <c r="B40" s="114" t="s">
        <v>89</v>
      </c>
      <c r="C40" s="115">
        <v>11878</v>
      </c>
      <c r="D40" s="116">
        <v>0.27912987292698688</v>
      </c>
      <c r="E40" s="115">
        <v>9120</v>
      </c>
      <c r="F40" s="116">
        <f t="shared" si="6"/>
        <v>-0.23219397204916647</v>
      </c>
      <c r="G40" s="115">
        <v>14757</v>
      </c>
      <c r="H40" s="116">
        <f t="shared" si="7"/>
        <v>0.61809210526315783</v>
      </c>
      <c r="I40" s="115">
        <v>4935</v>
      </c>
      <c r="J40" s="116">
        <f t="shared" si="8"/>
        <v>-0.66558243545436069</v>
      </c>
      <c r="K40" s="115">
        <v>8019</v>
      </c>
      <c r="L40" s="116">
        <f t="shared" si="9"/>
        <v>0.62492401215805482</v>
      </c>
      <c r="M40" s="115" t="s">
        <v>229</v>
      </c>
      <c r="N40" s="116" t="str">
        <f t="shared" si="10"/>
        <v>-</v>
      </c>
      <c r="O40" s="116" t="str">
        <f t="shared" si="12"/>
        <v>-</v>
      </c>
    </row>
    <row r="41" spans="2:16" x14ac:dyDescent="0.25">
      <c r="B41" s="114" t="s">
        <v>91</v>
      </c>
      <c r="C41" s="115">
        <v>7970</v>
      </c>
      <c r="D41" s="116">
        <v>9.1930401424852759E-2</v>
      </c>
      <c r="E41" s="115">
        <v>4504</v>
      </c>
      <c r="F41" s="116">
        <f t="shared" si="6"/>
        <v>-0.43488080301129239</v>
      </c>
      <c r="G41" s="115">
        <v>4814</v>
      </c>
      <c r="H41" s="116">
        <f t="shared" si="7"/>
        <v>6.8827708703374846E-2</v>
      </c>
      <c r="I41" s="115">
        <v>3869</v>
      </c>
      <c r="J41" s="116">
        <f t="shared" si="8"/>
        <v>-0.19630245118404654</v>
      </c>
      <c r="K41" s="115">
        <v>9833</v>
      </c>
      <c r="L41" s="116">
        <f t="shared" si="9"/>
        <v>1.5414835874903074</v>
      </c>
      <c r="M41" s="115" t="s">
        <v>229</v>
      </c>
      <c r="N41" s="116" t="str">
        <f t="shared" si="10"/>
        <v>-</v>
      </c>
      <c r="O41" s="116" t="str">
        <f t="shared" si="12"/>
        <v>-</v>
      </c>
    </row>
    <row r="42" spans="2:16" x14ac:dyDescent="0.25">
      <c r="B42" s="114" t="s">
        <v>93</v>
      </c>
      <c r="C42" s="115">
        <v>10284</v>
      </c>
      <c r="D42" s="116">
        <v>0.12233984502892059</v>
      </c>
      <c r="E42" s="115">
        <v>8944</v>
      </c>
      <c r="F42" s="116">
        <f t="shared" si="6"/>
        <v>-0.13029949436017119</v>
      </c>
      <c r="G42" s="115">
        <v>3534</v>
      </c>
      <c r="H42" s="116">
        <f t="shared" si="7"/>
        <v>-0.6048747763864043</v>
      </c>
      <c r="I42" s="115">
        <v>4602</v>
      </c>
      <c r="J42" s="116">
        <f t="shared" si="8"/>
        <v>0.3022071307300509</v>
      </c>
      <c r="K42" s="115">
        <v>15115</v>
      </c>
      <c r="L42" s="116">
        <f t="shared" si="9"/>
        <v>2.2844415471534116</v>
      </c>
      <c r="M42" s="115" t="s">
        <v>229</v>
      </c>
      <c r="N42" s="116" t="str">
        <f>IFERROR(M42/K42-1,"-")</f>
        <v>-</v>
      </c>
      <c r="O42" s="116" t="str">
        <f t="shared" si="12"/>
        <v>-</v>
      </c>
    </row>
    <row r="43" spans="2:16" ht="15.75" x14ac:dyDescent="0.25">
      <c r="B43" s="117" t="s">
        <v>30</v>
      </c>
      <c r="C43" s="118">
        <v>158439</v>
      </c>
      <c r="D43" s="119">
        <v>8.7433081674674007E-2</v>
      </c>
      <c r="E43" s="118">
        <v>84704</v>
      </c>
      <c r="F43" s="119">
        <f t="shared" si="6"/>
        <v>-0.46538415415396461</v>
      </c>
      <c r="G43" s="118">
        <v>83752</v>
      </c>
      <c r="H43" s="119">
        <f t="shared" si="7"/>
        <v>-1.123913864752546E-2</v>
      </c>
      <c r="I43" s="118">
        <v>119256</v>
      </c>
      <c r="J43" s="119">
        <f t="shared" si="8"/>
        <v>0.42391823478842294</v>
      </c>
      <c r="K43" s="118">
        <v>173467</v>
      </c>
      <c r="L43" s="119">
        <f t="shared" si="9"/>
        <v>0.45457670892869118</v>
      </c>
      <c r="M43" s="118">
        <v>145276</v>
      </c>
      <c r="N43" s="119">
        <v>0.51163831226262935</v>
      </c>
      <c r="O43" s="119">
        <v>0.84639239460606763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C46" s="120"/>
      <c r="K46" s="120"/>
      <c r="N46" s="79"/>
      <c r="O46" s="79"/>
    </row>
    <row r="48" spans="2:16" ht="48.75" customHeight="1" thickBot="1" x14ac:dyDescent="0.3">
      <c r="B48" s="269" t="s">
        <v>275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1" t="s">
        <v>100</v>
      </c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3"/>
    </row>
    <row r="51" spans="1:16" ht="22.5" thickTop="1" thickBot="1" x14ac:dyDescent="0.3">
      <c r="B51" s="109"/>
      <c r="C51" s="294">
        <f>C7</f>
        <v>2019</v>
      </c>
      <c r="D51" s="295"/>
      <c r="E51" s="296">
        <v>2020</v>
      </c>
      <c r="F51" s="295"/>
      <c r="G51" s="296">
        <v>2021</v>
      </c>
      <c r="H51" s="295"/>
      <c r="I51" s="296">
        <v>2022</v>
      </c>
      <c r="J51" s="295"/>
      <c r="K51" s="296">
        <v>2023</v>
      </c>
      <c r="L51" s="295"/>
      <c r="M51" s="296">
        <v>2024</v>
      </c>
      <c r="N51" s="297"/>
      <c r="O51" s="298"/>
    </row>
    <row r="52" spans="1:16" ht="16.5" thickTop="1" thickBot="1" x14ac:dyDescent="0.3">
      <c r="B52" s="85"/>
      <c r="C52" s="111" t="s">
        <v>69</v>
      </c>
      <c r="D52" s="112" t="str">
        <f>CONCATENATE("var. ",RIGHT(C51,2),"/",RIGHT(C51-1,2))</f>
        <v>var. 19/18</v>
      </c>
      <c r="E52" s="113" t="s">
        <v>69</v>
      </c>
      <c r="F52" s="112" t="str">
        <f>CONCATENATE("var. ",RIGHT(E51,2),"/",RIGHT(E51-1,2))</f>
        <v>var. 20/19</v>
      </c>
      <c r="G52" s="113" t="s">
        <v>69</v>
      </c>
      <c r="H52" s="112" t="str">
        <f>CONCATENATE("var. ",RIGHT(G51,2),"/",RIGHT(G51-1,2))</f>
        <v>var. 21/20</v>
      </c>
      <c r="I52" s="113" t="s">
        <v>69</v>
      </c>
      <c r="J52" s="112" t="s">
        <v>136</v>
      </c>
      <c r="K52" s="113" t="s">
        <v>69</v>
      </c>
      <c r="L52" s="112" t="s">
        <v>249</v>
      </c>
      <c r="M52" s="113" t="s">
        <v>69</v>
      </c>
      <c r="N52" s="112" t="s">
        <v>273</v>
      </c>
      <c r="O52" s="112" t="s">
        <v>274</v>
      </c>
    </row>
    <row r="53" spans="1:16" x14ac:dyDescent="0.25">
      <c r="A53" s="1">
        <v>1</v>
      </c>
      <c r="B53" s="114" t="s">
        <v>71</v>
      </c>
      <c r="C53" s="115">
        <v>3888</v>
      </c>
      <c r="D53" s="116">
        <v>1.2344827586206897</v>
      </c>
      <c r="E53" s="115">
        <v>8576</v>
      </c>
      <c r="F53" s="116">
        <f t="shared" ref="F53:F65" si="13">IFERROR(E53/C53-1,"-")</f>
        <v>1.2057613168724282</v>
      </c>
      <c r="G53" s="115">
        <v>55</v>
      </c>
      <c r="H53" s="116">
        <f t="shared" ref="H53:H65" si="14">IFERROR(G53/E53-1,"-")</f>
        <v>-0.99358675373134331</v>
      </c>
      <c r="I53" s="115">
        <v>4551</v>
      </c>
      <c r="J53" s="116">
        <f t="shared" ref="J53:J65" si="15">IFERROR(I53/G53-1,"-")</f>
        <v>81.74545454545455</v>
      </c>
      <c r="K53" s="115">
        <v>3800</v>
      </c>
      <c r="L53" s="116">
        <f>IFERROR(K53/I53-1,"-")</f>
        <v>-0.16501867721379915</v>
      </c>
      <c r="M53" s="115">
        <v>5669</v>
      </c>
      <c r="N53" s="116">
        <f t="shared" ref="N53:N63" si="16">IFERROR(M53/K53-1,"-")</f>
        <v>0.49184210526315786</v>
      </c>
      <c r="O53" s="116">
        <f t="shared" ref="O53" si="17">IFERROR(M53/C53-1,"-")</f>
        <v>0.45807613168724282</v>
      </c>
    </row>
    <row r="54" spans="1:16" x14ac:dyDescent="0.25">
      <c r="A54" s="1">
        <v>2</v>
      </c>
      <c r="B54" s="114" t="s">
        <v>73</v>
      </c>
      <c r="C54" s="115">
        <v>4221</v>
      </c>
      <c r="D54" s="116">
        <v>4.2894736842105265</v>
      </c>
      <c r="E54" s="115">
        <v>5937</v>
      </c>
      <c r="F54" s="116">
        <f t="shared" si="13"/>
        <v>0.40653873489694381</v>
      </c>
      <c r="G54" s="115">
        <v>113</v>
      </c>
      <c r="H54" s="116">
        <f t="shared" si="14"/>
        <v>-0.98096681825837961</v>
      </c>
      <c r="I54" s="115">
        <v>3869</v>
      </c>
      <c r="J54" s="116">
        <f t="shared" si="15"/>
        <v>33.238938053097343</v>
      </c>
      <c r="K54" s="115">
        <v>1381</v>
      </c>
      <c r="L54" s="116">
        <f t="shared" ref="L54:L65" si="18">IFERROR(K54/I54-1,"-")</f>
        <v>-0.64306022227965887</v>
      </c>
      <c r="M54" s="115">
        <v>6599</v>
      </c>
      <c r="N54" s="116">
        <f t="shared" si="16"/>
        <v>3.7784214337436639</v>
      </c>
      <c r="O54" s="116">
        <f>IFERROR(M54/C54-1,"-")</f>
        <v>0.56337360814972759</v>
      </c>
    </row>
    <row r="55" spans="1:16" x14ac:dyDescent="0.25">
      <c r="A55" s="1">
        <v>3</v>
      </c>
      <c r="B55" s="114" t="s">
        <v>75</v>
      </c>
      <c r="C55" s="115">
        <v>5118</v>
      </c>
      <c r="D55" s="116">
        <v>-3.7789058093626648E-2</v>
      </c>
      <c r="E55" s="115">
        <v>761</v>
      </c>
      <c r="F55" s="116">
        <f t="shared" si="13"/>
        <v>-0.85130910511918723</v>
      </c>
      <c r="G55" s="115">
        <v>181</v>
      </c>
      <c r="H55" s="116">
        <f t="shared" si="14"/>
        <v>-0.76215505913272008</v>
      </c>
      <c r="I55" s="115">
        <v>3001</v>
      </c>
      <c r="J55" s="116">
        <f t="shared" si="15"/>
        <v>15.58011049723757</v>
      </c>
      <c r="K55" s="115">
        <v>2585</v>
      </c>
      <c r="L55" s="116">
        <f t="shared" si="18"/>
        <v>-0.13862045984671778</v>
      </c>
      <c r="M55" s="115">
        <v>7711</v>
      </c>
      <c r="N55" s="116">
        <f t="shared" si="16"/>
        <v>1.9829787234042553</v>
      </c>
      <c r="O55" s="116">
        <f t="shared" ref="O55:O64" si="19">IFERROR(M55/C55-1,"-")</f>
        <v>0.50664322000781548</v>
      </c>
    </row>
    <row r="56" spans="1:16" x14ac:dyDescent="0.25">
      <c r="A56" s="1">
        <v>4</v>
      </c>
      <c r="B56" s="114" t="s">
        <v>77</v>
      </c>
      <c r="C56" s="115">
        <v>5775</v>
      </c>
      <c r="D56" s="116">
        <v>0.22846202935545623</v>
      </c>
      <c r="E56" s="115">
        <v>0</v>
      </c>
      <c r="F56" s="116">
        <f t="shared" si="13"/>
        <v>-1</v>
      </c>
      <c r="G56" s="115">
        <v>331</v>
      </c>
      <c r="H56" s="116" t="str">
        <f t="shared" si="14"/>
        <v>-</v>
      </c>
      <c r="I56" s="115">
        <v>3344</v>
      </c>
      <c r="J56" s="116">
        <f t="shared" si="15"/>
        <v>9.1027190332326278</v>
      </c>
      <c r="K56" s="115">
        <v>784</v>
      </c>
      <c r="L56" s="116">
        <f t="shared" si="18"/>
        <v>-0.76555023923444976</v>
      </c>
      <c r="M56" s="115">
        <v>20810</v>
      </c>
      <c r="N56" s="116">
        <f t="shared" si="16"/>
        <v>25.543367346938776</v>
      </c>
      <c r="O56" s="116">
        <f t="shared" si="19"/>
        <v>2.6034632034632033</v>
      </c>
    </row>
    <row r="57" spans="1:16" x14ac:dyDescent="0.25">
      <c r="A57" s="1">
        <v>5</v>
      </c>
      <c r="B57" s="114" t="s">
        <v>79</v>
      </c>
      <c r="C57" s="115">
        <v>5027</v>
      </c>
      <c r="D57" s="116">
        <v>-0.1727826230047721</v>
      </c>
      <c r="E57" s="115">
        <v>0</v>
      </c>
      <c r="F57" s="116">
        <f t="shared" si="13"/>
        <v>-1</v>
      </c>
      <c r="G57" s="115">
        <v>192</v>
      </c>
      <c r="H57" s="116" t="str">
        <f t="shared" si="14"/>
        <v>-</v>
      </c>
      <c r="I57" s="115">
        <v>2914</v>
      </c>
      <c r="J57" s="116">
        <f t="shared" si="15"/>
        <v>14.177083333333334</v>
      </c>
      <c r="K57" s="115">
        <v>3554</v>
      </c>
      <c r="L57" s="116">
        <f t="shared" si="18"/>
        <v>0.21962937542896355</v>
      </c>
      <c r="M57" s="115">
        <v>12704</v>
      </c>
      <c r="N57" s="116">
        <f t="shared" si="16"/>
        <v>2.5745638716938659</v>
      </c>
      <c r="O57" s="116">
        <f t="shared" si="19"/>
        <v>1.5271533717923216</v>
      </c>
    </row>
    <row r="58" spans="1:16" x14ac:dyDescent="0.25">
      <c r="A58" s="1">
        <v>6</v>
      </c>
      <c r="B58" s="114" t="s">
        <v>81</v>
      </c>
      <c r="C58" s="115">
        <v>7623</v>
      </c>
      <c r="D58" s="116">
        <v>0.16613125286828812</v>
      </c>
      <c r="E58" s="115">
        <v>0</v>
      </c>
      <c r="F58" s="116">
        <f t="shared" si="13"/>
        <v>-1</v>
      </c>
      <c r="G58" s="115">
        <v>1256</v>
      </c>
      <c r="H58" s="116" t="str">
        <f t="shared" si="14"/>
        <v>-</v>
      </c>
      <c r="I58" s="115">
        <v>838</v>
      </c>
      <c r="J58" s="116">
        <f t="shared" si="15"/>
        <v>-0.33280254777070062</v>
      </c>
      <c r="K58" s="115">
        <v>8062</v>
      </c>
      <c r="L58" s="116">
        <f t="shared" si="18"/>
        <v>8.6205250596658711</v>
      </c>
      <c r="M58" s="115">
        <v>8969</v>
      </c>
      <c r="N58" s="116">
        <f t="shared" si="16"/>
        <v>0.11250310096750193</v>
      </c>
      <c r="O58" s="116">
        <f t="shared" si="19"/>
        <v>0.17657090384363117</v>
      </c>
    </row>
    <row r="59" spans="1:16" x14ac:dyDescent="0.25">
      <c r="A59" s="1">
        <v>7</v>
      </c>
      <c r="B59" s="114" t="s">
        <v>83</v>
      </c>
      <c r="C59" s="115">
        <v>14653</v>
      </c>
      <c r="D59" s="116">
        <v>0.47059413890004009</v>
      </c>
      <c r="E59" s="115">
        <v>0</v>
      </c>
      <c r="F59" s="116">
        <f t="shared" si="13"/>
        <v>-1</v>
      </c>
      <c r="G59" s="115">
        <v>334</v>
      </c>
      <c r="H59" s="116" t="str">
        <f t="shared" si="14"/>
        <v>-</v>
      </c>
      <c r="I59" s="115">
        <v>7079</v>
      </c>
      <c r="J59" s="116">
        <f t="shared" si="15"/>
        <v>20.194610778443113</v>
      </c>
      <c r="K59" s="115">
        <v>16421</v>
      </c>
      <c r="L59" s="116">
        <f t="shared" si="18"/>
        <v>1.3196779206102556</v>
      </c>
      <c r="M59" s="115">
        <v>13575</v>
      </c>
      <c r="N59" s="116">
        <f t="shared" si="16"/>
        <v>-0.17331465805980151</v>
      </c>
      <c r="O59" s="116">
        <f t="shared" si="19"/>
        <v>-7.3568552514843399E-2</v>
      </c>
    </row>
    <row r="60" spans="1:16" x14ac:dyDescent="0.25">
      <c r="A60" s="1">
        <v>8</v>
      </c>
      <c r="B60" s="114" t="s">
        <v>85</v>
      </c>
      <c r="C60" s="115">
        <v>15145</v>
      </c>
      <c r="D60" s="116">
        <v>-8.4396348467444482E-2</v>
      </c>
      <c r="E60" s="115">
        <v>11725</v>
      </c>
      <c r="F60" s="116">
        <f t="shared" si="13"/>
        <v>-0.22581710135358202</v>
      </c>
      <c r="G60" s="115">
        <v>4745</v>
      </c>
      <c r="H60" s="116">
        <f t="shared" si="14"/>
        <v>-0.59530916844349679</v>
      </c>
      <c r="I60" s="115">
        <v>4021</v>
      </c>
      <c r="J60" s="116">
        <f t="shared" si="15"/>
        <v>-0.15258166491043201</v>
      </c>
      <c r="K60" s="115">
        <v>15031</v>
      </c>
      <c r="L60" s="116">
        <f t="shared" si="18"/>
        <v>2.7381248445660282</v>
      </c>
      <c r="M60" s="115" t="s">
        <v>229</v>
      </c>
      <c r="N60" s="116" t="str">
        <f t="shared" si="16"/>
        <v>-</v>
      </c>
      <c r="O60" s="116" t="str">
        <f t="shared" si="19"/>
        <v>-</v>
      </c>
    </row>
    <row r="61" spans="1:16" x14ac:dyDescent="0.25">
      <c r="A61" s="1">
        <v>9</v>
      </c>
      <c r="B61" s="114" t="s">
        <v>87</v>
      </c>
      <c r="C61" s="115">
        <v>11090</v>
      </c>
      <c r="D61" s="116">
        <v>0.40700329865516371</v>
      </c>
      <c r="E61" s="115">
        <v>12064</v>
      </c>
      <c r="F61" s="116">
        <f t="shared" si="13"/>
        <v>8.782687105500453E-2</v>
      </c>
      <c r="G61" s="115">
        <v>7629</v>
      </c>
      <c r="H61" s="116">
        <f t="shared" si="14"/>
        <v>-0.36762267904509283</v>
      </c>
      <c r="I61" s="115">
        <v>5575</v>
      </c>
      <c r="J61" s="116">
        <f t="shared" si="15"/>
        <v>-0.26923581072224412</v>
      </c>
      <c r="K61" s="115">
        <v>8587</v>
      </c>
      <c r="L61" s="116">
        <f t="shared" si="18"/>
        <v>0.54026905829596417</v>
      </c>
      <c r="M61" s="115" t="s">
        <v>229</v>
      </c>
      <c r="N61" s="116" t="str">
        <f t="shared" si="16"/>
        <v>-</v>
      </c>
      <c r="O61" s="116" t="str">
        <f t="shared" si="19"/>
        <v>-</v>
      </c>
    </row>
    <row r="62" spans="1:16" x14ac:dyDescent="0.25">
      <c r="A62" s="1">
        <v>10</v>
      </c>
      <c r="B62" s="114" t="s">
        <v>89</v>
      </c>
      <c r="C62" s="115">
        <v>6004</v>
      </c>
      <c r="D62" s="116">
        <v>0.19864244360151728</v>
      </c>
      <c r="E62" s="115">
        <v>7202</v>
      </c>
      <c r="F62" s="116">
        <f t="shared" si="13"/>
        <v>0.19953364423717512</v>
      </c>
      <c r="G62" s="115">
        <v>4249</v>
      </c>
      <c r="H62" s="116">
        <f t="shared" si="14"/>
        <v>-0.41002499305748408</v>
      </c>
      <c r="I62" s="115">
        <v>4051</v>
      </c>
      <c r="J62" s="116">
        <f t="shared" si="15"/>
        <v>-4.6599199811720449E-2</v>
      </c>
      <c r="K62" s="115">
        <v>7767</v>
      </c>
      <c r="L62" s="116">
        <f t="shared" si="18"/>
        <v>0.91730436929153303</v>
      </c>
      <c r="M62" s="115" t="s">
        <v>229</v>
      </c>
      <c r="N62" s="116" t="str">
        <f t="shared" si="16"/>
        <v>-</v>
      </c>
      <c r="O62" s="116" t="str">
        <f t="shared" si="19"/>
        <v>-</v>
      </c>
    </row>
    <row r="63" spans="1:16" x14ac:dyDescent="0.25">
      <c r="A63" s="1">
        <v>11</v>
      </c>
      <c r="B63" s="114" t="s">
        <v>91</v>
      </c>
      <c r="C63" s="115">
        <v>4626</v>
      </c>
      <c r="D63" s="116">
        <v>1.7597888253409577E-2</v>
      </c>
      <c r="E63" s="115">
        <v>3585</v>
      </c>
      <c r="F63" s="116">
        <f t="shared" si="13"/>
        <v>-0.22503242542153046</v>
      </c>
      <c r="G63" s="115">
        <v>2401</v>
      </c>
      <c r="H63" s="116">
        <f t="shared" si="14"/>
        <v>-0.33026499302649925</v>
      </c>
      <c r="I63" s="115">
        <v>3662</v>
      </c>
      <c r="J63" s="116">
        <f t="shared" si="15"/>
        <v>0.52519783423573507</v>
      </c>
      <c r="K63" s="115">
        <v>5046</v>
      </c>
      <c r="L63" s="116">
        <f t="shared" si="18"/>
        <v>0.37793555434188963</v>
      </c>
      <c r="M63" s="115" t="s">
        <v>229</v>
      </c>
      <c r="N63" s="116" t="str">
        <f t="shared" si="16"/>
        <v>-</v>
      </c>
      <c r="O63" s="116" t="str">
        <f t="shared" si="19"/>
        <v>-</v>
      </c>
    </row>
    <row r="64" spans="1:16" x14ac:dyDescent="0.25">
      <c r="A64" s="1">
        <v>12</v>
      </c>
      <c r="B64" s="114" t="s">
        <v>93</v>
      </c>
      <c r="C64" s="115">
        <v>7277</v>
      </c>
      <c r="D64" s="116">
        <v>8.855646970830211E-2</v>
      </c>
      <c r="E64" s="115">
        <v>7823</v>
      </c>
      <c r="F64" s="116">
        <f t="shared" si="13"/>
        <v>7.5030919334890811E-2</v>
      </c>
      <c r="G64" s="115">
        <v>2942</v>
      </c>
      <c r="H64" s="116">
        <f t="shared" si="14"/>
        <v>-0.62392943883420682</v>
      </c>
      <c r="I64" s="115">
        <v>3633</v>
      </c>
      <c r="J64" s="116">
        <f t="shared" si="15"/>
        <v>0.23487423521413997</v>
      </c>
      <c r="K64" s="115">
        <v>8911</v>
      </c>
      <c r="L64" s="116">
        <f t="shared" si="18"/>
        <v>1.4527938342967244</v>
      </c>
      <c r="M64" s="115" t="s">
        <v>229</v>
      </c>
      <c r="N64" s="116" t="str">
        <f>IFERROR(M64/K64-1,"-")</f>
        <v>-</v>
      </c>
      <c r="O64" s="116" t="str">
        <f t="shared" si="19"/>
        <v>-</v>
      </c>
    </row>
    <row r="65" spans="1:16" ht="15.75" x14ac:dyDescent="0.25">
      <c r="B65" s="117" t="s">
        <v>30</v>
      </c>
      <c r="C65" s="118">
        <v>90447</v>
      </c>
      <c r="D65" s="119">
        <v>0.19324793203076562</v>
      </c>
      <c r="E65" s="118">
        <v>61246</v>
      </c>
      <c r="F65" s="119">
        <f t="shared" si="13"/>
        <v>-0.32285205700576025</v>
      </c>
      <c r="G65" s="118">
        <v>24428</v>
      </c>
      <c r="H65" s="119">
        <f t="shared" si="14"/>
        <v>-0.60114946282206183</v>
      </c>
      <c r="I65" s="118">
        <v>46538</v>
      </c>
      <c r="J65" s="119">
        <f t="shared" si="15"/>
        <v>0.90510889143605699</v>
      </c>
      <c r="K65" s="118">
        <v>81929</v>
      </c>
      <c r="L65" s="119">
        <f t="shared" si="18"/>
        <v>0.76047531049894701</v>
      </c>
      <c r="M65" s="118">
        <v>76037</v>
      </c>
      <c r="N65" s="119">
        <v>1.0782518380845656</v>
      </c>
      <c r="O65" s="119">
        <v>0.64209048698844606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6" x14ac:dyDescent="0.25">
      <c r="C68" s="120"/>
      <c r="K68" s="120"/>
      <c r="N68" s="79"/>
      <c r="O68" s="79"/>
    </row>
    <row r="70" spans="1:16" ht="48.75" customHeight="1" thickBot="1" x14ac:dyDescent="0.3">
      <c r="B70" s="269" t="s">
        <v>276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1" t="s">
        <v>103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3"/>
    </row>
    <row r="73" spans="1:16" ht="22.5" thickTop="1" thickBot="1" x14ac:dyDescent="0.3">
      <c r="B73" s="109"/>
      <c r="C73" s="294">
        <f>C7</f>
        <v>2019</v>
      </c>
      <c r="D73" s="295"/>
      <c r="E73" s="296">
        <v>2020</v>
      </c>
      <c r="F73" s="295"/>
      <c r="G73" s="296">
        <v>2021</v>
      </c>
      <c r="H73" s="295"/>
      <c r="I73" s="296">
        <v>2022</v>
      </c>
      <c r="J73" s="295"/>
      <c r="K73" s="296">
        <v>2023</v>
      </c>
      <c r="L73" s="295"/>
      <c r="M73" s="296">
        <v>2024</v>
      </c>
      <c r="N73" s="297"/>
      <c r="O73" s="298"/>
    </row>
    <row r="74" spans="1:16" ht="16.5" thickTop="1" thickBot="1" x14ac:dyDescent="0.3">
      <c r="B74" s="85"/>
      <c r="C74" s="111" t="s">
        <v>69</v>
      </c>
      <c r="D74" s="112" t="str">
        <f>CONCATENATE("var. ",RIGHT(C73,2),"/",RIGHT(C73-1,2))</f>
        <v>var. 19/18</v>
      </c>
      <c r="E74" s="113" t="s">
        <v>69</v>
      </c>
      <c r="F74" s="112" t="str">
        <f>CONCATENATE("var. ",RIGHT(E73,2),"/",RIGHT(E73-1,2))</f>
        <v>var. 20/19</v>
      </c>
      <c r="G74" s="113" t="s">
        <v>69</v>
      </c>
      <c r="H74" s="112" t="str">
        <f>CONCATENATE("var. ",RIGHT(G73,2),"/",RIGHT(G73-1,2))</f>
        <v>var. 21/20</v>
      </c>
      <c r="I74" s="113" t="s">
        <v>69</v>
      </c>
      <c r="J74" s="112" t="s">
        <v>136</v>
      </c>
      <c r="K74" s="113" t="s">
        <v>69</v>
      </c>
      <c r="L74" s="112" t="s">
        <v>249</v>
      </c>
      <c r="M74" s="113" t="s">
        <v>69</v>
      </c>
      <c r="N74" s="112" t="s">
        <v>273</v>
      </c>
      <c r="O74" s="112" t="s">
        <v>274</v>
      </c>
    </row>
    <row r="75" spans="1:16" x14ac:dyDescent="0.25">
      <c r="A75" s="1">
        <v>1</v>
      </c>
      <c r="B75" s="114" t="s">
        <v>71</v>
      </c>
      <c r="C75" s="115">
        <v>1616</v>
      </c>
      <c r="D75" s="116">
        <v>-0.77905386929176923</v>
      </c>
      <c r="E75" s="115">
        <v>2499</v>
      </c>
      <c r="F75" s="116">
        <f t="shared" ref="F75:F87" si="20">IFERROR(E75/C75-1,"-")</f>
        <v>0.54641089108910901</v>
      </c>
      <c r="G75" s="115">
        <v>3141</v>
      </c>
      <c r="H75" s="116">
        <f t="shared" ref="H75:H87" si="21">IFERROR(G75/E75-1,"-")</f>
        <v>0.25690276110444188</v>
      </c>
      <c r="I75" s="115">
        <v>5856</v>
      </c>
      <c r="J75" s="116">
        <f t="shared" ref="J75:J87" si="22">IFERROR(I75/G75-1,"-")</f>
        <v>0.86437440305635138</v>
      </c>
      <c r="K75" s="115">
        <v>8826</v>
      </c>
      <c r="L75" s="116">
        <f>IFERROR(K75/I75-1,"-")</f>
        <v>0.50717213114754101</v>
      </c>
      <c r="M75" s="115">
        <v>6371</v>
      </c>
      <c r="N75" s="116">
        <f t="shared" ref="N75:N83" si="23">IFERROR(M75/K75-1,"-")</f>
        <v>-0.27815544980738727</v>
      </c>
      <c r="O75" s="116">
        <f t="shared" ref="O75" si="24">M75/C75-1</f>
        <v>2.942450495049505</v>
      </c>
    </row>
    <row r="76" spans="1:16" x14ac:dyDescent="0.25">
      <c r="A76" s="1">
        <v>2</v>
      </c>
      <c r="B76" s="114" t="s">
        <v>73</v>
      </c>
      <c r="C76" s="115">
        <v>1625</v>
      </c>
      <c r="D76" s="116">
        <v>-0.74957620588688556</v>
      </c>
      <c r="E76" s="115">
        <v>3175</v>
      </c>
      <c r="F76" s="116">
        <f t="shared" si="20"/>
        <v>0.95384615384615379</v>
      </c>
      <c r="G76" s="115">
        <v>1985</v>
      </c>
      <c r="H76" s="116">
        <f t="shared" si="21"/>
        <v>-0.37480314960629924</v>
      </c>
      <c r="I76" s="115">
        <v>4344</v>
      </c>
      <c r="J76" s="116">
        <f t="shared" si="22"/>
        <v>1.1884130982367758</v>
      </c>
      <c r="K76" s="115">
        <v>5929</v>
      </c>
      <c r="L76" s="116">
        <f t="shared" ref="L76:L87" si="25">IFERROR(K76/I76-1,"-")</f>
        <v>0.36487108655616951</v>
      </c>
      <c r="M76" s="115">
        <v>7242</v>
      </c>
      <c r="N76" s="116">
        <f t="shared" si="23"/>
        <v>0.22145387080452017</v>
      </c>
      <c r="O76" s="116">
        <f>IFERROR(M76/C76-1,"-")</f>
        <v>3.4566153846153842</v>
      </c>
    </row>
    <row r="77" spans="1:16" x14ac:dyDescent="0.25">
      <c r="A77" s="1">
        <v>3</v>
      </c>
      <c r="B77" s="114" t="s">
        <v>75</v>
      </c>
      <c r="C77" s="115">
        <v>3113</v>
      </c>
      <c r="D77" s="116">
        <v>5.16891891891893E-2</v>
      </c>
      <c r="E77" s="115">
        <v>163</v>
      </c>
      <c r="F77" s="116">
        <f t="shared" si="20"/>
        <v>-0.94763893350465789</v>
      </c>
      <c r="G77" s="115">
        <v>4426</v>
      </c>
      <c r="H77" s="116">
        <f t="shared" si="21"/>
        <v>26.153374233128833</v>
      </c>
      <c r="I77" s="115">
        <v>3622</v>
      </c>
      <c r="J77" s="116">
        <f t="shared" si="22"/>
        <v>-0.18165386353366475</v>
      </c>
      <c r="K77" s="115">
        <v>535</v>
      </c>
      <c r="L77" s="116">
        <f t="shared" si="25"/>
        <v>-0.85229155162893433</v>
      </c>
      <c r="M77" s="115">
        <v>741</v>
      </c>
      <c r="N77" s="116">
        <f t="shared" si="23"/>
        <v>0.38504672897196257</v>
      </c>
      <c r="O77" s="116">
        <f t="shared" ref="O77:O86" si="26">IFERROR(M77/C77-1,"-")</f>
        <v>-0.76196594924510119</v>
      </c>
    </row>
    <row r="78" spans="1:16" x14ac:dyDescent="0.25">
      <c r="A78" s="1">
        <v>4</v>
      </c>
      <c r="B78" s="114" t="s">
        <v>77</v>
      </c>
      <c r="C78" s="115">
        <v>1025</v>
      </c>
      <c r="D78" s="116">
        <v>-0.69566508313539188</v>
      </c>
      <c r="E78" s="115">
        <v>0</v>
      </c>
      <c r="F78" s="116">
        <f t="shared" si="20"/>
        <v>-1</v>
      </c>
      <c r="G78" s="115">
        <v>3814</v>
      </c>
      <c r="H78" s="116" t="str">
        <f t="shared" si="21"/>
        <v>-</v>
      </c>
      <c r="I78" s="115">
        <v>7089</v>
      </c>
      <c r="J78" s="116">
        <f t="shared" si="22"/>
        <v>0.85867855270057691</v>
      </c>
      <c r="K78" s="115">
        <v>148</v>
      </c>
      <c r="L78" s="116">
        <f t="shared" si="25"/>
        <v>-0.9791225842855128</v>
      </c>
      <c r="M78" s="115">
        <v>645</v>
      </c>
      <c r="N78" s="116">
        <f t="shared" si="23"/>
        <v>3.3581081081081079</v>
      </c>
      <c r="O78" s="116">
        <f t="shared" si="26"/>
        <v>-0.37073170731707317</v>
      </c>
    </row>
    <row r="79" spans="1:16" x14ac:dyDescent="0.25">
      <c r="A79" s="1">
        <v>5</v>
      </c>
      <c r="B79" s="114" t="s">
        <v>79</v>
      </c>
      <c r="C79" s="115">
        <v>5264</v>
      </c>
      <c r="D79" s="116">
        <v>0.12912912912912922</v>
      </c>
      <c r="E79" s="115">
        <v>0</v>
      </c>
      <c r="F79" s="116">
        <f t="shared" si="20"/>
        <v>-1</v>
      </c>
      <c r="G79" s="115">
        <v>7592</v>
      </c>
      <c r="H79" s="116" t="str">
        <f t="shared" si="21"/>
        <v>-</v>
      </c>
      <c r="I79" s="115">
        <v>8585</v>
      </c>
      <c r="J79" s="116">
        <f t="shared" si="22"/>
        <v>0.13079557428872501</v>
      </c>
      <c r="K79" s="115">
        <v>311</v>
      </c>
      <c r="L79" s="116">
        <f t="shared" si="25"/>
        <v>-0.9637740244612697</v>
      </c>
      <c r="M79" s="115">
        <v>27115</v>
      </c>
      <c r="N79" s="116">
        <f t="shared" si="23"/>
        <v>86.186495176848879</v>
      </c>
      <c r="O79" s="116">
        <f t="shared" si="26"/>
        <v>4.1510258358662613</v>
      </c>
    </row>
    <row r="80" spans="1:16" x14ac:dyDescent="0.25">
      <c r="A80" s="1">
        <v>6</v>
      </c>
      <c r="B80" s="114" t="s">
        <v>81</v>
      </c>
      <c r="C80" s="115">
        <v>8261</v>
      </c>
      <c r="D80" s="116">
        <v>0.13568875446796813</v>
      </c>
      <c r="E80" s="115">
        <v>0</v>
      </c>
      <c r="F80" s="116">
        <f t="shared" si="20"/>
        <v>-1</v>
      </c>
      <c r="G80" s="115">
        <v>2560</v>
      </c>
      <c r="H80" s="116" t="str">
        <f t="shared" si="21"/>
        <v>-</v>
      </c>
      <c r="I80" s="115">
        <v>5637</v>
      </c>
      <c r="J80" s="116">
        <f t="shared" si="22"/>
        <v>1.2019531250000002</v>
      </c>
      <c r="K80" s="115">
        <v>15700</v>
      </c>
      <c r="L80" s="116">
        <f t="shared" si="25"/>
        <v>1.7851694163562177</v>
      </c>
      <c r="M80" s="115">
        <v>20066</v>
      </c>
      <c r="N80" s="116">
        <f t="shared" si="23"/>
        <v>0.27808917197452221</v>
      </c>
      <c r="O80" s="116">
        <f t="shared" si="26"/>
        <v>1.4290037525723278</v>
      </c>
    </row>
    <row r="81" spans="1:16" x14ac:dyDescent="0.25">
      <c r="A81" s="1">
        <v>7</v>
      </c>
      <c r="B81" s="114" t="s">
        <v>83</v>
      </c>
      <c r="C81" s="115">
        <v>11472</v>
      </c>
      <c r="D81" s="116">
        <v>0.12846744048790093</v>
      </c>
      <c r="E81" s="115">
        <v>0</v>
      </c>
      <c r="F81" s="116">
        <f t="shared" si="20"/>
        <v>-1</v>
      </c>
      <c r="G81" s="115">
        <v>4478</v>
      </c>
      <c r="H81" s="116" t="str">
        <f t="shared" si="21"/>
        <v>-</v>
      </c>
      <c r="I81" s="115">
        <v>33113</v>
      </c>
      <c r="J81" s="116">
        <f t="shared" si="22"/>
        <v>6.3945958016971867</v>
      </c>
      <c r="K81" s="115">
        <v>28069</v>
      </c>
      <c r="L81" s="116">
        <f t="shared" si="25"/>
        <v>-0.1523268806813034</v>
      </c>
      <c r="M81" s="115">
        <v>7059</v>
      </c>
      <c r="N81" s="116">
        <f t="shared" si="23"/>
        <v>-0.74851259396487224</v>
      </c>
      <c r="O81" s="116">
        <f t="shared" si="26"/>
        <v>-0.38467573221757323</v>
      </c>
    </row>
    <row r="82" spans="1:16" x14ac:dyDescent="0.25">
      <c r="A82" s="1">
        <v>8</v>
      </c>
      <c r="B82" s="114" t="s">
        <v>85</v>
      </c>
      <c r="C82" s="115">
        <v>12922</v>
      </c>
      <c r="D82" s="116">
        <v>0.26960110041265484</v>
      </c>
      <c r="E82" s="115">
        <v>8075</v>
      </c>
      <c r="F82" s="116">
        <f t="shared" si="20"/>
        <v>-0.37509673425166379</v>
      </c>
      <c r="G82" s="115">
        <v>8494</v>
      </c>
      <c r="H82" s="116">
        <f t="shared" si="21"/>
        <v>5.1888544891640853E-2</v>
      </c>
      <c r="I82" s="115">
        <v>1269</v>
      </c>
      <c r="J82" s="116">
        <f t="shared" si="22"/>
        <v>-0.85060042382858492</v>
      </c>
      <c r="K82" s="115">
        <v>1020</v>
      </c>
      <c r="L82" s="116">
        <f t="shared" si="25"/>
        <v>-0.19621749408983447</v>
      </c>
      <c r="M82" s="115" t="s">
        <v>229</v>
      </c>
      <c r="N82" s="116" t="str">
        <f t="shared" si="23"/>
        <v>-</v>
      </c>
      <c r="O82" s="116" t="str">
        <f t="shared" si="26"/>
        <v>-</v>
      </c>
    </row>
    <row r="83" spans="1:16" x14ac:dyDescent="0.25">
      <c r="A83" s="1">
        <v>9</v>
      </c>
      <c r="B83" s="114" t="s">
        <v>87</v>
      </c>
      <c r="C83" s="115">
        <v>10469</v>
      </c>
      <c r="D83" s="116">
        <v>0.31157604610373335</v>
      </c>
      <c r="E83" s="115">
        <v>3914</v>
      </c>
      <c r="F83" s="116">
        <f t="shared" si="20"/>
        <v>-0.62613430127041747</v>
      </c>
      <c r="G83" s="115">
        <v>9321</v>
      </c>
      <c r="H83" s="116">
        <f t="shared" si="21"/>
        <v>1.3814512008175779</v>
      </c>
      <c r="I83" s="115">
        <v>1143</v>
      </c>
      <c r="J83" s="116">
        <f t="shared" si="22"/>
        <v>-0.87737367235275188</v>
      </c>
      <c r="K83" s="115">
        <v>19757</v>
      </c>
      <c r="L83" s="116">
        <f t="shared" si="25"/>
        <v>16.285214348206473</v>
      </c>
      <c r="M83" s="115" t="s">
        <v>229</v>
      </c>
      <c r="N83" s="116" t="str">
        <f t="shared" si="23"/>
        <v>-</v>
      </c>
      <c r="O83" s="116" t="str">
        <f t="shared" si="26"/>
        <v>-</v>
      </c>
    </row>
    <row r="84" spans="1:16" x14ac:dyDescent="0.25">
      <c r="A84" s="1">
        <v>10</v>
      </c>
      <c r="B84" s="114" t="s">
        <v>89</v>
      </c>
      <c r="C84" s="115">
        <v>5874</v>
      </c>
      <c r="D84" s="116">
        <v>0.37339256488192651</v>
      </c>
      <c r="E84" s="115">
        <v>1918</v>
      </c>
      <c r="F84" s="116">
        <f t="shared" si="20"/>
        <v>-0.67347633639768478</v>
      </c>
      <c r="G84" s="115">
        <v>10508</v>
      </c>
      <c r="H84" s="116">
        <f t="shared" si="21"/>
        <v>4.4786235662148073</v>
      </c>
      <c r="I84" s="115">
        <v>884</v>
      </c>
      <c r="J84" s="116">
        <f t="shared" si="22"/>
        <v>-0.91587362009897222</v>
      </c>
      <c r="K84" s="115">
        <v>252</v>
      </c>
      <c r="L84" s="116">
        <f t="shared" si="25"/>
        <v>-0.71493212669683259</v>
      </c>
      <c r="M84" s="115" t="s">
        <v>229</v>
      </c>
      <c r="N84" s="116" t="str">
        <f>IFERROR(M84/K84-1,"-")</f>
        <v>-</v>
      </c>
      <c r="O84" s="116" t="str">
        <f t="shared" si="26"/>
        <v>-</v>
      </c>
    </row>
    <row r="85" spans="1:16" x14ac:dyDescent="0.25">
      <c r="A85" s="1">
        <v>11</v>
      </c>
      <c r="B85" s="114" t="s">
        <v>91</v>
      </c>
      <c r="C85" s="115">
        <v>3344</v>
      </c>
      <c r="D85" s="116">
        <v>0.21467490010897206</v>
      </c>
      <c r="E85" s="115">
        <v>919</v>
      </c>
      <c r="F85" s="116">
        <f t="shared" si="20"/>
        <v>-0.72517942583732053</v>
      </c>
      <c r="G85" s="115">
        <v>2413</v>
      </c>
      <c r="H85" s="116">
        <f t="shared" si="21"/>
        <v>1.6256800870511428</v>
      </c>
      <c r="I85" s="115">
        <v>207</v>
      </c>
      <c r="J85" s="116">
        <f t="shared" si="22"/>
        <v>-0.91421467053460426</v>
      </c>
      <c r="K85" s="115">
        <v>4787</v>
      </c>
      <c r="L85" s="116">
        <f t="shared" si="25"/>
        <v>22.125603864734298</v>
      </c>
      <c r="M85" s="115" t="s">
        <v>229</v>
      </c>
      <c r="N85" s="116" t="str">
        <f>IFERROR(M85/K85-1,"-")</f>
        <v>-</v>
      </c>
      <c r="O85" s="116" t="str">
        <f t="shared" si="26"/>
        <v>-</v>
      </c>
    </row>
    <row r="86" spans="1:16" x14ac:dyDescent="0.25">
      <c r="A86" s="1">
        <v>12</v>
      </c>
      <c r="B86" s="114" t="s">
        <v>93</v>
      </c>
      <c r="C86" s="115">
        <v>3007</v>
      </c>
      <c r="D86" s="116">
        <v>0.21347861178369643</v>
      </c>
      <c r="E86" s="115">
        <v>1121</v>
      </c>
      <c r="F86" s="116">
        <f t="shared" si="20"/>
        <v>-0.62720319255071499</v>
      </c>
      <c r="G86" s="115">
        <v>592</v>
      </c>
      <c r="H86" s="116">
        <f t="shared" si="21"/>
        <v>-0.47190008920606596</v>
      </c>
      <c r="I86" s="115">
        <v>969</v>
      </c>
      <c r="J86" s="116">
        <f t="shared" si="22"/>
        <v>0.63682432432432434</v>
      </c>
      <c r="K86" s="115">
        <v>6204</v>
      </c>
      <c r="L86" s="116">
        <f t="shared" si="25"/>
        <v>5.4024767801857587</v>
      </c>
      <c r="M86" s="115" t="s">
        <v>229</v>
      </c>
      <c r="N86" s="116" t="str">
        <f>IFERROR(M86/K86-1,"-")</f>
        <v>-</v>
      </c>
      <c r="O86" s="116" t="str">
        <f t="shared" si="26"/>
        <v>-</v>
      </c>
    </row>
    <row r="87" spans="1:16" ht="15.75" x14ac:dyDescent="0.25">
      <c r="B87" s="117" t="s">
        <v>30</v>
      </c>
      <c r="C87" s="118">
        <v>67992</v>
      </c>
      <c r="D87" s="119">
        <v>-2.7310052788944383E-2</v>
      </c>
      <c r="E87" s="118">
        <v>23458</v>
      </c>
      <c r="F87" s="119">
        <f t="shared" si="20"/>
        <v>-0.65498882221437815</v>
      </c>
      <c r="G87" s="118">
        <v>59324</v>
      </c>
      <c r="H87" s="119">
        <f t="shared" si="21"/>
        <v>1.5289453491346237</v>
      </c>
      <c r="I87" s="118">
        <v>72718</v>
      </c>
      <c r="J87" s="119">
        <f t="shared" si="22"/>
        <v>0.22577708853078016</v>
      </c>
      <c r="K87" s="118">
        <v>91538</v>
      </c>
      <c r="L87" s="119">
        <f t="shared" si="25"/>
        <v>0.25880799801974752</v>
      </c>
      <c r="M87" s="118">
        <v>69239</v>
      </c>
      <c r="N87" s="119">
        <v>0.16332874088511029</v>
      </c>
      <c r="O87" s="119">
        <v>1.1385903138127009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0" spans="1:16" x14ac:dyDescent="0.25">
      <c r="C90" s="120"/>
      <c r="K90" s="120"/>
      <c r="N90" s="79"/>
      <c r="O90" s="79"/>
    </row>
    <row r="92" spans="1:16" ht="48.75" customHeight="1" thickBot="1" x14ac:dyDescent="0.3">
      <c r="B92" s="269" t="s">
        <v>277</v>
      </c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1" t="s">
        <v>107</v>
      </c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3"/>
    </row>
    <row r="95" spans="1:16" ht="22.5" thickTop="1" thickBot="1" x14ac:dyDescent="0.3">
      <c r="B95" s="109"/>
      <c r="C95" s="294">
        <f>C7</f>
        <v>2019</v>
      </c>
      <c r="D95" s="295"/>
      <c r="E95" s="296">
        <v>2020</v>
      </c>
      <c r="F95" s="295"/>
      <c r="G95" s="296">
        <v>2021</v>
      </c>
      <c r="H95" s="295"/>
      <c r="I95" s="296">
        <v>2022</v>
      </c>
      <c r="J95" s="295"/>
      <c r="K95" s="296">
        <v>2023</v>
      </c>
      <c r="L95" s="295"/>
      <c r="M95" s="296">
        <v>2024</v>
      </c>
      <c r="N95" s="297"/>
      <c r="O95" s="298"/>
    </row>
    <row r="96" spans="1:16" ht="16.5" thickTop="1" thickBot="1" x14ac:dyDescent="0.3">
      <c r="B96" s="85"/>
      <c r="C96" s="111" t="s">
        <v>69</v>
      </c>
      <c r="D96" s="112" t="str">
        <f>CONCATENATE("var. ",RIGHT(C95,2),"/",RIGHT(C95-1,2))</f>
        <v>var. 19/18</v>
      </c>
      <c r="E96" s="113" t="s">
        <v>69</v>
      </c>
      <c r="F96" s="112" t="str">
        <f>CONCATENATE("var. ",RIGHT(E95,2),"/",RIGHT(E95-1,2))</f>
        <v>var. 20/19</v>
      </c>
      <c r="G96" s="113" t="s">
        <v>69</v>
      </c>
      <c r="H96" s="112" t="str">
        <f>CONCATENATE("var. ",RIGHT(G95,2),"/",RIGHT(G95-1,2))</f>
        <v>var. 21/20</v>
      </c>
      <c r="I96" s="113" t="s">
        <v>69</v>
      </c>
      <c r="J96" s="112" t="s">
        <v>136</v>
      </c>
      <c r="K96" s="113" t="s">
        <v>69</v>
      </c>
      <c r="L96" s="112" t="s">
        <v>249</v>
      </c>
      <c r="M96" s="113" t="s">
        <v>69</v>
      </c>
      <c r="N96" s="112" t="s">
        <v>273</v>
      </c>
      <c r="O96" s="112" t="s">
        <v>274</v>
      </c>
    </row>
    <row r="97" spans="2:15" x14ac:dyDescent="0.25">
      <c r="B97" s="114" t="s">
        <v>71</v>
      </c>
      <c r="C97" s="115">
        <v>59228</v>
      </c>
      <c r="D97" s="116">
        <v>-0.10672055984555984</v>
      </c>
      <c r="E97" s="115">
        <v>52605</v>
      </c>
      <c r="F97" s="116">
        <f t="shared" ref="F97:F109" si="27">IFERROR(E97/C97-1,"-")</f>
        <v>-0.11182211116363883</v>
      </c>
      <c r="G97" s="115">
        <v>9717</v>
      </c>
      <c r="H97" s="116">
        <f t="shared" ref="H97:H109" si="28">IFERROR(G97/E97-1,"-")</f>
        <v>-0.81528371827773027</v>
      </c>
      <c r="I97" s="115">
        <v>60290</v>
      </c>
      <c r="J97" s="116">
        <f t="shared" ref="J97:J109" si="29">IFERROR(I97/G97-1,"-")</f>
        <v>5.2045898940002058</v>
      </c>
      <c r="K97" s="115">
        <v>107519</v>
      </c>
      <c r="L97" s="116">
        <f t="shared" ref="L97:L109" si="30">IFERROR(K97/I97-1,"-")</f>
        <v>0.78336374191408198</v>
      </c>
      <c r="M97" s="115">
        <v>77451</v>
      </c>
      <c r="N97" s="116">
        <f t="shared" ref="N97:N105" si="31">IFERROR(M97/K97-1,"-")</f>
        <v>-0.27965289855746422</v>
      </c>
      <c r="O97" s="116">
        <f t="shared" ref="O97" si="32">M97/C97-1</f>
        <v>0.30767542378604706</v>
      </c>
    </row>
    <row r="98" spans="2:15" x14ac:dyDescent="0.25">
      <c r="B98" s="114" t="s">
        <v>73</v>
      </c>
      <c r="C98" s="115">
        <v>61114</v>
      </c>
      <c r="D98" s="116">
        <v>-0.18902851683276056</v>
      </c>
      <c r="E98" s="115">
        <v>55102</v>
      </c>
      <c r="F98" s="116">
        <f t="shared" si="27"/>
        <v>-9.8373531433059491E-2</v>
      </c>
      <c r="G98" s="115">
        <v>10842</v>
      </c>
      <c r="H98" s="116">
        <f t="shared" si="28"/>
        <v>-0.80323763202787557</v>
      </c>
      <c r="I98" s="115">
        <v>48282</v>
      </c>
      <c r="J98" s="116">
        <f t="shared" si="29"/>
        <v>3.4532374100719423</v>
      </c>
      <c r="K98" s="115">
        <v>109366</v>
      </c>
      <c r="L98" s="116">
        <f t="shared" si="30"/>
        <v>1.2651505737127708</v>
      </c>
      <c r="M98" s="115">
        <v>131797</v>
      </c>
      <c r="N98" s="116">
        <f t="shared" si="31"/>
        <v>0.20510030539655832</v>
      </c>
      <c r="O98" s="116">
        <f>IFERROR(M98/C98-1,"-")</f>
        <v>1.1565762345780017</v>
      </c>
    </row>
    <row r="99" spans="2:15" x14ac:dyDescent="0.25">
      <c r="B99" s="114" t="s">
        <v>75</v>
      </c>
      <c r="C99" s="115">
        <v>55978</v>
      </c>
      <c r="D99" s="116">
        <v>-0.20516279267894411</v>
      </c>
      <c r="E99" s="115">
        <v>19236</v>
      </c>
      <c r="F99" s="116">
        <f t="shared" si="27"/>
        <v>-0.65636500053592484</v>
      </c>
      <c r="G99" s="115">
        <v>14579</v>
      </c>
      <c r="H99" s="116">
        <f t="shared" si="28"/>
        <v>-0.24209814930338946</v>
      </c>
      <c r="I99" s="115">
        <v>61774</v>
      </c>
      <c r="J99" s="116">
        <f t="shared" si="29"/>
        <v>3.2371904794567525</v>
      </c>
      <c r="K99" s="115">
        <v>104602</v>
      </c>
      <c r="L99" s="116">
        <f t="shared" si="30"/>
        <v>0.69330138893385573</v>
      </c>
      <c r="M99" s="115">
        <v>120644</v>
      </c>
      <c r="N99" s="116">
        <f t="shared" si="31"/>
        <v>0.15336226840786993</v>
      </c>
      <c r="O99" s="116">
        <f t="shared" ref="O99:O108" si="33">IFERROR(M99/C99-1,"-")</f>
        <v>1.1552038300761014</v>
      </c>
    </row>
    <row r="100" spans="2:15" x14ac:dyDescent="0.25">
      <c r="B100" s="114" t="s">
        <v>77</v>
      </c>
      <c r="C100" s="115">
        <v>67913</v>
      </c>
      <c r="D100" s="116">
        <v>-7.2720818143338972E-2</v>
      </c>
      <c r="E100" s="115">
        <v>0</v>
      </c>
      <c r="F100" s="116">
        <f t="shared" si="27"/>
        <v>-1</v>
      </c>
      <c r="G100" s="115">
        <v>21810</v>
      </c>
      <c r="H100" s="116" t="str">
        <f t="shared" si="28"/>
        <v>-</v>
      </c>
      <c r="I100" s="115">
        <v>65836</v>
      </c>
      <c r="J100" s="116">
        <f t="shared" si="29"/>
        <v>2.0186153140761118</v>
      </c>
      <c r="K100" s="115">
        <v>70561</v>
      </c>
      <c r="L100" s="116">
        <f t="shared" si="30"/>
        <v>7.1769244790084397E-2</v>
      </c>
      <c r="M100" s="115">
        <v>101126</v>
      </c>
      <c r="N100" s="116">
        <f t="shared" si="31"/>
        <v>0.43317129859270698</v>
      </c>
      <c r="O100" s="116">
        <f t="shared" si="33"/>
        <v>0.48905216968768861</v>
      </c>
    </row>
    <row r="101" spans="2:15" x14ac:dyDescent="0.25">
      <c r="B101" s="114" t="s">
        <v>79</v>
      </c>
      <c r="C101" s="115">
        <v>45595</v>
      </c>
      <c r="D101" s="116">
        <v>-0.17095477935160097</v>
      </c>
      <c r="E101" s="115">
        <v>0</v>
      </c>
      <c r="F101" s="116">
        <f t="shared" si="27"/>
        <v>-1</v>
      </c>
      <c r="G101" s="115">
        <v>27243</v>
      </c>
      <c r="H101" s="116" t="str">
        <f t="shared" si="28"/>
        <v>-</v>
      </c>
      <c r="I101" s="115">
        <v>56962</v>
      </c>
      <c r="J101" s="116">
        <f t="shared" si="29"/>
        <v>1.0908857321146717</v>
      </c>
      <c r="K101" s="115">
        <v>37256</v>
      </c>
      <c r="L101" s="116">
        <f t="shared" si="30"/>
        <v>-0.34594993153330289</v>
      </c>
      <c r="M101" s="115">
        <v>84965</v>
      </c>
      <c r="N101" s="116">
        <f t="shared" si="31"/>
        <v>1.2805722568176936</v>
      </c>
      <c r="O101" s="116">
        <f t="shared" si="33"/>
        <v>0.86347187191578034</v>
      </c>
    </row>
    <row r="102" spans="2:15" x14ac:dyDescent="0.25">
      <c r="B102" s="114" t="s">
        <v>81</v>
      </c>
      <c r="C102" s="115">
        <v>46171</v>
      </c>
      <c r="D102" s="116">
        <v>-6.8287761073554609E-2</v>
      </c>
      <c r="E102" s="115">
        <v>0</v>
      </c>
      <c r="F102" s="116">
        <f t="shared" si="27"/>
        <v>-1</v>
      </c>
      <c r="G102" s="115">
        <v>10252</v>
      </c>
      <c r="H102" s="116" t="str">
        <f t="shared" si="28"/>
        <v>-</v>
      </c>
      <c r="I102" s="115">
        <v>44414</v>
      </c>
      <c r="J102" s="116">
        <f t="shared" si="29"/>
        <v>3.3322278579789311</v>
      </c>
      <c r="K102" s="115">
        <v>37592</v>
      </c>
      <c r="L102" s="116">
        <f t="shared" si="30"/>
        <v>-0.15360021614806141</v>
      </c>
      <c r="M102" s="115">
        <v>49492</v>
      </c>
      <c r="N102" s="116">
        <f t="shared" si="31"/>
        <v>0.31655671419450937</v>
      </c>
      <c r="O102" s="116">
        <f t="shared" si="33"/>
        <v>7.1928266660891138E-2</v>
      </c>
    </row>
    <row r="103" spans="2:15" x14ac:dyDescent="0.25">
      <c r="B103" s="114" t="s">
        <v>83</v>
      </c>
      <c r="C103" s="115">
        <v>54254</v>
      </c>
      <c r="D103" s="116">
        <v>-2.5733115448848043E-2</v>
      </c>
      <c r="E103" s="115">
        <v>0</v>
      </c>
      <c r="F103" s="116">
        <f t="shared" si="27"/>
        <v>-1</v>
      </c>
      <c r="G103" s="115">
        <v>1786</v>
      </c>
      <c r="H103" s="116" t="str">
        <f t="shared" si="28"/>
        <v>-</v>
      </c>
      <c r="I103" s="115">
        <v>97176</v>
      </c>
      <c r="J103" s="116">
        <f t="shared" si="29"/>
        <v>53.409854423292273</v>
      </c>
      <c r="K103" s="115">
        <v>88132</v>
      </c>
      <c r="L103" s="116">
        <f t="shared" si="30"/>
        <v>-9.3068247303860985E-2</v>
      </c>
      <c r="M103" s="115">
        <v>78876</v>
      </c>
      <c r="N103" s="116">
        <f t="shared" si="31"/>
        <v>-0.10502428175917944</v>
      </c>
      <c r="O103" s="116">
        <f t="shared" si="33"/>
        <v>0.45382828915840312</v>
      </c>
    </row>
    <row r="104" spans="2:15" x14ac:dyDescent="0.25">
      <c r="B104" s="114" t="s">
        <v>85</v>
      </c>
      <c r="C104" s="115">
        <v>66441</v>
      </c>
      <c r="D104" s="116">
        <v>0.10519487000349326</v>
      </c>
      <c r="E104" s="115">
        <v>6144</v>
      </c>
      <c r="F104" s="116">
        <f t="shared" si="27"/>
        <v>-0.9075269788233169</v>
      </c>
      <c r="G104" s="115">
        <v>19444</v>
      </c>
      <c r="H104" s="116">
        <f t="shared" si="28"/>
        <v>2.1647135416666665</v>
      </c>
      <c r="I104" s="115">
        <v>120327</v>
      </c>
      <c r="J104" s="116">
        <f t="shared" si="29"/>
        <v>5.1883871631351575</v>
      </c>
      <c r="K104" s="115">
        <v>55634</v>
      </c>
      <c r="L104" s="116">
        <f t="shared" si="30"/>
        <v>-0.53764325546219882</v>
      </c>
      <c r="M104" s="115"/>
      <c r="N104" s="116"/>
      <c r="O104" s="116"/>
    </row>
    <row r="105" spans="2:15" x14ac:dyDescent="0.25">
      <c r="B105" s="114" t="s">
        <v>87</v>
      </c>
      <c r="C105" s="115">
        <v>45913</v>
      </c>
      <c r="D105" s="116">
        <v>-2.9015544041450791E-2</v>
      </c>
      <c r="E105" s="115">
        <v>5207</v>
      </c>
      <c r="F105" s="116">
        <f t="shared" si="27"/>
        <v>-0.88658985472524121</v>
      </c>
      <c r="G105" s="115">
        <v>30192</v>
      </c>
      <c r="H105" s="116">
        <f t="shared" si="28"/>
        <v>4.798348377184559</v>
      </c>
      <c r="I105" s="115">
        <v>67772</v>
      </c>
      <c r="J105" s="116">
        <f t="shared" si="29"/>
        <v>1.2447005829358773</v>
      </c>
      <c r="K105" s="115">
        <v>38580</v>
      </c>
      <c r="L105" s="116">
        <f t="shared" si="30"/>
        <v>-0.43073835802396265</v>
      </c>
      <c r="M105" s="115"/>
      <c r="N105" s="116"/>
      <c r="O105" s="116"/>
    </row>
    <row r="106" spans="2:15" x14ac:dyDescent="0.25">
      <c r="B106" s="114" t="s">
        <v>89</v>
      </c>
      <c r="C106" s="115">
        <v>61834</v>
      </c>
      <c r="D106" s="116">
        <v>-0.10181136789506562</v>
      </c>
      <c r="E106" s="115">
        <v>6722</v>
      </c>
      <c r="F106" s="116">
        <f t="shared" si="27"/>
        <v>-0.89128958178348483</v>
      </c>
      <c r="G106" s="115">
        <v>59737</v>
      </c>
      <c r="H106" s="116">
        <f t="shared" si="28"/>
        <v>7.886789645938709</v>
      </c>
      <c r="I106" s="115">
        <v>91297</v>
      </c>
      <c r="J106" s="116">
        <f t="shared" si="29"/>
        <v>0.52831578418735448</v>
      </c>
      <c r="K106" s="115">
        <v>95056</v>
      </c>
      <c r="L106" s="116">
        <f t="shared" si="30"/>
        <v>4.1173313471417394E-2</v>
      </c>
      <c r="M106" s="115"/>
      <c r="N106" s="116"/>
      <c r="O106" s="116"/>
    </row>
    <row r="107" spans="2:15" x14ac:dyDescent="0.25">
      <c r="B107" s="114" t="s">
        <v>91</v>
      </c>
      <c r="C107" s="115">
        <v>56263</v>
      </c>
      <c r="D107" s="116">
        <v>-8.9713305720942271E-2</v>
      </c>
      <c r="E107" s="115">
        <v>9968</v>
      </c>
      <c r="F107" s="116">
        <f t="shared" si="27"/>
        <v>-0.8228320565913656</v>
      </c>
      <c r="G107" s="115">
        <v>75784</v>
      </c>
      <c r="H107" s="116">
        <f t="shared" si="28"/>
        <v>6.6027287319422152</v>
      </c>
      <c r="I107" s="115">
        <v>93087</v>
      </c>
      <c r="J107" s="116">
        <f t="shared" si="29"/>
        <v>0.22831996199725535</v>
      </c>
      <c r="K107" s="115">
        <v>60657</v>
      </c>
      <c r="L107" s="116">
        <f t="shared" si="30"/>
        <v>-0.34838377002159271</v>
      </c>
      <c r="M107" s="115"/>
      <c r="N107" s="116"/>
      <c r="O107" s="116"/>
    </row>
    <row r="108" spans="2:15" x14ac:dyDescent="0.25">
      <c r="B108" s="114" t="s">
        <v>93</v>
      </c>
      <c r="C108" s="115">
        <v>55385</v>
      </c>
      <c r="D108" s="116">
        <v>-3.5843604205835211E-2</v>
      </c>
      <c r="E108" s="115">
        <v>52912</v>
      </c>
      <c r="F108" s="116">
        <f t="shared" si="27"/>
        <v>-4.4651078811952738E-2</v>
      </c>
      <c r="G108" s="115">
        <v>54232</v>
      </c>
      <c r="H108" s="116">
        <f t="shared" si="28"/>
        <v>2.4947081947384264E-2</v>
      </c>
      <c r="I108" s="115">
        <v>88224</v>
      </c>
      <c r="J108" s="116">
        <f t="shared" si="29"/>
        <v>0.62678861188965929</v>
      </c>
      <c r="K108" s="115">
        <v>56527</v>
      </c>
      <c r="L108" s="116">
        <f t="shared" si="30"/>
        <v>-0.35927865433442152</v>
      </c>
      <c r="M108" s="115"/>
      <c r="N108" s="116"/>
      <c r="O108" s="116"/>
    </row>
    <row r="109" spans="2:15" ht="15.75" x14ac:dyDescent="0.25">
      <c r="B109" s="117" t="s">
        <v>30</v>
      </c>
      <c r="C109" s="118">
        <v>676089</v>
      </c>
      <c r="D109" s="119">
        <v>-8.7679218422135663E-2</v>
      </c>
      <c r="E109" s="118">
        <v>211176</v>
      </c>
      <c r="F109" s="119">
        <f t="shared" si="27"/>
        <v>-0.6876505903808523</v>
      </c>
      <c r="G109" s="118">
        <v>335618</v>
      </c>
      <c r="H109" s="119">
        <f t="shared" si="28"/>
        <v>0.58928097889911735</v>
      </c>
      <c r="I109" s="118">
        <v>895441</v>
      </c>
      <c r="J109" s="119">
        <f t="shared" si="29"/>
        <v>1.6680362793413939</v>
      </c>
      <c r="K109" s="118">
        <v>861482</v>
      </c>
      <c r="L109" s="119">
        <f t="shared" si="30"/>
        <v>-3.792433002286022E-2</v>
      </c>
      <c r="M109" s="118">
        <v>644351</v>
      </c>
      <c r="N109" s="119">
        <v>0.1609342231382922</v>
      </c>
      <c r="O109" s="119">
        <v>0.651110945976072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20"/>
      <c r="K112" s="120"/>
      <c r="N112" s="79"/>
      <c r="O112" s="79"/>
    </row>
    <row r="114" spans="1:16" ht="48.75" customHeight="1" thickBot="1" x14ac:dyDescent="0.3">
      <c r="B114" s="269" t="s">
        <v>278</v>
      </c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  <c r="O114" s="269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1" t="s">
        <v>110</v>
      </c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3"/>
    </row>
    <row r="117" spans="1:16" ht="22.5" thickTop="1" thickBot="1" x14ac:dyDescent="0.3">
      <c r="B117" s="109"/>
      <c r="C117" s="294">
        <f>C7</f>
        <v>2019</v>
      </c>
      <c r="D117" s="295"/>
      <c r="E117" s="296">
        <v>2020</v>
      </c>
      <c r="F117" s="295"/>
      <c r="G117" s="296">
        <v>2021</v>
      </c>
      <c r="H117" s="295"/>
      <c r="I117" s="296">
        <v>2022</v>
      </c>
      <c r="J117" s="295"/>
      <c r="K117" s="296">
        <v>2023</v>
      </c>
      <c r="L117" s="295"/>
      <c r="M117" s="296">
        <v>2024</v>
      </c>
      <c r="N117" s="297"/>
      <c r="O117" s="298"/>
    </row>
    <row r="118" spans="1:16" ht="16.5" thickTop="1" thickBot="1" x14ac:dyDescent="0.3">
      <c r="B118" s="85"/>
      <c r="C118" s="111" t="s">
        <v>69</v>
      </c>
      <c r="D118" s="112" t="str">
        <f>CONCATENATE("var. ",RIGHT(C117,2),"/",RIGHT(C117-1,2))</f>
        <v>var. 19/18</v>
      </c>
      <c r="E118" s="113" t="s">
        <v>69</v>
      </c>
      <c r="F118" s="112" t="str">
        <f>CONCATENATE("var. ",RIGHT(E117,2),"/",RIGHT(E117-1,2))</f>
        <v>var. 20/19</v>
      </c>
      <c r="G118" s="113" t="s">
        <v>69</v>
      </c>
      <c r="H118" s="112" t="str">
        <f>CONCATENATE("var. ",RIGHT(G117,2),"/",RIGHT(G117-1,2))</f>
        <v>var. 21/20</v>
      </c>
      <c r="I118" s="113" t="s">
        <v>69</v>
      </c>
      <c r="J118" s="112" t="s">
        <v>136</v>
      </c>
      <c r="K118" s="113" t="s">
        <v>69</v>
      </c>
      <c r="L118" s="112" t="s">
        <v>249</v>
      </c>
      <c r="M118" s="113" t="s">
        <v>69</v>
      </c>
      <c r="N118" s="112" t="s">
        <v>273</v>
      </c>
      <c r="O118" s="112" t="s">
        <v>274</v>
      </c>
    </row>
    <row r="119" spans="1:16" x14ac:dyDescent="0.25">
      <c r="B119" s="114" t="s">
        <v>71</v>
      </c>
      <c r="C119" s="115">
        <v>23997</v>
      </c>
      <c r="D119" s="116">
        <v>-6.4043059401692748E-2</v>
      </c>
      <c r="E119" s="115">
        <v>17460</v>
      </c>
      <c r="F119" s="116">
        <f t="shared" ref="F119:F131" si="34">IFERROR(E119/C119-1,"-")</f>
        <v>-0.27240905113139147</v>
      </c>
      <c r="G119" s="115">
        <v>147</v>
      </c>
      <c r="H119" s="116">
        <f t="shared" ref="H119:H131" si="35">IFERROR(G119/E119-1,"-")</f>
        <v>-0.99158075601374573</v>
      </c>
      <c r="I119" s="115">
        <v>14615</v>
      </c>
      <c r="J119" s="116">
        <f t="shared" ref="J119:J131" si="36">IFERROR(I119/G119-1,"-")</f>
        <v>98.421768707482997</v>
      </c>
      <c r="K119" s="115">
        <v>33856</v>
      </c>
      <c r="L119" s="116">
        <f t="shared" ref="L119:L131" si="37">IFERROR(K119/I119-1,"-")</f>
        <v>1.3165241190557646</v>
      </c>
      <c r="M119" s="115">
        <v>34817</v>
      </c>
      <c r="N119" s="116">
        <f t="shared" ref="N119:N127" si="38">IFERROR(M119/K119-1,"-")</f>
        <v>2.8384924385633337E-2</v>
      </c>
      <c r="O119" s="116">
        <f t="shared" ref="O119" si="39">M119/C119-1</f>
        <v>0.45088969454515149</v>
      </c>
    </row>
    <row r="120" spans="1:16" x14ac:dyDescent="0.25">
      <c r="B120" s="114" t="s">
        <v>73</v>
      </c>
      <c r="C120" s="115">
        <v>26467</v>
      </c>
      <c r="D120" s="116">
        <v>-0.23903855553319342</v>
      </c>
      <c r="E120" s="115">
        <v>22452</v>
      </c>
      <c r="F120" s="116">
        <f t="shared" si="34"/>
        <v>-0.15169834133071369</v>
      </c>
      <c r="G120" s="115">
        <v>105</v>
      </c>
      <c r="H120" s="116">
        <f t="shared" si="35"/>
        <v>-0.99532335649385351</v>
      </c>
      <c r="I120" s="115">
        <v>17812</v>
      </c>
      <c r="J120" s="116">
        <f t="shared" si="36"/>
        <v>168.63809523809525</v>
      </c>
      <c r="K120" s="115">
        <v>34864</v>
      </c>
      <c r="L120" s="116">
        <f t="shared" si="37"/>
        <v>0.95733213563889508</v>
      </c>
      <c r="M120" s="115">
        <v>37890</v>
      </c>
      <c r="N120" s="116">
        <f t="shared" si="38"/>
        <v>8.679440110142278E-2</v>
      </c>
      <c r="O120" s="116">
        <f>IFERROR(M120/C120-1,"-")</f>
        <v>0.43159406052820493</v>
      </c>
    </row>
    <row r="121" spans="1:16" x14ac:dyDescent="0.25">
      <c r="B121" s="114" t="s">
        <v>75</v>
      </c>
      <c r="C121" s="115">
        <v>22003</v>
      </c>
      <c r="D121" s="116">
        <v>-0.31748247409888952</v>
      </c>
      <c r="E121" s="115">
        <v>8682</v>
      </c>
      <c r="F121" s="116">
        <f t="shared" si="34"/>
        <v>-0.60541744307594425</v>
      </c>
      <c r="G121" s="115">
        <v>93</v>
      </c>
      <c r="H121" s="116">
        <f t="shared" si="35"/>
        <v>-0.9892881824464409</v>
      </c>
      <c r="I121" s="115">
        <v>27034</v>
      </c>
      <c r="J121" s="116">
        <f t="shared" si="36"/>
        <v>289.68817204301075</v>
      </c>
      <c r="K121" s="115">
        <v>37980</v>
      </c>
      <c r="L121" s="116">
        <f t="shared" si="37"/>
        <v>0.40489753643559956</v>
      </c>
      <c r="M121" s="115">
        <v>34272</v>
      </c>
      <c r="N121" s="116">
        <f t="shared" si="38"/>
        <v>-9.7630331753554511E-2</v>
      </c>
      <c r="O121" s="116">
        <f t="shared" ref="O121:O130" si="40">IFERROR(M121/C121-1,"-")</f>
        <v>0.55760578102985958</v>
      </c>
    </row>
    <row r="122" spans="1:16" x14ac:dyDescent="0.25">
      <c r="B122" s="114" t="s">
        <v>77</v>
      </c>
      <c r="C122" s="115">
        <v>35632</v>
      </c>
      <c r="D122" s="116">
        <v>-6.0387110384473419E-2</v>
      </c>
      <c r="E122" s="115">
        <v>0</v>
      </c>
      <c r="F122" s="116">
        <f t="shared" si="34"/>
        <v>-1</v>
      </c>
      <c r="G122" s="115">
        <v>4453</v>
      </c>
      <c r="H122" s="116" t="str">
        <f t="shared" si="35"/>
        <v>-</v>
      </c>
      <c r="I122" s="115">
        <v>36473</v>
      </c>
      <c r="J122" s="116">
        <f t="shared" si="36"/>
        <v>7.190657983381989</v>
      </c>
      <c r="K122" s="115">
        <v>32413</v>
      </c>
      <c r="L122" s="116">
        <f t="shared" si="37"/>
        <v>-0.11131521947742162</v>
      </c>
      <c r="M122" s="115">
        <v>40796</v>
      </c>
      <c r="N122" s="116">
        <f t="shared" si="38"/>
        <v>0.25863079628544106</v>
      </c>
      <c r="O122" s="116">
        <f t="shared" si="40"/>
        <v>0.1449259092950157</v>
      </c>
    </row>
    <row r="123" spans="1:16" x14ac:dyDescent="0.25">
      <c r="B123" s="114" t="s">
        <v>79</v>
      </c>
      <c r="C123" s="115">
        <v>19341</v>
      </c>
      <c r="D123" s="116">
        <v>-0.14556458738292988</v>
      </c>
      <c r="E123" s="115">
        <v>0</v>
      </c>
      <c r="F123" s="116">
        <f t="shared" si="34"/>
        <v>-1</v>
      </c>
      <c r="G123" s="115">
        <v>4781</v>
      </c>
      <c r="H123" s="116" t="str">
        <f t="shared" si="35"/>
        <v>-</v>
      </c>
      <c r="I123" s="115">
        <v>17702</v>
      </c>
      <c r="J123" s="116">
        <f t="shared" si="36"/>
        <v>2.7025726835390085</v>
      </c>
      <c r="K123" s="115">
        <v>14386</v>
      </c>
      <c r="L123" s="116">
        <f t="shared" si="37"/>
        <v>-0.18732346627499719</v>
      </c>
      <c r="M123" s="115">
        <v>34295</v>
      </c>
      <c r="N123" s="116">
        <f t="shared" si="38"/>
        <v>1.3839149172806895</v>
      </c>
      <c r="O123" s="116">
        <f t="shared" si="40"/>
        <v>0.77317615428364617</v>
      </c>
    </row>
    <row r="124" spans="1:16" x14ac:dyDescent="0.25">
      <c r="B124" s="114" t="s">
        <v>81</v>
      </c>
      <c r="C124" s="115">
        <v>18937</v>
      </c>
      <c r="D124" s="116">
        <v>-0.13430857142857144</v>
      </c>
      <c r="E124" s="115">
        <v>0</v>
      </c>
      <c r="F124" s="116">
        <f t="shared" si="34"/>
        <v>-1</v>
      </c>
      <c r="G124" s="115">
        <v>2152</v>
      </c>
      <c r="H124" s="116" t="str">
        <f t="shared" si="35"/>
        <v>-</v>
      </c>
      <c r="I124" s="115">
        <v>19904</v>
      </c>
      <c r="J124" s="116">
        <f t="shared" si="36"/>
        <v>8.2490706319702607</v>
      </c>
      <c r="K124" s="115">
        <v>10307</v>
      </c>
      <c r="L124" s="116">
        <f t="shared" si="37"/>
        <v>-0.48216438906752412</v>
      </c>
      <c r="M124" s="115">
        <v>27425</v>
      </c>
      <c r="N124" s="116">
        <f t="shared" si="38"/>
        <v>1.6608130396817695</v>
      </c>
      <c r="O124" s="116">
        <f t="shared" si="40"/>
        <v>0.44822305539420193</v>
      </c>
    </row>
    <row r="125" spans="1:16" x14ac:dyDescent="0.25">
      <c r="B125" s="114" t="s">
        <v>83</v>
      </c>
      <c r="C125" s="115">
        <v>23576</v>
      </c>
      <c r="D125" s="116">
        <v>-0.13272513243084172</v>
      </c>
      <c r="E125" s="115">
        <v>0</v>
      </c>
      <c r="F125" s="116">
        <f t="shared" si="34"/>
        <v>-1</v>
      </c>
      <c r="G125" s="115">
        <v>0</v>
      </c>
      <c r="H125" s="116" t="str">
        <f t="shared" si="35"/>
        <v>-</v>
      </c>
      <c r="I125" s="115">
        <v>55357</v>
      </c>
      <c r="J125" s="116" t="str">
        <f t="shared" si="36"/>
        <v>-</v>
      </c>
      <c r="K125" s="115">
        <v>37244</v>
      </c>
      <c r="L125" s="116">
        <f t="shared" si="37"/>
        <v>-0.3272034250410969</v>
      </c>
      <c r="M125" s="115">
        <v>46489</v>
      </c>
      <c r="N125" s="116">
        <f t="shared" si="38"/>
        <v>0.24822790248093662</v>
      </c>
      <c r="O125" s="116">
        <f t="shared" si="40"/>
        <v>0.9718781812012216</v>
      </c>
    </row>
    <row r="126" spans="1:16" x14ac:dyDescent="0.25">
      <c r="B126" s="114" t="s">
        <v>85</v>
      </c>
      <c r="C126" s="115">
        <v>30809</v>
      </c>
      <c r="D126" s="116">
        <v>1.7268705012216889E-2</v>
      </c>
      <c r="E126" s="115">
        <v>23</v>
      </c>
      <c r="F126" s="116">
        <f t="shared" si="34"/>
        <v>-0.99925346489662115</v>
      </c>
      <c r="G126" s="115">
        <v>514</v>
      </c>
      <c r="H126" s="116">
        <f t="shared" si="35"/>
        <v>21.347826086956523</v>
      </c>
      <c r="I126" s="115">
        <v>79516</v>
      </c>
      <c r="J126" s="116">
        <f t="shared" si="36"/>
        <v>153.70038910505838</v>
      </c>
      <c r="K126" s="115">
        <v>27254</v>
      </c>
      <c r="L126" s="116">
        <f t="shared" si="37"/>
        <v>-0.65725137079329943</v>
      </c>
      <c r="M126" s="115"/>
      <c r="N126" s="116"/>
      <c r="O126" s="116"/>
    </row>
    <row r="127" spans="1:16" x14ac:dyDescent="0.25">
      <c r="B127" s="114" t="s">
        <v>87</v>
      </c>
      <c r="C127" s="115">
        <v>16492</v>
      </c>
      <c r="D127" s="116">
        <v>-0.12819157371676271</v>
      </c>
      <c r="E127" s="115">
        <v>1405</v>
      </c>
      <c r="F127" s="116">
        <f t="shared" si="34"/>
        <v>-0.91480717923841859</v>
      </c>
      <c r="G127" s="115">
        <v>14285</v>
      </c>
      <c r="H127" s="116">
        <f t="shared" si="35"/>
        <v>9.167259786476869</v>
      </c>
      <c r="I127" s="115">
        <v>31051</v>
      </c>
      <c r="J127" s="116">
        <f t="shared" si="36"/>
        <v>1.1736786839341966</v>
      </c>
      <c r="K127" s="115">
        <v>16616</v>
      </c>
      <c r="L127" s="116">
        <f t="shared" si="37"/>
        <v>-0.46488035812051143</v>
      </c>
      <c r="M127" s="115"/>
      <c r="N127" s="116"/>
      <c r="O127" s="116"/>
    </row>
    <row r="128" spans="1:16" x14ac:dyDescent="0.25">
      <c r="A128" s="120"/>
      <c r="B128" s="114" t="s">
        <v>89</v>
      </c>
      <c r="C128" s="115">
        <v>24965</v>
      </c>
      <c r="D128" s="116">
        <v>-0.25155893992085387</v>
      </c>
      <c r="E128" s="115">
        <v>2369</v>
      </c>
      <c r="F128" s="116">
        <f t="shared" si="34"/>
        <v>-0.90510715001001407</v>
      </c>
      <c r="G128" s="115">
        <v>30110</v>
      </c>
      <c r="H128" s="116">
        <f t="shared" si="35"/>
        <v>11.710004221190376</v>
      </c>
      <c r="I128" s="115">
        <v>40031</v>
      </c>
      <c r="J128" s="116">
        <f t="shared" si="36"/>
        <v>0.32949186316838253</v>
      </c>
      <c r="K128" s="115">
        <v>26963</v>
      </c>
      <c r="L128" s="116">
        <f t="shared" si="37"/>
        <v>-0.32644700357223155</v>
      </c>
      <c r="M128" s="115"/>
      <c r="N128" s="116"/>
      <c r="O128" s="116"/>
    </row>
    <row r="129" spans="2:16" x14ac:dyDescent="0.25">
      <c r="B129" s="114" t="s">
        <v>91</v>
      </c>
      <c r="C129" s="115">
        <v>19942</v>
      </c>
      <c r="D129" s="116">
        <v>-0.23024665148415491</v>
      </c>
      <c r="E129" s="115">
        <v>4366</v>
      </c>
      <c r="F129" s="116">
        <f t="shared" si="34"/>
        <v>-0.78106508875739644</v>
      </c>
      <c r="G129" s="115">
        <v>17808</v>
      </c>
      <c r="H129" s="116">
        <f t="shared" si="35"/>
        <v>3.0787906550618418</v>
      </c>
      <c r="I129" s="115">
        <v>30508</v>
      </c>
      <c r="J129" s="116">
        <f t="shared" si="36"/>
        <v>0.71316262353998194</v>
      </c>
      <c r="K129" s="115">
        <v>26952</v>
      </c>
      <c r="L129" s="116">
        <f t="shared" si="37"/>
        <v>-0.11655959092696999</v>
      </c>
      <c r="M129" s="115"/>
      <c r="N129" s="116"/>
      <c r="O129" s="116"/>
    </row>
    <row r="130" spans="2:16" x14ac:dyDescent="0.25">
      <c r="B130" s="114" t="s">
        <v>93</v>
      </c>
      <c r="C130" s="115">
        <v>24154</v>
      </c>
      <c r="D130" s="116">
        <v>-5.9936171868918864E-2</v>
      </c>
      <c r="E130" s="115">
        <v>35775</v>
      </c>
      <c r="F130" s="116">
        <f t="shared" si="34"/>
        <v>0.48112113935580036</v>
      </c>
      <c r="G130" s="115">
        <v>10966</v>
      </c>
      <c r="H130" s="116">
        <f t="shared" si="35"/>
        <v>-0.69347309573724669</v>
      </c>
      <c r="I130" s="115">
        <v>29417</v>
      </c>
      <c r="J130" s="116">
        <f t="shared" si="36"/>
        <v>1.6825642896224693</v>
      </c>
      <c r="K130" s="115">
        <v>25945</v>
      </c>
      <c r="L130" s="116">
        <f t="shared" si="37"/>
        <v>-0.11802699119556714</v>
      </c>
      <c r="M130" s="115"/>
      <c r="N130" s="116"/>
      <c r="O130" s="116"/>
    </row>
    <row r="131" spans="2:16" ht="15.75" x14ac:dyDescent="0.25">
      <c r="B131" s="117" t="s">
        <v>30</v>
      </c>
      <c r="C131" s="118">
        <v>286315</v>
      </c>
      <c r="D131" s="119">
        <v>-0.14897379880214601</v>
      </c>
      <c r="E131" s="118">
        <v>94120</v>
      </c>
      <c r="F131" s="119">
        <f t="shared" si="34"/>
        <v>-0.67127115240207469</v>
      </c>
      <c r="G131" s="118">
        <v>85414</v>
      </c>
      <c r="H131" s="119">
        <f t="shared" si="35"/>
        <v>-9.2498937526561797E-2</v>
      </c>
      <c r="I131" s="118">
        <v>399420</v>
      </c>
      <c r="J131" s="119">
        <f t="shared" si="36"/>
        <v>3.6762825766267824</v>
      </c>
      <c r="K131" s="118">
        <v>324780</v>
      </c>
      <c r="L131" s="119">
        <f t="shared" si="37"/>
        <v>-0.18687096289619953</v>
      </c>
      <c r="M131" s="118">
        <v>255984</v>
      </c>
      <c r="N131" s="119">
        <v>0.27323551355384224</v>
      </c>
      <c r="O131" s="119">
        <v>0.50620465658152547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C134" s="120"/>
      <c r="K134" s="120"/>
      <c r="N134" s="79"/>
      <c r="O134" s="79"/>
    </row>
    <row r="136" spans="2:16" ht="48.75" customHeight="1" thickBot="1" x14ac:dyDescent="0.3">
      <c r="B136" s="269" t="s">
        <v>279</v>
      </c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1" t="s">
        <v>113</v>
      </c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3"/>
    </row>
    <row r="139" spans="2:16" ht="22.5" thickTop="1" thickBot="1" x14ac:dyDescent="0.3">
      <c r="B139" s="109"/>
      <c r="C139" s="294">
        <f>C7</f>
        <v>2019</v>
      </c>
      <c r="D139" s="295"/>
      <c r="E139" s="296">
        <v>2020</v>
      </c>
      <c r="F139" s="295"/>
      <c r="G139" s="296">
        <v>2021</v>
      </c>
      <c r="H139" s="295"/>
      <c r="I139" s="296">
        <v>2022</v>
      </c>
      <c r="J139" s="295"/>
      <c r="K139" s="296">
        <v>2023</v>
      </c>
      <c r="L139" s="295"/>
      <c r="M139" s="296">
        <v>2024</v>
      </c>
      <c r="N139" s="297"/>
      <c r="O139" s="298"/>
    </row>
    <row r="140" spans="2:16" ht="16.5" thickTop="1" thickBot="1" x14ac:dyDescent="0.3">
      <c r="B140" s="85"/>
      <c r="C140" s="111" t="s">
        <v>69</v>
      </c>
      <c r="D140" s="112" t="str">
        <f>CONCATENATE("var. ",RIGHT(C139,2),"/",RIGHT(C139-1,2))</f>
        <v>var. 19/18</v>
      </c>
      <c r="E140" s="113" t="s">
        <v>69</v>
      </c>
      <c r="F140" s="112" t="str">
        <f>CONCATENATE("var. ",RIGHT(E139,2),"/",RIGHT(E139-1,2))</f>
        <v>var. 20/19</v>
      </c>
      <c r="G140" s="113" t="s">
        <v>69</v>
      </c>
      <c r="H140" s="112" t="str">
        <f>CONCATENATE("var. ",RIGHT(G139,2),"/",RIGHT(G139-1,2))</f>
        <v>var. 21/20</v>
      </c>
      <c r="I140" s="113" t="s">
        <v>69</v>
      </c>
      <c r="J140" s="112" t="s">
        <v>136</v>
      </c>
      <c r="K140" s="113" t="s">
        <v>69</v>
      </c>
      <c r="L140" s="112" t="s">
        <v>249</v>
      </c>
      <c r="M140" s="113" t="s">
        <v>69</v>
      </c>
      <c r="N140" s="112" t="s">
        <v>273</v>
      </c>
      <c r="O140" s="112" t="s">
        <v>274</v>
      </c>
    </row>
    <row r="141" spans="2:16" x14ac:dyDescent="0.25">
      <c r="B141" s="114" t="s">
        <v>71</v>
      </c>
      <c r="C141" s="115">
        <v>8754</v>
      </c>
      <c r="D141" s="116">
        <v>-0.26652702136573103</v>
      </c>
      <c r="E141" s="115">
        <v>6651</v>
      </c>
      <c r="F141" s="116">
        <f t="shared" ref="F141:F153" si="41">IFERROR(E141/C141-1,"-")</f>
        <v>-0.24023303632625082</v>
      </c>
      <c r="G141" s="115">
        <v>1087</v>
      </c>
      <c r="H141" s="116">
        <f t="shared" ref="H141:H153" si="42">IFERROR(G141/E141-1,"-")</f>
        <v>-0.83656592993534806</v>
      </c>
      <c r="I141" s="115">
        <v>2969</v>
      </c>
      <c r="J141" s="116">
        <f t="shared" ref="J141:J153" si="43">IFERROR(I141/G141-1,"-")</f>
        <v>1.7313707451701932</v>
      </c>
      <c r="K141" s="115">
        <v>7290</v>
      </c>
      <c r="L141" s="116">
        <f t="shared" ref="L141:L153" si="44">IFERROR(K141/I141-1,"-")</f>
        <v>1.4553721791849106</v>
      </c>
      <c r="M141" s="115">
        <v>8477</v>
      </c>
      <c r="N141" s="116">
        <f t="shared" ref="N141:N149" si="45">IFERROR(M141/K141-1,"-")</f>
        <v>0.16282578875171461</v>
      </c>
      <c r="O141" s="116">
        <f t="shared" ref="O141" si="46">M141/C141-1</f>
        <v>-3.1642677633082039E-2</v>
      </c>
    </row>
    <row r="142" spans="2:16" x14ac:dyDescent="0.25">
      <c r="B142" s="114" t="s">
        <v>73</v>
      </c>
      <c r="C142" s="115">
        <v>9269</v>
      </c>
      <c r="D142" s="116">
        <v>-0.18885096700796355</v>
      </c>
      <c r="E142" s="115">
        <v>6462</v>
      </c>
      <c r="F142" s="116">
        <f t="shared" si="41"/>
        <v>-0.30283741503937855</v>
      </c>
      <c r="G142" s="115">
        <v>3967</v>
      </c>
      <c r="H142" s="116">
        <f t="shared" si="42"/>
        <v>-0.38610337356855462</v>
      </c>
      <c r="I142" s="115">
        <v>7286</v>
      </c>
      <c r="J142" s="116">
        <f t="shared" si="43"/>
        <v>0.83665238215276028</v>
      </c>
      <c r="K142" s="115">
        <v>8763</v>
      </c>
      <c r="L142" s="116">
        <f t="shared" si="44"/>
        <v>0.20271754048860835</v>
      </c>
      <c r="M142" s="115">
        <v>10131</v>
      </c>
      <c r="N142" s="116">
        <f t="shared" si="45"/>
        <v>0.15611092091749401</v>
      </c>
      <c r="O142" s="116">
        <f>IFERROR(M142/C142-1,"-")</f>
        <v>9.2998165929442322E-2</v>
      </c>
    </row>
    <row r="143" spans="2:16" x14ac:dyDescent="0.25">
      <c r="B143" s="114" t="s">
        <v>75</v>
      </c>
      <c r="C143" s="115">
        <v>9148</v>
      </c>
      <c r="D143" s="116">
        <v>-0.22566446588792954</v>
      </c>
      <c r="E143" s="115">
        <v>3878</v>
      </c>
      <c r="F143" s="116">
        <f t="shared" si="41"/>
        <v>-0.57608220376038477</v>
      </c>
      <c r="G143" s="115">
        <v>4489</v>
      </c>
      <c r="H143" s="116">
        <f t="shared" si="42"/>
        <v>0.1575554409489428</v>
      </c>
      <c r="I143" s="115">
        <v>12172</v>
      </c>
      <c r="J143" s="116">
        <f t="shared" si="43"/>
        <v>1.7115170416573848</v>
      </c>
      <c r="K143" s="115">
        <v>6069</v>
      </c>
      <c r="L143" s="116">
        <f t="shared" si="44"/>
        <v>-0.50139664804469275</v>
      </c>
      <c r="M143" s="115">
        <v>10656</v>
      </c>
      <c r="N143" s="116">
        <f t="shared" si="45"/>
        <v>0.75580820563519535</v>
      </c>
      <c r="O143" s="116">
        <f t="shared" ref="O143:O152" si="47">IFERROR(M143/C143-1,"-")</f>
        <v>0.16484477481416704</v>
      </c>
    </row>
    <row r="144" spans="2:16" x14ac:dyDescent="0.25">
      <c r="B144" s="114" t="s">
        <v>77</v>
      </c>
      <c r="C144" s="115">
        <v>7080</v>
      </c>
      <c r="D144" s="116">
        <v>-0.18074519787086318</v>
      </c>
      <c r="E144" s="115">
        <v>0</v>
      </c>
      <c r="F144" s="116">
        <f t="shared" si="41"/>
        <v>-1</v>
      </c>
      <c r="G144" s="115">
        <v>4136</v>
      </c>
      <c r="H144" s="116" t="str">
        <f t="shared" si="42"/>
        <v>-</v>
      </c>
      <c r="I144" s="115">
        <v>8715</v>
      </c>
      <c r="J144" s="116">
        <f t="shared" si="43"/>
        <v>1.1071083172147</v>
      </c>
      <c r="K144" s="115">
        <v>6686</v>
      </c>
      <c r="L144" s="116">
        <f t="shared" si="44"/>
        <v>-0.23281698221457259</v>
      </c>
      <c r="M144" s="115">
        <v>4755</v>
      </c>
      <c r="N144" s="116">
        <f t="shared" si="45"/>
        <v>-0.28881244391265326</v>
      </c>
      <c r="O144" s="116">
        <f t="shared" si="47"/>
        <v>-0.32838983050847459</v>
      </c>
    </row>
    <row r="145" spans="1:16" x14ac:dyDescent="0.25">
      <c r="B145" s="114" t="s">
        <v>79</v>
      </c>
      <c r="C145" s="115">
        <v>6466</v>
      </c>
      <c r="D145" s="116">
        <v>-0.1183528770111808</v>
      </c>
      <c r="E145" s="115">
        <v>0</v>
      </c>
      <c r="F145" s="116">
        <f t="shared" si="41"/>
        <v>-1</v>
      </c>
      <c r="G145" s="115">
        <v>3985</v>
      </c>
      <c r="H145" s="116" t="str">
        <f t="shared" si="42"/>
        <v>-</v>
      </c>
      <c r="I145" s="115">
        <v>3126</v>
      </c>
      <c r="J145" s="116">
        <f t="shared" si="43"/>
        <v>-0.21555834378920957</v>
      </c>
      <c r="K145" s="115">
        <v>2920</v>
      </c>
      <c r="L145" s="116">
        <f t="shared" si="44"/>
        <v>-6.5898912348048677E-2</v>
      </c>
      <c r="M145" s="115">
        <v>3337</v>
      </c>
      <c r="N145" s="116">
        <f t="shared" si="45"/>
        <v>0.14280821917808217</v>
      </c>
      <c r="O145" s="116">
        <f t="shared" si="47"/>
        <v>-0.4839158676152181</v>
      </c>
    </row>
    <row r="146" spans="1:16" x14ac:dyDescent="0.25">
      <c r="B146" s="114" t="s">
        <v>81</v>
      </c>
      <c r="C146" s="115">
        <v>6152</v>
      </c>
      <c r="D146" s="116">
        <v>3.7261844545607881E-2</v>
      </c>
      <c r="E146" s="115">
        <v>0</v>
      </c>
      <c r="F146" s="116">
        <f t="shared" si="41"/>
        <v>-1</v>
      </c>
      <c r="G146" s="115">
        <v>1408</v>
      </c>
      <c r="H146" s="116" t="str">
        <f t="shared" si="42"/>
        <v>-</v>
      </c>
      <c r="I146" s="115">
        <v>3591</v>
      </c>
      <c r="J146" s="116">
        <f t="shared" si="43"/>
        <v>1.5504261363636362</v>
      </c>
      <c r="K146" s="115">
        <v>10666</v>
      </c>
      <c r="L146" s="116">
        <f t="shared" si="44"/>
        <v>1.9702032859927598</v>
      </c>
      <c r="M146" s="115">
        <v>2892</v>
      </c>
      <c r="N146" s="116">
        <f t="shared" si="45"/>
        <v>-0.72885805362835177</v>
      </c>
      <c r="O146" s="116">
        <f t="shared" si="47"/>
        <v>-0.52990897269180759</v>
      </c>
    </row>
    <row r="147" spans="1:16" x14ac:dyDescent="0.25">
      <c r="B147" s="114" t="s">
        <v>83</v>
      </c>
      <c r="C147" s="115">
        <v>5273</v>
      </c>
      <c r="D147" s="116">
        <v>-0.29646430953969316</v>
      </c>
      <c r="E147" s="115">
        <v>0</v>
      </c>
      <c r="F147" s="116">
        <f t="shared" si="41"/>
        <v>-1</v>
      </c>
      <c r="G147" s="115">
        <v>256</v>
      </c>
      <c r="H147" s="116" t="str">
        <f t="shared" si="42"/>
        <v>-</v>
      </c>
      <c r="I147" s="115">
        <v>1577</v>
      </c>
      <c r="J147" s="116">
        <f t="shared" si="43"/>
        <v>5.16015625</v>
      </c>
      <c r="K147" s="115">
        <v>4584</v>
      </c>
      <c r="L147" s="116">
        <f t="shared" si="44"/>
        <v>1.9067850348763473</v>
      </c>
      <c r="M147" s="115">
        <v>4680</v>
      </c>
      <c r="N147" s="116">
        <f t="shared" si="45"/>
        <v>2.0942408376963373E-2</v>
      </c>
      <c r="O147" s="116">
        <f t="shared" si="47"/>
        <v>-0.11245970036032615</v>
      </c>
    </row>
    <row r="148" spans="1:16" x14ac:dyDescent="0.25">
      <c r="B148" s="114" t="s">
        <v>85</v>
      </c>
      <c r="C148" s="115">
        <v>5599</v>
      </c>
      <c r="D148" s="116">
        <v>-0.26212440695835526</v>
      </c>
      <c r="E148" s="115">
        <v>2866</v>
      </c>
      <c r="F148" s="116">
        <f t="shared" si="41"/>
        <v>-0.48812287908555096</v>
      </c>
      <c r="G148" s="115">
        <v>479</v>
      </c>
      <c r="H148" s="116">
        <f t="shared" si="42"/>
        <v>-0.83286810886252616</v>
      </c>
      <c r="I148" s="115">
        <v>1422</v>
      </c>
      <c r="J148" s="116">
        <f t="shared" si="43"/>
        <v>1.9686847599164925</v>
      </c>
      <c r="K148" s="115">
        <v>4882</v>
      </c>
      <c r="L148" s="116">
        <f t="shared" si="44"/>
        <v>2.4331926863572435</v>
      </c>
      <c r="M148" s="115"/>
      <c r="N148" s="116"/>
      <c r="O148" s="116"/>
    </row>
    <row r="149" spans="1:16" x14ac:dyDescent="0.25">
      <c r="B149" s="114" t="s">
        <v>87</v>
      </c>
      <c r="C149" s="115">
        <v>9196</v>
      </c>
      <c r="D149" s="116">
        <v>-0.16240094726295651</v>
      </c>
      <c r="E149" s="115">
        <v>829</v>
      </c>
      <c r="F149" s="116">
        <f t="shared" si="41"/>
        <v>-0.9098521096128751</v>
      </c>
      <c r="G149" s="115">
        <v>3857</v>
      </c>
      <c r="H149" s="116">
        <f t="shared" si="42"/>
        <v>3.6525934861278646</v>
      </c>
      <c r="I149" s="115">
        <v>2175</v>
      </c>
      <c r="J149" s="116">
        <f t="shared" si="43"/>
        <v>-0.43609022556390975</v>
      </c>
      <c r="K149" s="115">
        <v>3872</v>
      </c>
      <c r="L149" s="116">
        <f t="shared" si="44"/>
        <v>0.78022988505747137</v>
      </c>
      <c r="M149" s="115"/>
      <c r="N149" s="116"/>
      <c r="O149" s="116"/>
    </row>
    <row r="150" spans="1:16" x14ac:dyDescent="0.25">
      <c r="A150" s="120"/>
      <c r="B150" s="114" t="s">
        <v>89</v>
      </c>
      <c r="C150" s="115">
        <v>10098</v>
      </c>
      <c r="D150" s="116">
        <v>-0.25222156398104267</v>
      </c>
      <c r="E150" s="115">
        <v>598</v>
      </c>
      <c r="F150" s="116">
        <f t="shared" si="41"/>
        <v>-0.94078035254505843</v>
      </c>
      <c r="G150" s="115">
        <v>6530</v>
      </c>
      <c r="H150" s="116">
        <f t="shared" si="42"/>
        <v>9.919732441471572</v>
      </c>
      <c r="I150" s="115">
        <v>3026</v>
      </c>
      <c r="J150" s="116">
        <f t="shared" si="43"/>
        <v>-0.53660030627871369</v>
      </c>
      <c r="K150" s="115">
        <v>6685</v>
      </c>
      <c r="L150" s="116">
        <f t="shared" si="44"/>
        <v>1.2091870456047586</v>
      </c>
      <c r="M150" s="115"/>
      <c r="N150" s="116"/>
      <c r="O150" s="116"/>
    </row>
    <row r="151" spans="1:16" x14ac:dyDescent="0.25">
      <c r="B151" s="114" t="s">
        <v>91</v>
      </c>
      <c r="C151" s="115">
        <v>10588</v>
      </c>
      <c r="D151" s="116">
        <v>-0.18784996548285648</v>
      </c>
      <c r="E151" s="115">
        <v>2395</v>
      </c>
      <c r="F151" s="116">
        <f t="shared" si="41"/>
        <v>-0.77380052890064221</v>
      </c>
      <c r="G151" s="115">
        <v>3367</v>
      </c>
      <c r="H151" s="116">
        <f t="shared" si="42"/>
        <v>0.40584551148225478</v>
      </c>
      <c r="I151" s="115">
        <v>6875</v>
      </c>
      <c r="J151" s="116">
        <f t="shared" si="43"/>
        <v>1.0418770418770418</v>
      </c>
      <c r="K151" s="115">
        <v>14295</v>
      </c>
      <c r="L151" s="116">
        <f t="shared" si="44"/>
        <v>1.0792727272727274</v>
      </c>
      <c r="M151" s="115"/>
      <c r="N151" s="116"/>
      <c r="O151" s="116"/>
    </row>
    <row r="152" spans="1:16" x14ac:dyDescent="0.25">
      <c r="B152" s="114" t="s">
        <v>93</v>
      </c>
      <c r="C152" s="115">
        <v>6869</v>
      </c>
      <c r="D152" s="116">
        <v>-0.24937165337121625</v>
      </c>
      <c r="E152" s="115">
        <v>3201</v>
      </c>
      <c r="F152" s="116">
        <f t="shared" si="41"/>
        <v>-0.53399330324646965</v>
      </c>
      <c r="G152" s="115">
        <v>2579</v>
      </c>
      <c r="H152" s="116">
        <f t="shared" si="42"/>
        <v>-0.19431427678850355</v>
      </c>
      <c r="I152" s="115">
        <v>3771</v>
      </c>
      <c r="J152" s="116">
        <f t="shared" si="43"/>
        <v>0.46219464908879404</v>
      </c>
      <c r="K152" s="115">
        <v>8580</v>
      </c>
      <c r="L152" s="116">
        <f t="shared" si="44"/>
        <v>1.2752585521081943</v>
      </c>
      <c r="M152" s="115"/>
      <c r="N152" s="116"/>
      <c r="O152" s="116"/>
    </row>
    <row r="153" spans="1:16" ht="15.75" x14ac:dyDescent="0.25">
      <c r="B153" s="117" t="s">
        <v>30</v>
      </c>
      <c r="C153" s="118">
        <v>94492</v>
      </c>
      <c r="D153" s="119">
        <v>-0.204860439088836</v>
      </c>
      <c r="E153" s="118">
        <v>27344</v>
      </c>
      <c r="F153" s="119">
        <f t="shared" si="41"/>
        <v>-0.71062100495280023</v>
      </c>
      <c r="G153" s="118">
        <v>36140</v>
      </c>
      <c r="H153" s="119">
        <f t="shared" si="42"/>
        <v>0.32167934464599179</v>
      </c>
      <c r="I153" s="118">
        <v>56705</v>
      </c>
      <c r="J153" s="119">
        <f t="shared" si="43"/>
        <v>0.56903707802988368</v>
      </c>
      <c r="K153" s="118">
        <v>85292</v>
      </c>
      <c r="L153" s="119">
        <f t="shared" si="44"/>
        <v>0.50413543779208192</v>
      </c>
      <c r="M153" s="118">
        <v>44928</v>
      </c>
      <c r="N153" s="119">
        <v>-4.3637447315764799E-2</v>
      </c>
      <c r="O153" s="119">
        <v>-0.13835295922672697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C156" s="120"/>
      <c r="K156" s="120"/>
      <c r="N156" s="79"/>
      <c r="O156" s="79"/>
    </row>
    <row r="157" spans="1:16" x14ac:dyDescent="0.25">
      <c r="O157" s="122"/>
    </row>
    <row r="158" spans="1:16" ht="48.75" customHeight="1" thickBot="1" x14ac:dyDescent="0.3">
      <c r="B158" s="269" t="s">
        <v>280</v>
      </c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  <c r="O158" s="269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1" t="s">
        <v>116</v>
      </c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3"/>
    </row>
    <row r="161" spans="2:15" ht="22.5" thickTop="1" thickBot="1" x14ac:dyDescent="0.3">
      <c r="B161" s="109"/>
      <c r="C161" s="294">
        <f>C7</f>
        <v>2019</v>
      </c>
      <c r="D161" s="295"/>
      <c r="E161" s="296">
        <v>2020</v>
      </c>
      <c r="F161" s="295"/>
      <c r="G161" s="296">
        <v>2021</v>
      </c>
      <c r="H161" s="295"/>
      <c r="I161" s="296">
        <v>2022</v>
      </c>
      <c r="J161" s="295"/>
      <c r="K161" s="296">
        <v>2023</v>
      </c>
      <c r="L161" s="295"/>
      <c r="M161" s="296">
        <v>2024</v>
      </c>
      <c r="N161" s="297"/>
      <c r="O161" s="298"/>
    </row>
    <row r="162" spans="2:15" ht="16.5" thickTop="1" thickBot="1" x14ac:dyDescent="0.3">
      <c r="B162" s="85"/>
      <c r="C162" s="111" t="s">
        <v>69</v>
      </c>
      <c r="D162" s="112" t="str">
        <f>CONCATENATE("var. ",RIGHT(C161,2),"/",RIGHT(C161-1,2))</f>
        <v>var. 19/18</v>
      </c>
      <c r="E162" s="113" t="s">
        <v>69</v>
      </c>
      <c r="F162" s="112" t="str">
        <f>CONCATENATE("var. ",RIGHT(E161,2),"/",RIGHT(E161-1,2))</f>
        <v>var. 20/19</v>
      </c>
      <c r="G162" s="113" t="s">
        <v>69</v>
      </c>
      <c r="H162" s="112" t="str">
        <f>CONCATENATE("var. ",RIGHT(G161,2),"/",RIGHT(G161-1,2))</f>
        <v>var. 21/20</v>
      </c>
      <c r="I162" s="113" t="s">
        <v>69</v>
      </c>
      <c r="J162" s="112" t="s">
        <v>136</v>
      </c>
      <c r="K162" s="113" t="s">
        <v>69</v>
      </c>
      <c r="L162" s="112" t="s">
        <v>249</v>
      </c>
      <c r="M162" s="113" t="s">
        <v>69</v>
      </c>
      <c r="N162" s="112" t="s">
        <v>273</v>
      </c>
      <c r="O162" s="112" t="s">
        <v>274</v>
      </c>
    </row>
    <row r="163" spans="2:15" x14ac:dyDescent="0.25">
      <c r="B163" s="114" t="s">
        <v>71</v>
      </c>
      <c r="C163" s="115">
        <v>5488</v>
      </c>
      <c r="D163" s="116">
        <v>0.82507482540738275</v>
      </c>
      <c r="E163" s="115">
        <v>7382</v>
      </c>
      <c r="F163" s="116">
        <f t="shared" ref="F163:F175" si="48">IFERROR(E163/C163-1,"-")</f>
        <v>0.34511661807580185</v>
      </c>
      <c r="G163" s="115">
        <v>227</v>
      </c>
      <c r="H163" s="116">
        <f t="shared" ref="H163:H175" si="49">IFERROR(G163/E163-1,"-")</f>
        <v>-0.96924952587374691</v>
      </c>
      <c r="I163" s="115">
        <v>7772</v>
      </c>
      <c r="J163" s="116">
        <f t="shared" ref="J163:J175" si="50">IFERROR(I163/G163-1,"-")</f>
        <v>33.237885462555063</v>
      </c>
      <c r="K163" s="115">
        <v>15720</v>
      </c>
      <c r="L163" s="116">
        <f t="shared" ref="L163:L175" si="51">IFERROR(K163/I163-1,"-")</f>
        <v>1.0226453937210498</v>
      </c>
      <c r="M163" s="115">
        <v>3290</v>
      </c>
      <c r="N163" s="116">
        <f t="shared" ref="N163:N171" si="52">IFERROR(M163/K163-1,"-")</f>
        <v>-0.79071246819338425</v>
      </c>
      <c r="O163" s="116">
        <f t="shared" ref="O163" si="53">M163/C163-1</f>
        <v>-0.40051020408163263</v>
      </c>
    </row>
    <row r="164" spans="2:15" x14ac:dyDescent="0.25">
      <c r="B164" s="114" t="s">
        <v>73</v>
      </c>
      <c r="C164" s="115">
        <v>6513</v>
      </c>
      <c r="D164" s="116">
        <v>0.53971631205673765</v>
      </c>
      <c r="E164" s="115">
        <v>6883</v>
      </c>
      <c r="F164" s="116">
        <f t="shared" si="48"/>
        <v>5.680945800706283E-2</v>
      </c>
      <c r="G164" s="115">
        <v>991</v>
      </c>
      <c r="H164" s="116">
        <f t="shared" si="49"/>
        <v>-0.85602208339386898</v>
      </c>
      <c r="I164" s="115">
        <v>4127</v>
      </c>
      <c r="J164" s="116">
        <f t="shared" si="50"/>
        <v>3.1644803229061553</v>
      </c>
      <c r="K164" s="115">
        <v>17689</v>
      </c>
      <c r="L164" s="116">
        <f t="shared" si="51"/>
        <v>3.2861642839835232</v>
      </c>
      <c r="M164" s="115">
        <v>16908</v>
      </c>
      <c r="N164" s="116">
        <f t="shared" si="52"/>
        <v>-4.415173271524675E-2</v>
      </c>
      <c r="O164" s="116">
        <f>IFERROR(M164/C164-1,"-")</f>
        <v>1.5960386918470753</v>
      </c>
    </row>
    <row r="165" spans="2:15" x14ac:dyDescent="0.25">
      <c r="B165" s="114" t="s">
        <v>75</v>
      </c>
      <c r="C165" s="115">
        <v>4616</v>
      </c>
      <c r="D165" s="116">
        <v>0.46400253726609586</v>
      </c>
      <c r="E165" s="115">
        <v>1329</v>
      </c>
      <c r="F165" s="116">
        <f t="shared" si="48"/>
        <v>-0.71208838821490472</v>
      </c>
      <c r="G165" s="115">
        <v>1546</v>
      </c>
      <c r="H165" s="116">
        <f t="shared" si="49"/>
        <v>0.16328066215199399</v>
      </c>
      <c r="I165" s="115">
        <v>5526</v>
      </c>
      <c r="J165" s="116">
        <f t="shared" si="50"/>
        <v>2.5743855109961191</v>
      </c>
      <c r="K165" s="115">
        <v>14306</v>
      </c>
      <c r="L165" s="116">
        <f t="shared" si="51"/>
        <v>1.5888526963445528</v>
      </c>
      <c r="M165" s="115">
        <v>15794</v>
      </c>
      <c r="N165" s="116">
        <f t="shared" si="52"/>
        <v>0.10401230253040672</v>
      </c>
      <c r="O165" s="116">
        <f t="shared" ref="O165:O174" si="54">IFERROR(M165/C165-1,"-")</f>
        <v>2.4215771230502598</v>
      </c>
    </row>
    <row r="166" spans="2:15" x14ac:dyDescent="0.25">
      <c r="B166" s="114" t="s">
        <v>77</v>
      </c>
      <c r="C166" s="115">
        <v>8828</v>
      </c>
      <c r="D166" s="116">
        <v>0.76102134450428882</v>
      </c>
      <c r="E166" s="115">
        <v>0</v>
      </c>
      <c r="F166" s="116">
        <f t="shared" si="48"/>
        <v>-1</v>
      </c>
      <c r="G166" s="115">
        <v>1491</v>
      </c>
      <c r="H166" s="116" t="str">
        <f t="shared" si="49"/>
        <v>-</v>
      </c>
      <c r="I166" s="115">
        <v>5883</v>
      </c>
      <c r="J166" s="116">
        <f t="shared" si="50"/>
        <v>2.9456740442655938</v>
      </c>
      <c r="K166" s="115">
        <v>6324</v>
      </c>
      <c r="L166" s="116">
        <f t="shared" si="51"/>
        <v>7.4961754207037323E-2</v>
      </c>
      <c r="M166" s="115">
        <v>19903</v>
      </c>
      <c r="N166" s="116">
        <f t="shared" si="52"/>
        <v>2.1472169512966479</v>
      </c>
      <c r="O166" s="116">
        <f t="shared" si="54"/>
        <v>1.2545310376076122</v>
      </c>
    </row>
    <row r="167" spans="2:15" x14ac:dyDescent="0.25">
      <c r="B167" s="114" t="s">
        <v>79</v>
      </c>
      <c r="C167" s="115">
        <v>6209</v>
      </c>
      <c r="D167" s="116">
        <v>2.5602907168813971E-2</v>
      </c>
      <c r="E167" s="115">
        <v>0</v>
      </c>
      <c r="F167" s="116">
        <f t="shared" si="48"/>
        <v>-1</v>
      </c>
      <c r="G167" s="115">
        <v>1499</v>
      </c>
      <c r="H167" s="116" t="str">
        <f t="shared" si="49"/>
        <v>-</v>
      </c>
      <c r="I167" s="115">
        <v>17440</v>
      </c>
      <c r="J167" s="116">
        <f t="shared" si="50"/>
        <v>10.634422948632421</v>
      </c>
      <c r="K167" s="115">
        <v>4173</v>
      </c>
      <c r="L167" s="116">
        <f t="shared" si="51"/>
        <v>-0.76072247706422025</v>
      </c>
      <c r="M167" s="115">
        <v>12337</v>
      </c>
      <c r="N167" s="116">
        <f t="shared" si="52"/>
        <v>1.9563862928348912</v>
      </c>
      <c r="O167" s="116">
        <f t="shared" si="54"/>
        <v>0.98695442100177155</v>
      </c>
    </row>
    <row r="168" spans="2:15" x14ac:dyDescent="0.25">
      <c r="B168" s="114" t="s">
        <v>81</v>
      </c>
      <c r="C168" s="115">
        <v>4826</v>
      </c>
      <c r="D168" s="116">
        <v>0.74223826714801433</v>
      </c>
      <c r="E168" s="115">
        <v>0</v>
      </c>
      <c r="F168" s="116">
        <f t="shared" si="48"/>
        <v>-1</v>
      </c>
      <c r="G168" s="115">
        <v>1301</v>
      </c>
      <c r="H168" s="116" t="str">
        <f t="shared" si="49"/>
        <v>-</v>
      </c>
      <c r="I168" s="115">
        <v>4140</v>
      </c>
      <c r="J168" s="116">
        <f t="shared" si="50"/>
        <v>2.1821675634127593</v>
      </c>
      <c r="K168" s="115">
        <v>2887</v>
      </c>
      <c r="L168" s="116">
        <f t="shared" si="51"/>
        <v>-0.30265700483091784</v>
      </c>
      <c r="M168" s="115">
        <v>2445</v>
      </c>
      <c r="N168" s="116">
        <f t="shared" si="52"/>
        <v>-0.15310010391409767</v>
      </c>
      <c r="O168" s="116">
        <f t="shared" si="54"/>
        <v>-0.49336924989639452</v>
      </c>
    </row>
    <row r="169" spans="2:15" x14ac:dyDescent="0.25">
      <c r="B169" s="114" t="s">
        <v>83</v>
      </c>
      <c r="C169" s="115">
        <v>6398</v>
      </c>
      <c r="D169" s="116">
        <v>0.97591105620753549</v>
      </c>
      <c r="E169" s="115">
        <v>0</v>
      </c>
      <c r="F169" s="116">
        <f t="shared" si="48"/>
        <v>-1</v>
      </c>
      <c r="G169" s="115">
        <v>759</v>
      </c>
      <c r="H169" s="116" t="str">
        <f t="shared" si="49"/>
        <v>-</v>
      </c>
      <c r="I169" s="115">
        <v>12259</v>
      </c>
      <c r="J169" s="116">
        <f t="shared" si="50"/>
        <v>15.151515151515152</v>
      </c>
      <c r="K169" s="115">
        <v>12028</v>
      </c>
      <c r="L169" s="116">
        <f t="shared" si="51"/>
        <v>-1.8843298800880981E-2</v>
      </c>
      <c r="M169" s="115">
        <v>5749</v>
      </c>
      <c r="N169" s="116">
        <f t="shared" si="52"/>
        <v>-0.52203192550714994</v>
      </c>
      <c r="O169" s="116">
        <f t="shared" si="54"/>
        <v>-0.10143794935917472</v>
      </c>
    </row>
    <row r="170" spans="2:15" x14ac:dyDescent="0.25">
      <c r="B170" s="114" t="s">
        <v>85</v>
      </c>
      <c r="C170" s="115">
        <v>8534</v>
      </c>
      <c r="D170" s="116">
        <v>0.52583586626139822</v>
      </c>
      <c r="E170" s="115">
        <v>313</v>
      </c>
      <c r="F170" s="116">
        <f t="shared" si="48"/>
        <v>-0.96332317787672839</v>
      </c>
      <c r="G170" s="115">
        <v>7898</v>
      </c>
      <c r="H170" s="116">
        <f t="shared" si="49"/>
        <v>24.233226837060702</v>
      </c>
      <c r="I170" s="115">
        <v>12685</v>
      </c>
      <c r="J170" s="116">
        <f t="shared" si="50"/>
        <v>0.60610281083818696</v>
      </c>
      <c r="K170" s="115">
        <v>2059</v>
      </c>
      <c r="L170" s="116">
        <f t="shared" si="51"/>
        <v>-0.83768230193141502</v>
      </c>
      <c r="M170" s="115"/>
      <c r="N170" s="116"/>
      <c r="O170" s="116"/>
    </row>
    <row r="171" spans="2:15" x14ac:dyDescent="0.25">
      <c r="B171" s="114" t="s">
        <v>87</v>
      </c>
      <c r="C171" s="115">
        <v>4889</v>
      </c>
      <c r="D171" s="116">
        <v>1.0813111962537252</v>
      </c>
      <c r="E171" s="115">
        <v>694</v>
      </c>
      <c r="F171" s="116">
        <f t="shared" si="48"/>
        <v>-0.85804868071180196</v>
      </c>
      <c r="G171" s="115">
        <v>2749</v>
      </c>
      <c r="H171" s="116">
        <f t="shared" si="49"/>
        <v>2.9610951008645534</v>
      </c>
      <c r="I171" s="115">
        <v>10452</v>
      </c>
      <c r="J171" s="116">
        <f t="shared" si="50"/>
        <v>2.8021098581302293</v>
      </c>
      <c r="K171" s="115">
        <v>2122</v>
      </c>
      <c r="L171" s="116">
        <f t="shared" si="51"/>
        <v>-0.79697665518561045</v>
      </c>
      <c r="M171" s="115"/>
      <c r="N171" s="116"/>
      <c r="O171" s="116"/>
    </row>
    <row r="172" spans="2:15" x14ac:dyDescent="0.25">
      <c r="B172" s="114" t="s">
        <v>89</v>
      </c>
      <c r="C172" s="115">
        <v>8329</v>
      </c>
      <c r="D172" s="116">
        <v>0.96810018903591688</v>
      </c>
      <c r="E172" s="115">
        <v>1310</v>
      </c>
      <c r="F172" s="116">
        <f t="shared" si="48"/>
        <v>-0.84271821347100495</v>
      </c>
      <c r="G172" s="115">
        <v>4900</v>
      </c>
      <c r="H172" s="116">
        <f t="shared" si="49"/>
        <v>2.7404580152671754</v>
      </c>
      <c r="I172" s="115">
        <v>20423</v>
      </c>
      <c r="J172" s="116">
        <f t="shared" si="50"/>
        <v>3.1679591836734691</v>
      </c>
      <c r="K172" s="115">
        <v>25712</v>
      </c>
      <c r="L172" s="116">
        <f t="shared" si="51"/>
        <v>0.25897272682759631</v>
      </c>
      <c r="M172" s="115"/>
      <c r="N172" s="116"/>
      <c r="O172" s="116"/>
    </row>
    <row r="173" spans="2:15" x14ac:dyDescent="0.25">
      <c r="B173" s="114" t="s">
        <v>91</v>
      </c>
      <c r="C173" s="115">
        <v>5757</v>
      </c>
      <c r="D173" s="116">
        <v>1.2872467222884385</v>
      </c>
      <c r="E173" s="115">
        <v>245</v>
      </c>
      <c r="F173" s="116">
        <f t="shared" si="48"/>
        <v>-0.95744311273232585</v>
      </c>
      <c r="G173" s="115">
        <v>13889</v>
      </c>
      <c r="H173" s="116">
        <f t="shared" si="49"/>
        <v>55.689795918367345</v>
      </c>
      <c r="I173" s="115">
        <v>12938</v>
      </c>
      <c r="J173" s="116">
        <f t="shared" si="50"/>
        <v>-6.8471452228382135E-2</v>
      </c>
      <c r="K173" s="115">
        <v>2422</v>
      </c>
      <c r="L173" s="116">
        <f t="shared" si="51"/>
        <v>-0.81279950533312717</v>
      </c>
      <c r="M173" s="115"/>
      <c r="N173" s="116"/>
      <c r="O173" s="116"/>
    </row>
    <row r="174" spans="2:15" x14ac:dyDescent="0.25">
      <c r="B174" s="114" t="s">
        <v>93</v>
      </c>
      <c r="C174" s="115">
        <v>4847</v>
      </c>
      <c r="D174" s="116">
        <v>0.35315466219988823</v>
      </c>
      <c r="E174" s="115">
        <v>3211</v>
      </c>
      <c r="F174" s="116">
        <f t="shared" si="48"/>
        <v>-0.33752836806271924</v>
      </c>
      <c r="G174" s="115">
        <v>7122</v>
      </c>
      <c r="H174" s="116">
        <f t="shared" si="49"/>
        <v>1.2180006228589226</v>
      </c>
      <c r="I174" s="115">
        <v>13150</v>
      </c>
      <c r="J174" s="116">
        <f t="shared" si="50"/>
        <v>0.84639146307217072</v>
      </c>
      <c r="K174" s="115">
        <v>3264</v>
      </c>
      <c r="L174" s="116">
        <f t="shared" si="51"/>
        <v>-0.75178707224334596</v>
      </c>
      <c r="M174" s="115"/>
      <c r="N174" s="116"/>
      <c r="O174" s="116"/>
    </row>
    <row r="175" spans="2:15" ht="15.75" x14ac:dyDescent="0.25">
      <c r="B175" s="117" t="s">
        <v>30</v>
      </c>
      <c r="C175" s="118">
        <v>75234</v>
      </c>
      <c r="D175" s="119">
        <v>0.64489046307228115</v>
      </c>
      <c r="E175" s="118">
        <v>21566</v>
      </c>
      <c r="F175" s="119">
        <f t="shared" si="48"/>
        <v>-0.71334768854507269</v>
      </c>
      <c r="G175" s="118">
        <v>44372</v>
      </c>
      <c r="H175" s="119">
        <f t="shared" si="49"/>
        <v>1.0574979133821758</v>
      </c>
      <c r="I175" s="118">
        <v>126795</v>
      </c>
      <c r="J175" s="119">
        <f t="shared" si="50"/>
        <v>1.8575452988371044</v>
      </c>
      <c r="K175" s="118">
        <v>108706</v>
      </c>
      <c r="L175" s="119">
        <f t="shared" si="51"/>
        <v>-0.14266335423321108</v>
      </c>
      <c r="M175" s="118">
        <v>76426</v>
      </c>
      <c r="N175" s="119">
        <v>4.5113296046603857E-2</v>
      </c>
      <c r="O175" s="119">
        <v>0.78240589579737851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1:16" x14ac:dyDescent="0.25">
      <c r="C178" s="120"/>
      <c r="K178" s="120"/>
      <c r="N178" s="79"/>
      <c r="O178" s="79"/>
    </row>
    <row r="180" spans="1:16" ht="48.75" customHeight="1" thickBot="1" x14ac:dyDescent="0.3">
      <c r="B180" s="269" t="s">
        <v>281</v>
      </c>
      <c r="C180" s="269"/>
      <c r="D180" s="269"/>
      <c r="E180" s="269"/>
      <c r="F180" s="269"/>
      <c r="G180" s="269"/>
      <c r="H180" s="269"/>
      <c r="I180" s="269"/>
      <c r="J180" s="269"/>
      <c r="K180" s="269"/>
      <c r="L180" s="269"/>
      <c r="M180" s="269"/>
      <c r="N180" s="269"/>
      <c r="O180" s="269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1" t="s">
        <v>119</v>
      </c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3"/>
    </row>
    <row r="183" spans="1:16" ht="22.5" thickTop="1" thickBot="1" x14ac:dyDescent="0.3">
      <c r="B183" s="109"/>
      <c r="C183" s="294">
        <f>C7</f>
        <v>2019</v>
      </c>
      <c r="D183" s="295"/>
      <c r="E183" s="296">
        <v>2020</v>
      </c>
      <c r="F183" s="295"/>
      <c r="G183" s="296">
        <v>2021</v>
      </c>
      <c r="H183" s="295"/>
      <c r="I183" s="296">
        <v>2022</v>
      </c>
      <c r="J183" s="295"/>
      <c r="K183" s="296">
        <v>2023</v>
      </c>
      <c r="L183" s="295"/>
      <c r="M183" s="296">
        <v>2024</v>
      </c>
      <c r="N183" s="297"/>
      <c r="O183" s="298"/>
    </row>
    <row r="184" spans="1:16" ht="16.5" thickTop="1" thickBot="1" x14ac:dyDescent="0.3">
      <c r="B184" s="85"/>
      <c r="C184" s="111" t="s">
        <v>69</v>
      </c>
      <c r="D184" s="112" t="str">
        <f>CONCATENATE("var. ",RIGHT(C183,2),"/",RIGHT(C183-1,2))</f>
        <v>var. 19/18</v>
      </c>
      <c r="E184" s="113" t="s">
        <v>69</v>
      </c>
      <c r="F184" s="112" t="str">
        <f>CONCATENATE("var. ",RIGHT(E183,2),"/",RIGHT(E183-1,2))</f>
        <v>var. 20/19</v>
      </c>
      <c r="G184" s="113" t="s">
        <v>69</v>
      </c>
      <c r="H184" s="112" t="str">
        <f>CONCATENATE("var. ",RIGHT(G183,2),"/",RIGHT(G183-1,2))</f>
        <v>var. 21/20</v>
      </c>
      <c r="I184" s="113" t="s">
        <v>69</v>
      </c>
      <c r="J184" s="112" t="s">
        <v>136</v>
      </c>
      <c r="K184" s="113" t="s">
        <v>69</v>
      </c>
      <c r="L184" s="112" t="s">
        <v>249</v>
      </c>
      <c r="M184" s="113" t="s">
        <v>69</v>
      </c>
      <c r="N184" s="112" t="s">
        <v>273</v>
      </c>
      <c r="O184" s="112" t="s">
        <v>274</v>
      </c>
    </row>
    <row r="185" spans="1:16" x14ac:dyDescent="0.25">
      <c r="A185" s="120"/>
      <c r="B185" s="114" t="s">
        <v>71</v>
      </c>
      <c r="C185" s="115">
        <v>1637</v>
      </c>
      <c r="D185" s="116">
        <v>-0.30957401940109663</v>
      </c>
      <c r="E185" s="115">
        <v>777</v>
      </c>
      <c r="F185" s="116">
        <f t="shared" ref="F185:F197" si="55">IFERROR(E185/C185-1,"-")</f>
        <v>-0.52535125229077573</v>
      </c>
      <c r="G185" s="115">
        <v>4899</v>
      </c>
      <c r="H185" s="116">
        <f t="shared" ref="H185:H197" si="56">IFERROR(G185/E185-1,"-")</f>
        <v>5.3050193050193046</v>
      </c>
      <c r="I185" s="115">
        <v>1397</v>
      </c>
      <c r="J185" s="116">
        <f t="shared" ref="J185:J197" si="57">IFERROR(I185/G185-1,"-")</f>
        <v>-0.71483976321698306</v>
      </c>
      <c r="K185" s="115">
        <v>2004</v>
      </c>
      <c r="L185" s="116">
        <f t="shared" ref="L185:L197" si="58">IFERROR(K185/I185-1,"-")</f>
        <v>0.4345025053686471</v>
      </c>
      <c r="M185" s="115">
        <v>1208</v>
      </c>
      <c r="N185" s="116">
        <f t="shared" ref="N185:N193" si="59">IFERROR(M185/K185-1,"-")</f>
        <v>-0.39720558882235524</v>
      </c>
      <c r="O185" s="116">
        <f t="shared" ref="O185" si="60">M185/C185-1</f>
        <v>-0.26206475259621254</v>
      </c>
    </row>
    <row r="186" spans="1:16" x14ac:dyDescent="0.25">
      <c r="B186" s="114" t="s">
        <v>73</v>
      </c>
      <c r="C186" s="115">
        <v>1354</v>
      </c>
      <c r="D186" s="116">
        <v>-0.46184419713831482</v>
      </c>
      <c r="E186" s="115">
        <v>1331</v>
      </c>
      <c r="F186" s="116">
        <f t="shared" si="55"/>
        <v>-1.6986706056129952E-2</v>
      </c>
      <c r="G186" s="115">
        <v>10</v>
      </c>
      <c r="H186" s="116">
        <f t="shared" si="56"/>
        <v>-0.99248685199098419</v>
      </c>
      <c r="I186" s="115">
        <v>1062</v>
      </c>
      <c r="J186" s="116">
        <f t="shared" si="57"/>
        <v>105.2</v>
      </c>
      <c r="K186" s="115">
        <v>1864</v>
      </c>
      <c r="L186" s="116">
        <f t="shared" si="58"/>
        <v>0.75517890772128071</v>
      </c>
      <c r="M186" s="115">
        <v>3493</v>
      </c>
      <c r="N186" s="116">
        <f t="shared" si="59"/>
        <v>0.87392703862660936</v>
      </c>
      <c r="O186" s="116">
        <f>IFERROR(M186/C186-1,"-")</f>
        <v>1.5797636632200884</v>
      </c>
    </row>
    <row r="187" spans="1:16" x14ac:dyDescent="0.25">
      <c r="B187" s="114" t="s">
        <v>75</v>
      </c>
      <c r="C187" s="115">
        <v>1044</v>
      </c>
      <c r="D187" s="116">
        <v>-0.38983050847457623</v>
      </c>
      <c r="E187" s="115">
        <v>527</v>
      </c>
      <c r="F187" s="116">
        <f t="shared" si="55"/>
        <v>-0.49521072796934862</v>
      </c>
      <c r="G187" s="115">
        <v>1</v>
      </c>
      <c r="H187" s="116">
        <f t="shared" si="56"/>
        <v>-0.99810246679316883</v>
      </c>
      <c r="I187" s="115">
        <v>3467</v>
      </c>
      <c r="J187" s="116">
        <f t="shared" si="57"/>
        <v>3466</v>
      </c>
      <c r="K187" s="115">
        <v>1158</v>
      </c>
      <c r="L187" s="116">
        <f t="shared" si="58"/>
        <v>-0.66599365445630232</v>
      </c>
      <c r="M187" s="115">
        <v>2610</v>
      </c>
      <c r="N187" s="116">
        <f t="shared" si="59"/>
        <v>1.2538860103626943</v>
      </c>
      <c r="O187" s="116">
        <f t="shared" ref="O187:O196" si="61">IFERROR(M187/C187-1,"-")</f>
        <v>1.5</v>
      </c>
    </row>
    <row r="188" spans="1:16" x14ac:dyDescent="0.25">
      <c r="B188" s="114" t="s">
        <v>77</v>
      </c>
      <c r="C188" s="115">
        <v>1416</v>
      </c>
      <c r="D188" s="116">
        <v>-0.38354375272094032</v>
      </c>
      <c r="E188" s="115">
        <v>0</v>
      </c>
      <c r="F188" s="116">
        <f t="shared" si="55"/>
        <v>-1</v>
      </c>
      <c r="G188" s="115">
        <v>1328</v>
      </c>
      <c r="H188" s="116" t="str">
        <f t="shared" si="56"/>
        <v>-</v>
      </c>
      <c r="I188" s="115">
        <v>2408</v>
      </c>
      <c r="J188" s="116">
        <f t="shared" si="57"/>
        <v>0.81325301204819267</v>
      </c>
      <c r="K188" s="115">
        <v>1603</v>
      </c>
      <c r="L188" s="116">
        <f t="shared" si="58"/>
        <v>-0.33430232558139539</v>
      </c>
      <c r="M188" s="115">
        <v>1352</v>
      </c>
      <c r="N188" s="116">
        <f t="shared" si="59"/>
        <v>-0.15658140985651903</v>
      </c>
      <c r="O188" s="116">
        <f t="shared" si="61"/>
        <v>-4.5197740112994378E-2</v>
      </c>
    </row>
    <row r="189" spans="1:16" x14ac:dyDescent="0.25">
      <c r="B189" s="114" t="s">
        <v>79</v>
      </c>
      <c r="C189" s="115">
        <v>1143</v>
      </c>
      <c r="D189" s="116">
        <v>0.14874371859296476</v>
      </c>
      <c r="E189" s="115">
        <v>0</v>
      </c>
      <c r="F189" s="116">
        <f t="shared" si="55"/>
        <v>-1</v>
      </c>
      <c r="G189" s="115">
        <v>1742</v>
      </c>
      <c r="H189" s="116" t="str">
        <f t="shared" si="56"/>
        <v>-</v>
      </c>
      <c r="I189" s="115">
        <v>316</v>
      </c>
      <c r="J189" s="116">
        <f t="shared" si="57"/>
        <v>-0.81859931113662454</v>
      </c>
      <c r="K189" s="115">
        <v>1535</v>
      </c>
      <c r="L189" s="116">
        <f t="shared" si="58"/>
        <v>3.8575949367088604</v>
      </c>
      <c r="M189" s="115">
        <v>3433</v>
      </c>
      <c r="N189" s="116">
        <f t="shared" si="59"/>
        <v>1.2364820846905538</v>
      </c>
      <c r="O189" s="116">
        <f t="shared" si="61"/>
        <v>2.0034995625546808</v>
      </c>
    </row>
    <row r="190" spans="1:16" x14ac:dyDescent="0.25">
      <c r="B190" s="114" t="s">
        <v>120</v>
      </c>
      <c r="C190" s="115">
        <v>710</v>
      </c>
      <c r="D190" s="116">
        <v>-0.17249417249417254</v>
      </c>
      <c r="E190" s="115">
        <v>0</v>
      </c>
      <c r="F190" s="116">
        <f t="shared" si="55"/>
        <v>-1</v>
      </c>
      <c r="G190" s="115">
        <v>777</v>
      </c>
      <c r="H190" s="116" t="str">
        <f t="shared" si="56"/>
        <v>-</v>
      </c>
      <c r="I190" s="115">
        <v>727</v>
      </c>
      <c r="J190" s="116">
        <f t="shared" si="57"/>
        <v>-6.4350064350064295E-2</v>
      </c>
      <c r="K190" s="115">
        <v>781</v>
      </c>
      <c r="L190" s="116">
        <f t="shared" si="58"/>
        <v>7.427785419532329E-2</v>
      </c>
      <c r="M190" s="115">
        <v>753</v>
      </c>
      <c r="N190" s="116">
        <f t="shared" si="59"/>
        <v>-3.5851472471190804E-2</v>
      </c>
      <c r="O190" s="116">
        <f t="shared" si="61"/>
        <v>6.056338028169006E-2</v>
      </c>
    </row>
    <row r="191" spans="1:16" x14ac:dyDescent="0.25">
      <c r="B191" s="114" t="s">
        <v>83</v>
      </c>
      <c r="C191" s="115">
        <v>904</v>
      </c>
      <c r="D191" s="116">
        <v>-0.31306990881458963</v>
      </c>
      <c r="E191" s="115">
        <v>0</v>
      </c>
      <c r="F191" s="116">
        <f t="shared" si="55"/>
        <v>-1</v>
      </c>
      <c r="G191" s="115">
        <v>272</v>
      </c>
      <c r="H191" s="116" t="str">
        <f t="shared" si="56"/>
        <v>-</v>
      </c>
      <c r="I191" s="115">
        <v>4173</v>
      </c>
      <c r="J191" s="116">
        <f t="shared" si="57"/>
        <v>14.341911764705882</v>
      </c>
      <c r="K191" s="115">
        <v>4232</v>
      </c>
      <c r="L191" s="116">
        <f t="shared" si="58"/>
        <v>1.4138509465612348E-2</v>
      </c>
      <c r="M191" s="115">
        <v>3193</v>
      </c>
      <c r="N191" s="116">
        <f t="shared" si="59"/>
        <v>-0.24551039697542532</v>
      </c>
      <c r="O191" s="116">
        <f t="shared" si="61"/>
        <v>2.5320796460176993</v>
      </c>
    </row>
    <row r="192" spans="1:16" x14ac:dyDescent="0.25">
      <c r="B192" s="114" t="s">
        <v>85</v>
      </c>
      <c r="C192" s="115">
        <v>1197</v>
      </c>
      <c r="D192" s="116">
        <v>0.4065804935370152</v>
      </c>
      <c r="E192" s="115">
        <v>1415</v>
      </c>
      <c r="F192" s="116">
        <f t="shared" si="55"/>
        <v>0.18212197159565591</v>
      </c>
      <c r="G192" s="115">
        <v>1950</v>
      </c>
      <c r="H192" s="116">
        <f t="shared" si="56"/>
        <v>0.37809187279151946</v>
      </c>
      <c r="I192" s="115">
        <v>1991</v>
      </c>
      <c r="J192" s="116">
        <f t="shared" si="57"/>
        <v>2.1025641025641084E-2</v>
      </c>
      <c r="K192" s="115">
        <v>673</v>
      </c>
      <c r="L192" s="116">
        <f t="shared" si="58"/>
        <v>-0.66197890507282775</v>
      </c>
      <c r="M192" s="115"/>
      <c r="N192" s="116"/>
      <c r="O192" s="116"/>
    </row>
    <row r="193" spans="2:16" x14ac:dyDescent="0.25">
      <c r="B193" s="114" t="s">
        <v>87</v>
      </c>
      <c r="C193" s="115">
        <v>739</v>
      </c>
      <c r="D193" s="116">
        <v>-0.18070953436807091</v>
      </c>
      <c r="E193" s="115">
        <v>1207</v>
      </c>
      <c r="F193" s="116">
        <f t="shared" si="55"/>
        <v>0.63328822733423551</v>
      </c>
      <c r="G193" s="115">
        <v>745</v>
      </c>
      <c r="H193" s="116">
        <f t="shared" si="56"/>
        <v>-0.38276719138359572</v>
      </c>
      <c r="I193" s="115">
        <v>2542</v>
      </c>
      <c r="J193" s="116">
        <f t="shared" si="57"/>
        <v>2.4120805369127516</v>
      </c>
      <c r="K193" s="115">
        <v>345</v>
      </c>
      <c r="L193" s="116">
        <f t="shared" si="58"/>
        <v>-0.86428009441384734</v>
      </c>
      <c r="M193" s="115"/>
      <c r="N193" s="116"/>
      <c r="O193" s="116"/>
    </row>
    <row r="194" spans="2:16" x14ac:dyDescent="0.25">
      <c r="B194" s="114" t="s">
        <v>89</v>
      </c>
      <c r="C194" s="115">
        <v>1477</v>
      </c>
      <c r="D194" s="116">
        <v>-5.3811659192825156E-2</v>
      </c>
      <c r="E194" s="115">
        <v>680</v>
      </c>
      <c r="F194" s="116">
        <f t="shared" si="55"/>
        <v>-0.53960731211916046</v>
      </c>
      <c r="G194" s="115">
        <v>1426</v>
      </c>
      <c r="H194" s="116">
        <f t="shared" si="56"/>
        <v>1.0970588235294119</v>
      </c>
      <c r="I194" s="115">
        <v>1136</v>
      </c>
      <c r="J194" s="116">
        <f t="shared" si="57"/>
        <v>-0.20336605890603088</v>
      </c>
      <c r="K194" s="115">
        <v>1837</v>
      </c>
      <c r="L194" s="116">
        <f t="shared" si="58"/>
        <v>0.61707746478873249</v>
      </c>
      <c r="M194" s="115"/>
      <c r="N194" s="116"/>
      <c r="O194" s="116"/>
    </row>
    <row r="195" spans="2:16" x14ac:dyDescent="0.25">
      <c r="B195" s="114" t="s">
        <v>91</v>
      </c>
      <c r="C195" s="115">
        <v>3545</v>
      </c>
      <c r="D195" s="116">
        <v>0.73604309500489706</v>
      </c>
      <c r="E195" s="115">
        <v>685</v>
      </c>
      <c r="F195" s="116">
        <f t="shared" si="55"/>
        <v>-0.80677009873060646</v>
      </c>
      <c r="G195" s="115">
        <v>1937</v>
      </c>
      <c r="H195" s="116">
        <f t="shared" si="56"/>
        <v>1.8277372262773723</v>
      </c>
      <c r="I195" s="115">
        <v>2063</v>
      </c>
      <c r="J195" s="116">
        <f t="shared" si="57"/>
        <v>6.5049044914816667E-2</v>
      </c>
      <c r="K195" s="115">
        <v>737</v>
      </c>
      <c r="L195" s="116">
        <f t="shared" si="58"/>
        <v>-0.64275327193407661</v>
      </c>
      <c r="M195" s="115"/>
      <c r="N195" s="116"/>
      <c r="O195" s="116"/>
    </row>
    <row r="196" spans="2:16" x14ac:dyDescent="0.25">
      <c r="B196" s="114" t="s">
        <v>93</v>
      </c>
      <c r="C196" s="115">
        <v>2341</v>
      </c>
      <c r="D196" s="116">
        <v>0.42137219186399522</v>
      </c>
      <c r="E196" s="115">
        <v>1687</v>
      </c>
      <c r="F196" s="116">
        <f t="shared" si="55"/>
        <v>-0.27936779154207603</v>
      </c>
      <c r="G196" s="115">
        <v>1782</v>
      </c>
      <c r="H196" s="116">
        <f t="shared" si="56"/>
        <v>5.6312981624184966E-2</v>
      </c>
      <c r="I196" s="115">
        <v>1644</v>
      </c>
      <c r="J196" s="116">
        <f t="shared" si="57"/>
        <v>-7.7441077441077422E-2</v>
      </c>
      <c r="K196" s="115">
        <v>698</v>
      </c>
      <c r="L196" s="116">
        <f t="shared" si="58"/>
        <v>-0.57542579075425793</v>
      </c>
      <c r="M196" s="115"/>
      <c r="N196" s="116"/>
      <c r="O196" s="116"/>
    </row>
    <row r="197" spans="2:16" ht="15.75" x14ac:dyDescent="0.25">
      <c r="B197" s="117" t="s">
        <v>30</v>
      </c>
      <c r="C197" s="118">
        <v>17507</v>
      </c>
      <c r="D197" s="119">
        <v>-8.1816751455394132E-2</v>
      </c>
      <c r="E197" s="118">
        <v>8571</v>
      </c>
      <c r="F197" s="119">
        <f t="shared" si="55"/>
        <v>-0.51042440166790426</v>
      </c>
      <c r="G197" s="118">
        <v>16869</v>
      </c>
      <c r="H197" s="119">
        <f t="shared" si="56"/>
        <v>0.968148407420371</v>
      </c>
      <c r="I197" s="118">
        <v>22926</v>
      </c>
      <c r="J197" s="119">
        <f t="shared" si="57"/>
        <v>0.35906099946647707</v>
      </c>
      <c r="K197" s="118">
        <v>17467</v>
      </c>
      <c r="L197" s="119">
        <f t="shared" si="58"/>
        <v>-0.23811393178051121</v>
      </c>
      <c r="M197" s="118">
        <v>16042</v>
      </c>
      <c r="N197" s="119">
        <v>0.21742429991652124</v>
      </c>
      <c r="O197" s="119">
        <v>0.95443469785575052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C200" s="120"/>
      <c r="K200" s="120"/>
      <c r="N200" s="79"/>
      <c r="O200" s="79"/>
    </row>
    <row r="202" spans="2:16" ht="48.75" customHeight="1" thickBot="1" x14ac:dyDescent="0.3">
      <c r="B202" s="269" t="s">
        <v>282</v>
      </c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269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1" t="s">
        <v>123</v>
      </c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3"/>
    </row>
    <row r="205" spans="2:16" ht="22.5" thickTop="1" thickBot="1" x14ac:dyDescent="0.3">
      <c r="B205" s="109"/>
      <c r="C205" s="294">
        <f>C7</f>
        <v>2019</v>
      </c>
      <c r="D205" s="295"/>
      <c r="E205" s="296">
        <v>2020</v>
      </c>
      <c r="F205" s="295"/>
      <c r="G205" s="296">
        <v>2021</v>
      </c>
      <c r="H205" s="295"/>
      <c r="I205" s="296">
        <v>2022</v>
      </c>
      <c r="J205" s="295"/>
      <c r="K205" s="296">
        <v>2023</v>
      </c>
      <c r="L205" s="295"/>
      <c r="M205" s="296">
        <v>2024</v>
      </c>
      <c r="N205" s="297"/>
      <c r="O205" s="298"/>
    </row>
    <row r="206" spans="2:16" ht="16.5" thickTop="1" thickBot="1" x14ac:dyDescent="0.3">
      <c r="B206" s="85"/>
      <c r="C206" s="111" t="s">
        <v>69</v>
      </c>
      <c r="D206" s="112" t="str">
        <f>CONCATENATE("var. ",RIGHT(C205,2),"/",RIGHT(C205-1,2))</f>
        <v>var. 19/18</v>
      </c>
      <c r="E206" s="113" t="s">
        <v>69</v>
      </c>
      <c r="F206" s="112" t="str">
        <f>CONCATENATE("var. ",RIGHT(E205,2),"/",RIGHT(E205-1,2))</f>
        <v>var. 20/19</v>
      </c>
      <c r="G206" s="113" t="s">
        <v>69</v>
      </c>
      <c r="H206" s="112" t="str">
        <f>CONCATENATE("var. ",RIGHT(G205,2),"/",RIGHT(G205-1,2))</f>
        <v>var. 21/20</v>
      </c>
      <c r="I206" s="113" t="s">
        <v>69</v>
      </c>
      <c r="J206" s="112" t="s">
        <v>136</v>
      </c>
      <c r="K206" s="113" t="s">
        <v>69</v>
      </c>
      <c r="L206" s="112" t="s">
        <v>249</v>
      </c>
      <c r="M206" s="113" t="s">
        <v>69</v>
      </c>
      <c r="N206" s="112" t="s">
        <v>273</v>
      </c>
      <c r="O206" s="112" t="s">
        <v>274</v>
      </c>
    </row>
    <row r="207" spans="2:16" x14ac:dyDescent="0.25">
      <c r="B207" s="114" t="s">
        <v>71</v>
      </c>
      <c r="C207" s="115">
        <v>1448</v>
      </c>
      <c r="D207" s="116">
        <v>0.12597200622083982</v>
      </c>
      <c r="E207" s="115">
        <v>421</v>
      </c>
      <c r="F207" s="116">
        <f t="shared" ref="F207:F219" si="62">IFERROR(E207/C207-1,"-")</f>
        <v>-0.70925414364640882</v>
      </c>
      <c r="G207" s="115">
        <v>0</v>
      </c>
      <c r="H207" s="116">
        <f t="shared" ref="H207:H219" si="63">IFERROR(G207/E207-1,"-")</f>
        <v>-1</v>
      </c>
      <c r="I207" s="115">
        <v>6840</v>
      </c>
      <c r="J207" s="116" t="str">
        <f t="shared" ref="J207:J219" si="64">IFERROR(I207/G207-1,"-")</f>
        <v>-</v>
      </c>
      <c r="K207" s="115">
        <v>2857</v>
      </c>
      <c r="L207" s="116">
        <f t="shared" ref="L207:L219" si="65">IFERROR(K207/I207-1,"-")</f>
        <v>-0.58230994152046778</v>
      </c>
      <c r="M207" s="115">
        <v>3677</v>
      </c>
      <c r="N207" s="116">
        <f t="shared" ref="N207:N215" si="66">IFERROR(M207/K207-1,"-")</f>
        <v>0.28701435071753578</v>
      </c>
      <c r="O207" s="116">
        <f t="shared" ref="O207" si="67">M207/C207-1</f>
        <v>1.5393646408839778</v>
      </c>
    </row>
    <row r="208" spans="2:16" x14ac:dyDescent="0.25">
      <c r="B208" s="114" t="s">
        <v>73</v>
      </c>
      <c r="C208" s="115">
        <v>1445</v>
      </c>
      <c r="D208" s="116">
        <v>-0.4996537396121884</v>
      </c>
      <c r="E208" s="115">
        <v>642</v>
      </c>
      <c r="F208" s="116">
        <f t="shared" si="62"/>
        <v>-0.55570934256055371</v>
      </c>
      <c r="G208" s="115">
        <v>399</v>
      </c>
      <c r="H208" s="116">
        <f t="shared" si="63"/>
        <v>-0.37850467289719625</v>
      </c>
      <c r="I208" s="115">
        <v>1138</v>
      </c>
      <c r="J208" s="116">
        <f t="shared" si="64"/>
        <v>1.8521303258145365</v>
      </c>
      <c r="K208" s="115">
        <v>1848</v>
      </c>
      <c r="L208" s="116">
        <f t="shared" si="65"/>
        <v>0.62390158172231991</v>
      </c>
      <c r="M208" s="115">
        <v>5430</v>
      </c>
      <c r="N208" s="116">
        <f t="shared" si="66"/>
        <v>1.9383116883116882</v>
      </c>
      <c r="O208" s="116">
        <f>IFERROR(M208/C208-1,"-")</f>
        <v>2.7577854671280275</v>
      </c>
    </row>
    <row r="209" spans="2:16" x14ac:dyDescent="0.25">
      <c r="B209" s="114" t="s">
        <v>75</v>
      </c>
      <c r="C209" s="115">
        <v>1339</v>
      </c>
      <c r="D209" s="116">
        <v>-1.4716703458425351E-2</v>
      </c>
      <c r="E209" s="115">
        <v>168</v>
      </c>
      <c r="F209" s="116">
        <f t="shared" si="62"/>
        <v>-0.87453323375653469</v>
      </c>
      <c r="G209" s="115">
        <v>534</v>
      </c>
      <c r="H209" s="116">
        <f t="shared" si="63"/>
        <v>2.1785714285714284</v>
      </c>
      <c r="I209" s="115">
        <v>585</v>
      </c>
      <c r="J209" s="116">
        <f t="shared" si="64"/>
        <v>9.550561797752799E-2</v>
      </c>
      <c r="K209" s="115">
        <v>2136</v>
      </c>
      <c r="L209" s="116">
        <f t="shared" si="65"/>
        <v>2.6512820512820512</v>
      </c>
      <c r="M209" s="115">
        <v>4490</v>
      </c>
      <c r="N209" s="116">
        <f t="shared" si="66"/>
        <v>1.1020599250936329</v>
      </c>
      <c r="O209" s="116">
        <f t="shared" ref="O209:O218" si="68">IFERROR(M209/C209-1,"-")</f>
        <v>2.3532486930545184</v>
      </c>
    </row>
    <row r="210" spans="2:16" x14ac:dyDescent="0.25">
      <c r="B210" s="114" t="s">
        <v>77</v>
      </c>
      <c r="C210" s="115">
        <v>1228</v>
      </c>
      <c r="D210" s="116">
        <v>-0.21079691516709509</v>
      </c>
      <c r="E210" s="115">
        <v>0</v>
      </c>
      <c r="F210" s="116">
        <f t="shared" si="62"/>
        <v>-1</v>
      </c>
      <c r="G210" s="115">
        <v>399</v>
      </c>
      <c r="H210" s="116" t="str">
        <f t="shared" si="63"/>
        <v>-</v>
      </c>
      <c r="I210" s="115">
        <v>438</v>
      </c>
      <c r="J210" s="116">
        <f t="shared" si="64"/>
        <v>9.7744360902255689E-2</v>
      </c>
      <c r="K210" s="115">
        <v>2325</v>
      </c>
      <c r="L210" s="116">
        <f t="shared" si="65"/>
        <v>4.3082191780821919</v>
      </c>
      <c r="M210" s="115">
        <v>2854</v>
      </c>
      <c r="N210" s="116">
        <f t="shared" si="66"/>
        <v>0.22752688172043012</v>
      </c>
      <c r="O210" s="116">
        <f t="shared" si="68"/>
        <v>1.3241042345276872</v>
      </c>
    </row>
    <row r="211" spans="2:16" x14ac:dyDescent="0.25">
      <c r="B211" s="114" t="s">
        <v>79</v>
      </c>
      <c r="C211" s="115">
        <v>794</v>
      </c>
      <c r="D211" s="116">
        <v>-0.35551948051948057</v>
      </c>
      <c r="E211" s="115">
        <v>0</v>
      </c>
      <c r="F211" s="116">
        <f t="shared" si="62"/>
        <v>-1</v>
      </c>
      <c r="G211" s="115">
        <v>721</v>
      </c>
      <c r="H211" s="116" t="str">
        <f t="shared" si="63"/>
        <v>-</v>
      </c>
      <c r="I211" s="115">
        <v>1318</v>
      </c>
      <c r="J211" s="116">
        <f t="shared" si="64"/>
        <v>0.82801664355062421</v>
      </c>
      <c r="K211" s="115">
        <v>1731</v>
      </c>
      <c r="L211" s="116">
        <f t="shared" si="65"/>
        <v>0.31335356600910469</v>
      </c>
      <c r="M211" s="115">
        <v>4521</v>
      </c>
      <c r="N211" s="116">
        <f t="shared" si="66"/>
        <v>1.6117850953206241</v>
      </c>
      <c r="O211" s="116">
        <f t="shared" si="68"/>
        <v>4.6939546599496218</v>
      </c>
    </row>
    <row r="212" spans="2:16" x14ac:dyDescent="0.25">
      <c r="B212" s="114" t="s">
        <v>81</v>
      </c>
      <c r="C212" s="115">
        <v>887</v>
      </c>
      <c r="D212" s="116">
        <v>-0.18173431734317347</v>
      </c>
      <c r="E212" s="115">
        <v>0</v>
      </c>
      <c r="F212" s="116">
        <f t="shared" si="62"/>
        <v>-1</v>
      </c>
      <c r="G212" s="115">
        <v>1561</v>
      </c>
      <c r="H212" s="116" t="str">
        <f t="shared" si="63"/>
        <v>-</v>
      </c>
      <c r="I212" s="115">
        <v>1317</v>
      </c>
      <c r="J212" s="116">
        <f t="shared" si="64"/>
        <v>-0.15631005765534911</v>
      </c>
      <c r="K212" s="115">
        <v>854</v>
      </c>
      <c r="L212" s="116">
        <f t="shared" si="65"/>
        <v>-0.35155656795747914</v>
      </c>
      <c r="M212" s="115">
        <v>2058</v>
      </c>
      <c r="N212" s="116">
        <f t="shared" si="66"/>
        <v>1.4098360655737703</v>
      </c>
      <c r="O212" s="116">
        <f t="shared" si="68"/>
        <v>1.3201803833145433</v>
      </c>
    </row>
    <row r="213" spans="2:16" x14ac:dyDescent="0.25">
      <c r="B213" s="114" t="s">
        <v>83</v>
      </c>
      <c r="C213" s="115">
        <v>557</v>
      </c>
      <c r="D213" s="116">
        <v>-0.44906033630069242</v>
      </c>
      <c r="E213" s="115">
        <v>0</v>
      </c>
      <c r="F213" s="116">
        <f t="shared" si="62"/>
        <v>-1</v>
      </c>
      <c r="G213" s="115">
        <v>48</v>
      </c>
      <c r="H213" s="116" t="str">
        <f t="shared" si="63"/>
        <v>-</v>
      </c>
      <c r="I213" s="115">
        <v>2346</v>
      </c>
      <c r="J213" s="116">
        <f t="shared" si="64"/>
        <v>47.875</v>
      </c>
      <c r="K213" s="115">
        <v>3564</v>
      </c>
      <c r="L213" s="116">
        <f t="shared" si="65"/>
        <v>0.5191815856777493</v>
      </c>
      <c r="M213" s="115">
        <v>1956</v>
      </c>
      <c r="N213" s="116">
        <f t="shared" si="66"/>
        <v>-0.45117845117845112</v>
      </c>
      <c r="O213" s="116">
        <f t="shared" si="68"/>
        <v>2.5116696588868939</v>
      </c>
    </row>
    <row r="214" spans="2:16" x14ac:dyDescent="0.25">
      <c r="B214" s="114" t="s">
        <v>85</v>
      </c>
      <c r="C214" s="115">
        <v>741</v>
      </c>
      <c r="D214" s="116">
        <v>-0.12720848056537104</v>
      </c>
      <c r="E214" s="115">
        <v>307</v>
      </c>
      <c r="F214" s="116">
        <f t="shared" si="62"/>
        <v>-0.5856950067476383</v>
      </c>
      <c r="G214" s="115">
        <v>998</v>
      </c>
      <c r="H214" s="116">
        <f t="shared" si="63"/>
        <v>2.2508143322475571</v>
      </c>
      <c r="I214" s="115">
        <v>2405</v>
      </c>
      <c r="J214" s="116">
        <f t="shared" si="64"/>
        <v>1.4098196392785569</v>
      </c>
      <c r="K214" s="115">
        <v>2648</v>
      </c>
      <c r="L214" s="116">
        <f t="shared" si="65"/>
        <v>0.1010395010395011</v>
      </c>
      <c r="M214" s="115"/>
      <c r="N214" s="116"/>
      <c r="O214" s="116"/>
    </row>
    <row r="215" spans="2:16" x14ac:dyDescent="0.25">
      <c r="B215" s="114" t="s">
        <v>87</v>
      </c>
      <c r="C215" s="115">
        <v>405</v>
      </c>
      <c r="D215" s="116">
        <v>-0.67625899280575541</v>
      </c>
      <c r="E215" s="115">
        <v>23</v>
      </c>
      <c r="F215" s="116">
        <f t="shared" si="62"/>
        <v>-0.94320987654320987</v>
      </c>
      <c r="G215" s="115">
        <v>2807</v>
      </c>
      <c r="H215" s="116">
        <f t="shared" si="63"/>
        <v>121.04347826086956</v>
      </c>
      <c r="I215" s="115">
        <v>1098</v>
      </c>
      <c r="J215" s="116">
        <f t="shared" si="64"/>
        <v>-0.60883505521909509</v>
      </c>
      <c r="K215" s="115">
        <v>1581</v>
      </c>
      <c r="L215" s="116">
        <f t="shared" si="65"/>
        <v>0.43989071038251359</v>
      </c>
      <c r="M215" s="115"/>
      <c r="N215" s="116"/>
      <c r="O215" s="116"/>
    </row>
    <row r="216" spans="2:16" x14ac:dyDescent="0.25">
      <c r="B216" s="114" t="s">
        <v>89</v>
      </c>
      <c r="C216" s="115">
        <v>1011</v>
      </c>
      <c r="D216" s="116">
        <v>-0.62006764374295376</v>
      </c>
      <c r="E216" s="115">
        <v>52</v>
      </c>
      <c r="F216" s="116">
        <f t="shared" si="62"/>
        <v>-0.94856577645895157</v>
      </c>
      <c r="G216" s="115">
        <v>6753</v>
      </c>
      <c r="H216" s="116">
        <f t="shared" si="63"/>
        <v>128.86538461538461</v>
      </c>
      <c r="I216" s="115">
        <v>2125</v>
      </c>
      <c r="J216" s="116">
        <f t="shared" si="64"/>
        <v>-0.68532504072264178</v>
      </c>
      <c r="K216" s="115">
        <v>2652</v>
      </c>
      <c r="L216" s="116">
        <f t="shared" si="65"/>
        <v>0.248</v>
      </c>
      <c r="M216" s="115"/>
      <c r="N216" s="116"/>
      <c r="O216" s="116"/>
    </row>
    <row r="217" spans="2:16" x14ac:dyDescent="0.25">
      <c r="B217" s="114" t="s">
        <v>91</v>
      </c>
      <c r="C217" s="115">
        <v>678</v>
      </c>
      <c r="D217" s="116">
        <v>-0.57757009345794397</v>
      </c>
      <c r="E217" s="115">
        <v>140</v>
      </c>
      <c r="F217" s="116">
        <f t="shared" si="62"/>
        <v>-0.79351032448377579</v>
      </c>
      <c r="G217" s="115">
        <v>7727</v>
      </c>
      <c r="H217" s="116">
        <f t="shared" si="63"/>
        <v>54.192857142857143</v>
      </c>
      <c r="I217" s="115">
        <v>3258</v>
      </c>
      <c r="J217" s="116">
        <f t="shared" si="64"/>
        <v>-0.57836158923256109</v>
      </c>
      <c r="K217" s="115">
        <v>2229</v>
      </c>
      <c r="L217" s="116">
        <f t="shared" si="65"/>
        <v>-0.31583793738489874</v>
      </c>
      <c r="M217" s="115"/>
      <c r="N217" s="116"/>
      <c r="O217" s="116"/>
    </row>
    <row r="218" spans="2:16" x14ac:dyDescent="0.25">
      <c r="B218" s="114" t="s">
        <v>93</v>
      </c>
      <c r="C218" s="115">
        <v>1259</v>
      </c>
      <c r="D218" s="116">
        <v>-7.6979472140762506E-2</v>
      </c>
      <c r="E218" s="115">
        <v>1850</v>
      </c>
      <c r="F218" s="116">
        <f t="shared" si="62"/>
        <v>0.46942017474185871</v>
      </c>
      <c r="G218" s="115">
        <v>6479</v>
      </c>
      <c r="H218" s="116">
        <f t="shared" si="63"/>
        <v>2.5021621621621621</v>
      </c>
      <c r="I218" s="115">
        <v>2289</v>
      </c>
      <c r="J218" s="116">
        <f t="shared" si="64"/>
        <v>-0.64670473838555331</v>
      </c>
      <c r="K218" s="115">
        <v>2188</v>
      </c>
      <c r="L218" s="116">
        <f t="shared" si="65"/>
        <v>-4.4124071647007379E-2</v>
      </c>
      <c r="M218" s="115"/>
      <c r="N218" s="116"/>
      <c r="O218" s="116"/>
    </row>
    <row r="219" spans="2:16" ht="15.75" x14ac:dyDescent="0.25">
      <c r="B219" s="117" t="s">
        <v>30</v>
      </c>
      <c r="C219" s="118">
        <v>11792</v>
      </c>
      <c r="D219" s="119">
        <v>-0.3501598148352254</v>
      </c>
      <c r="E219" s="118">
        <v>3914</v>
      </c>
      <c r="F219" s="119">
        <f t="shared" si="62"/>
        <v>-0.66808005427408412</v>
      </c>
      <c r="G219" s="118">
        <v>28426</v>
      </c>
      <c r="H219" s="119">
        <f t="shared" si="63"/>
        <v>6.2626469085334699</v>
      </c>
      <c r="I219" s="118">
        <v>25157</v>
      </c>
      <c r="J219" s="119">
        <f t="shared" si="64"/>
        <v>-0.11500035179061419</v>
      </c>
      <c r="K219" s="118">
        <v>26613</v>
      </c>
      <c r="L219" s="119">
        <f t="shared" si="65"/>
        <v>5.7876535357952008E-2</v>
      </c>
      <c r="M219" s="118">
        <v>24986</v>
      </c>
      <c r="N219" s="119">
        <v>0.63147241266731968</v>
      </c>
      <c r="O219" s="119">
        <v>2.2457781241881007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C222" s="120"/>
      <c r="K222" s="120"/>
      <c r="N222" s="79"/>
      <c r="O222" s="79"/>
    </row>
    <row r="224" spans="2:16" ht="48.75" customHeight="1" thickBot="1" x14ac:dyDescent="0.3">
      <c r="B224" s="269" t="s">
        <v>283</v>
      </c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1" t="s">
        <v>147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148</v>
      </c>
    </row>
    <row r="226" spans="2:16" ht="22.5" thickTop="1" thickBot="1" x14ac:dyDescent="0.3">
      <c r="B226" s="121" t="str">
        <f>C226</f>
        <v>Dinamarca</v>
      </c>
      <c r="C226" s="291" t="s">
        <v>128</v>
      </c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3"/>
    </row>
    <row r="227" spans="2:16" ht="22.5" thickTop="1" thickBot="1" x14ac:dyDescent="0.3">
      <c r="B227" s="109"/>
      <c r="C227" s="294">
        <f>C7</f>
        <v>2019</v>
      </c>
      <c r="D227" s="295"/>
      <c r="E227" s="296">
        <v>2020</v>
      </c>
      <c r="F227" s="295"/>
      <c r="G227" s="296">
        <v>2021</v>
      </c>
      <c r="H227" s="295"/>
      <c r="I227" s="296">
        <v>2022</v>
      </c>
      <c r="J227" s="295"/>
      <c r="K227" s="296">
        <v>2023</v>
      </c>
      <c r="L227" s="295"/>
      <c r="M227" s="296">
        <v>2024</v>
      </c>
      <c r="N227" s="297"/>
      <c r="O227" s="298"/>
    </row>
    <row r="228" spans="2:16" ht="16.5" thickTop="1" thickBot="1" x14ac:dyDescent="0.3">
      <c r="B228" s="85"/>
      <c r="C228" s="111" t="s">
        <v>69</v>
      </c>
      <c r="D228" s="112" t="str">
        <f>CONCATENATE("var. ",RIGHT(C227,2),"/",RIGHT(C227-1,2))</f>
        <v>var. 19/18</v>
      </c>
      <c r="E228" s="113" t="s">
        <v>69</v>
      </c>
      <c r="F228" s="112" t="str">
        <f>CONCATENATE("var. ",RIGHT(E227,2),"/",RIGHT(E227-1,2))</f>
        <v>var. 20/19</v>
      </c>
      <c r="G228" s="113" t="s">
        <v>69</v>
      </c>
      <c r="H228" s="112" t="str">
        <f>CONCATENATE("var. ",RIGHT(G227,2),"/",RIGHT(G227-1,2))</f>
        <v>var. 21/20</v>
      </c>
      <c r="I228" s="113" t="s">
        <v>69</v>
      </c>
      <c r="J228" s="112" t="s">
        <v>136</v>
      </c>
      <c r="K228" s="113" t="s">
        <v>69</v>
      </c>
      <c r="L228" s="112" t="s">
        <v>249</v>
      </c>
      <c r="M228" s="113" t="s">
        <v>69</v>
      </c>
      <c r="N228" s="112" t="s">
        <v>273</v>
      </c>
      <c r="O228" s="112" t="s">
        <v>274</v>
      </c>
    </row>
    <row r="229" spans="2:16" x14ac:dyDescent="0.25">
      <c r="B229" s="114" t="s">
        <v>71</v>
      </c>
      <c r="C229" s="115">
        <v>2114</v>
      </c>
      <c r="D229" s="116">
        <v>0.78547297297297303</v>
      </c>
      <c r="E229" s="115">
        <v>2339</v>
      </c>
      <c r="F229" s="116">
        <f t="shared" ref="F229:F241" si="69">IFERROR(E229/C229-1,"-")</f>
        <v>0.10643330179754029</v>
      </c>
      <c r="G229" s="115">
        <v>0</v>
      </c>
      <c r="H229" s="116">
        <f t="shared" ref="H229:H241" si="70">IFERROR(G229/E229-1,"-")</f>
        <v>-1</v>
      </c>
      <c r="I229" s="115">
        <v>3569</v>
      </c>
      <c r="J229" s="116" t="str">
        <f t="shared" ref="J229:J241" si="71">IFERROR(I229/G229-1,"-")</f>
        <v>-</v>
      </c>
      <c r="K229" s="115">
        <v>7297</v>
      </c>
      <c r="L229" s="116">
        <f t="shared" ref="L229:L241" si="72">IFERROR(K229/I229-1,"-")</f>
        <v>1.044550294200056</v>
      </c>
      <c r="M229" s="115">
        <v>1790</v>
      </c>
      <c r="N229" s="116">
        <f t="shared" ref="N229:N237" si="73">IFERROR(M229/K229-1,"-")</f>
        <v>-0.75469370974373029</v>
      </c>
      <c r="O229" s="116">
        <f t="shared" ref="O229" si="74">M229/C229-1</f>
        <v>-0.15326395458845787</v>
      </c>
    </row>
    <row r="230" spans="2:16" x14ac:dyDescent="0.25">
      <c r="B230" s="114" t="s">
        <v>73</v>
      </c>
      <c r="C230" s="115">
        <v>2318</v>
      </c>
      <c r="D230" s="116">
        <v>0.1480931154036651</v>
      </c>
      <c r="E230" s="115">
        <v>2544</v>
      </c>
      <c r="F230" s="116">
        <f t="shared" si="69"/>
        <v>9.7497842968075954E-2</v>
      </c>
      <c r="G230" s="115">
        <v>0</v>
      </c>
      <c r="H230" s="116">
        <f t="shared" si="70"/>
        <v>-1</v>
      </c>
      <c r="I230" s="115">
        <v>1552</v>
      </c>
      <c r="J230" s="116" t="str">
        <f t="shared" si="71"/>
        <v>-</v>
      </c>
      <c r="K230" s="115">
        <v>7450</v>
      </c>
      <c r="L230" s="116">
        <f t="shared" si="72"/>
        <v>3.8002577319587632</v>
      </c>
      <c r="M230" s="115">
        <v>5887</v>
      </c>
      <c r="N230" s="116">
        <f t="shared" si="73"/>
        <v>-0.20979865771812078</v>
      </c>
      <c r="O230" s="116">
        <f>IFERROR(M230/C230-1,"-")</f>
        <v>1.5396893874029334</v>
      </c>
    </row>
    <row r="231" spans="2:16" x14ac:dyDescent="0.25">
      <c r="B231" s="114" t="s">
        <v>75</v>
      </c>
      <c r="C231" s="115">
        <v>2347</v>
      </c>
      <c r="D231" s="116">
        <v>5.4357592093441154E-2</v>
      </c>
      <c r="E231" s="115">
        <v>569</v>
      </c>
      <c r="F231" s="116">
        <f t="shared" si="69"/>
        <v>-0.75756284618662129</v>
      </c>
      <c r="G231" s="115">
        <v>0</v>
      </c>
      <c r="H231" s="116">
        <f t="shared" si="70"/>
        <v>-1</v>
      </c>
      <c r="I231" s="115">
        <v>1554</v>
      </c>
      <c r="J231" s="116" t="str">
        <f t="shared" si="71"/>
        <v>-</v>
      </c>
      <c r="K231" s="115">
        <v>6912</v>
      </c>
      <c r="L231" s="116">
        <f t="shared" si="72"/>
        <v>3.4478764478764479</v>
      </c>
      <c r="M231" s="115">
        <v>8571</v>
      </c>
      <c r="N231" s="116">
        <f t="shared" si="73"/>
        <v>0.24001736111111116</v>
      </c>
      <c r="O231" s="116">
        <f t="shared" ref="O231:O240" si="75">IFERROR(M231/C231-1,"-")</f>
        <v>2.6518960374946738</v>
      </c>
    </row>
    <row r="232" spans="2:16" x14ac:dyDescent="0.25">
      <c r="B232" s="114" t="s">
        <v>77</v>
      </c>
      <c r="C232" s="115">
        <v>1158</v>
      </c>
      <c r="D232" s="116">
        <v>0.21638655462184864</v>
      </c>
      <c r="E232" s="115">
        <v>0</v>
      </c>
      <c r="F232" s="116">
        <f t="shared" si="69"/>
        <v>-1</v>
      </c>
      <c r="G232" s="115">
        <v>1</v>
      </c>
      <c r="H232" s="116" t="str">
        <f t="shared" si="70"/>
        <v>-</v>
      </c>
      <c r="I232" s="115">
        <v>784</v>
      </c>
      <c r="J232" s="116">
        <f t="shared" si="71"/>
        <v>783</v>
      </c>
      <c r="K232" s="115">
        <v>1233</v>
      </c>
      <c r="L232" s="116">
        <f t="shared" si="72"/>
        <v>0.57270408163265296</v>
      </c>
      <c r="M232" s="115">
        <v>998</v>
      </c>
      <c r="N232" s="116">
        <f t="shared" si="73"/>
        <v>-0.19059205190592055</v>
      </c>
      <c r="O232" s="116">
        <f t="shared" si="75"/>
        <v>-0.13816925734024177</v>
      </c>
    </row>
    <row r="233" spans="2:16" x14ac:dyDescent="0.25">
      <c r="B233" s="114" t="s">
        <v>79</v>
      </c>
      <c r="C233" s="115">
        <v>126</v>
      </c>
      <c r="D233" s="116">
        <v>0.61538461538461542</v>
      </c>
      <c r="E233" s="115">
        <v>0</v>
      </c>
      <c r="F233" s="116">
        <f t="shared" si="69"/>
        <v>-1</v>
      </c>
      <c r="G233" s="115">
        <v>1</v>
      </c>
      <c r="H233" s="116" t="str">
        <f t="shared" si="70"/>
        <v>-</v>
      </c>
      <c r="I233" s="115">
        <v>14</v>
      </c>
      <c r="J233" s="116">
        <f t="shared" si="71"/>
        <v>13</v>
      </c>
      <c r="K233" s="115">
        <v>3</v>
      </c>
      <c r="L233" s="116">
        <f t="shared" si="72"/>
        <v>-0.7857142857142857</v>
      </c>
      <c r="M233" s="115">
        <v>0</v>
      </c>
      <c r="N233" s="116">
        <f t="shared" si="73"/>
        <v>-1</v>
      </c>
      <c r="O233" s="116">
        <f t="shared" si="75"/>
        <v>-1</v>
      </c>
    </row>
    <row r="234" spans="2:16" x14ac:dyDescent="0.25">
      <c r="B234" s="114" t="s">
        <v>81</v>
      </c>
      <c r="C234" s="115">
        <v>115</v>
      </c>
      <c r="D234" s="116" t="s">
        <v>229</v>
      </c>
      <c r="E234" s="115">
        <v>0</v>
      </c>
      <c r="F234" s="116">
        <f t="shared" si="69"/>
        <v>-1</v>
      </c>
      <c r="G234" s="115">
        <v>0</v>
      </c>
      <c r="H234" s="116" t="str">
        <f t="shared" si="70"/>
        <v>-</v>
      </c>
      <c r="I234" s="115">
        <v>172</v>
      </c>
      <c r="J234" s="116" t="str">
        <f t="shared" si="71"/>
        <v>-</v>
      </c>
      <c r="K234" s="115">
        <v>0</v>
      </c>
      <c r="L234" s="116">
        <f t="shared" si="72"/>
        <v>-1</v>
      </c>
      <c r="M234" s="115">
        <v>4</v>
      </c>
      <c r="N234" s="116" t="str">
        <f t="shared" si="73"/>
        <v>-</v>
      </c>
      <c r="O234" s="116">
        <f t="shared" si="75"/>
        <v>-0.9652173913043478</v>
      </c>
    </row>
    <row r="235" spans="2:16" x14ac:dyDescent="0.25">
      <c r="B235" s="114" t="s">
        <v>83</v>
      </c>
      <c r="C235" s="115">
        <v>648</v>
      </c>
      <c r="D235" s="116">
        <v>1.0836012861736335</v>
      </c>
      <c r="E235" s="115">
        <v>0</v>
      </c>
      <c r="F235" s="116">
        <f t="shared" si="69"/>
        <v>-1</v>
      </c>
      <c r="G235" s="115">
        <v>0</v>
      </c>
      <c r="H235" s="116" t="str">
        <f t="shared" si="70"/>
        <v>-</v>
      </c>
      <c r="I235" s="115">
        <v>91</v>
      </c>
      <c r="J235" s="116" t="str">
        <f t="shared" si="71"/>
        <v>-</v>
      </c>
      <c r="K235" s="115">
        <v>224</v>
      </c>
      <c r="L235" s="116">
        <f t="shared" si="72"/>
        <v>1.4615384615384617</v>
      </c>
      <c r="M235" s="115">
        <v>80</v>
      </c>
      <c r="N235" s="116">
        <f t="shared" si="73"/>
        <v>-0.64285714285714279</v>
      </c>
      <c r="O235" s="116">
        <f t="shared" si="75"/>
        <v>-0.87654320987654322</v>
      </c>
    </row>
    <row r="236" spans="2:16" x14ac:dyDescent="0.25">
      <c r="B236" s="114" t="s">
        <v>85</v>
      </c>
      <c r="C236" s="115">
        <v>171</v>
      </c>
      <c r="D236" s="116">
        <v>5.333333333333333</v>
      </c>
      <c r="E236" s="115">
        <v>0</v>
      </c>
      <c r="F236" s="116">
        <f t="shared" si="69"/>
        <v>-1</v>
      </c>
      <c r="G236" s="115">
        <v>0</v>
      </c>
      <c r="H236" s="116" t="str">
        <f t="shared" si="70"/>
        <v>-</v>
      </c>
      <c r="I236" s="115">
        <v>46</v>
      </c>
      <c r="J236" s="116" t="str">
        <f t="shared" si="71"/>
        <v>-</v>
      </c>
      <c r="K236" s="115">
        <v>30</v>
      </c>
      <c r="L236" s="116">
        <f t="shared" si="72"/>
        <v>-0.34782608695652173</v>
      </c>
      <c r="M236" s="115"/>
      <c r="N236" s="116"/>
      <c r="O236" s="116"/>
    </row>
    <row r="237" spans="2:16" x14ac:dyDescent="0.25">
      <c r="B237" s="114" t="s">
        <v>87</v>
      </c>
      <c r="C237" s="115">
        <v>13</v>
      </c>
      <c r="D237" s="116">
        <v>-0.91390728476821192</v>
      </c>
      <c r="E237" s="115">
        <v>0</v>
      </c>
      <c r="F237" s="116">
        <f t="shared" si="69"/>
        <v>-1</v>
      </c>
      <c r="G237" s="115">
        <v>66</v>
      </c>
      <c r="H237" s="116" t="str">
        <f t="shared" si="70"/>
        <v>-</v>
      </c>
      <c r="I237" s="115">
        <v>84</v>
      </c>
      <c r="J237" s="116">
        <f t="shared" si="71"/>
        <v>0.27272727272727271</v>
      </c>
      <c r="K237" s="115">
        <v>12</v>
      </c>
      <c r="L237" s="116">
        <f t="shared" si="72"/>
        <v>-0.85714285714285721</v>
      </c>
      <c r="M237" s="115"/>
      <c r="N237" s="116"/>
      <c r="O237" s="116"/>
    </row>
    <row r="238" spans="2:16" x14ac:dyDescent="0.25">
      <c r="B238" s="114" t="s">
        <v>89</v>
      </c>
      <c r="C238" s="115">
        <v>2298</v>
      </c>
      <c r="D238" s="116">
        <v>5.5284090909090908</v>
      </c>
      <c r="E238" s="115">
        <v>2</v>
      </c>
      <c r="F238" s="116">
        <f t="shared" si="69"/>
        <v>-0.99912967798085295</v>
      </c>
      <c r="G238" s="115">
        <v>616</v>
      </c>
      <c r="H238" s="116">
        <f t="shared" si="70"/>
        <v>307</v>
      </c>
      <c r="I238" s="115">
        <v>2187</v>
      </c>
      <c r="J238" s="116">
        <f t="shared" si="71"/>
        <v>2.5503246753246751</v>
      </c>
      <c r="K238" s="115">
        <v>1351</v>
      </c>
      <c r="L238" s="116">
        <f t="shared" si="72"/>
        <v>-0.38225880201188844</v>
      </c>
      <c r="M238" s="115"/>
      <c r="N238" s="116"/>
      <c r="O238" s="116"/>
    </row>
    <row r="239" spans="2:16" x14ac:dyDescent="0.25">
      <c r="B239" s="114" t="s">
        <v>91</v>
      </c>
      <c r="C239" s="115">
        <v>2189</v>
      </c>
      <c r="D239" s="116">
        <v>0.65959059893858973</v>
      </c>
      <c r="E239" s="115">
        <v>24</v>
      </c>
      <c r="F239" s="116">
        <f t="shared" si="69"/>
        <v>-0.98903608953860211</v>
      </c>
      <c r="G239" s="115">
        <v>9151</v>
      </c>
      <c r="H239" s="116">
        <f t="shared" si="70"/>
        <v>380.29166666666669</v>
      </c>
      <c r="I239" s="115">
        <v>5199</v>
      </c>
      <c r="J239" s="116">
        <f t="shared" si="71"/>
        <v>-0.43186536990492841</v>
      </c>
      <c r="K239" s="115">
        <v>1099</v>
      </c>
      <c r="L239" s="116">
        <f t="shared" si="72"/>
        <v>-0.78861319484516257</v>
      </c>
      <c r="M239" s="115"/>
      <c r="N239" s="116"/>
      <c r="O239" s="116"/>
    </row>
    <row r="240" spans="2:16" x14ac:dyDescent="0.25">
      <c r="B240" s="114" t="s">
        <v>93</v>
      </c>
      <c r="C240" s="115">
        <v>2322</v>
      </c>
      <c r="D240" s="116">
        <v>0.93823038397328884</v>
      </c>
      <c r="E240" s="115">
        <v>60</v>
      </c>
      <c r="F240" s="116">
        <f t="shared" si="69"/>
        <v>-0.97416020671834624</v>
      </c>
      <c r="G240" s="115">
        <v>4569</v>
      </c>
      <c r="H240" s="116">
        <f t="shared" si="70"/>
        <v>75.150000000000006</v>
      </c>
      <c r="I240" s="115">
        <v>5705</v>
      </c>
      <c r="J240" s="116">
        <f t="shared" si="71"/>
        <v>0.24863208579557883</v>
      </c>
      <c r="K240" s="115">
        <v>1190</v>
      </c>
      <c r="L240" s="116">
        <f t="shared" si="72"/>
        <v>-0.79141104294478526</v>
      </c>
      <c r="M240" s="115"/>
      <c r="N240" s="116"/>
      <c r="O240" s="116"/>
    </row>
    <row r="241" spans="2:16" ht="15.75" x14ac:dyDescent="0.25">
      <c r="B241" s="117" t="s">
        <v>30</v>
      </c>
      <c r="C241" s="118">
        <v>15819</v>
      </c>
      <c r="D241" s="119">
        <v>0.61138840786390958</v>
      </c>
      <c r="E241" s="118">
        <v>5541</v>
      </c>
      <c r="F241" s="119">
        <f t="shared" si="69"/>
        <v>-0.64972501422340223</v>
      </c>
      <c r="G241" s="118">
        <v>14404</v>
      </c>
      <c r="H241" s="119">
        <f t="shared" si="70"/>
        <v>1.599530770619022</v>
      </c>
      <c r="I241" s="118">
        <v>20957</v>
      </c>
      <c r="J241" s="119">
        <f t="shared" si="71"/>
        <v>0.45494307136906409</v>
      </c>
      <c r="K241" s="118">
        <v>26801</v>
      </c>
      <c r="L241" s="119">
        <f t="shared" si="72"/>
        <v>0.27885670658968364</v>
      </c>
      <c r="M241" s="118">
        <v>17330</v>
      </c>
      <c r="N241" s="119">
        <v>-0.25040010381071842</v>
      </c>
      <c r="O241" s="119">
        <v>0.96351688193972351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N244" s="79"/>
      <c r="O244" s="79"/>
    </row>
    <row r="250" spans="2:16" ht="48.75" customHeight="1" thickBot="1" x14ac:dyDescent="0.3">
      <c r="B250" s="269" t="s">
        <v>284</v>
      </c>
      <c r="C250" s="269"/>
      <c r="D250" s="269"/>
      <c r="E250" s="269"/>
      <c r="F250" s="269"/>
      <c r="G250" s="269"/>
      <c r="H250" s="269"/>
      <c r="I250" s="269"/>
      <c r="J250" s="269"/>
      <c r="K250" s="269"/>
      <c r="L250" s="269"/>
      <c r="M250" s="269"/>
      <c r="N250" s="269"/>
      <c r="O250" s="269"/>
      <c r="P250" s="1" t="s">
        <v>147</v>
      </c>
    </row>
    <row r="251" spans="2:16" ht="10.5" customHeight="1" thickBot="1" x14ac:dyDescent="0.3">
      <c r="B251" s="106"/>
      <c r="C251" s="107"/>
      <c r="D251" s="106"/>
      <c r="E251" s="106"/>
      <c r="F251" s="106"/>
      <c r="G251" s="106"/>
      <c r="H251" s="106"/>
      <c r="I251" s="106"/>
      <c r="J251" s="106"/>
      <c r="K251" s="106"/>
      <c r="L251" s="106"/>
      <c r="M251" s="4"/>
      <c r="N251" s="4"/>
      <c r="P251" s="1" t="s">
        <v>148</v>
      </c>
    </row>
    <row r="252" spans="2:16" ht="22.5" thickTop="1" thickBot="1" x14ac:dyDescent="0.3">
      <c r="B252" s="121" t="str">
        <f>C252</f>
        <v>Suecia</v>
      </c>
      <c r="C252" s="291" t="s">
        <v>131</v>
      </c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3"/>
    </row>
    <row r="253" spans="2:16" ht="22.5" thickTop="1" thickBot="1" x14ac:dyDescent="0.3">
      <c r="B253" s="109"/>
      <c r="C253" s="294">
        <f>C7</f>
        <v>2019</v>
      </c>
      <c r="D253" s="295"/>
      <c r="E253" s="296">
        <v>2020</v>
      </c>
      <c r="F253" s="295"/>
      <c r="G253" s="296">
        <v>2021</v>
      </c>
      <c r="H253" s="295"/>
      <c r="I253" s="296">
        <v>2022</v>
      </c>
      <c r="J253" s="295"/>
      <c r="K253" s="296">
        <v>2023</v>
      </c>
      <c r="L253" s="295"/>
      <c r="M253" s="296">
        <v>2024</v>
      </c>
      <c r="N253" s="297"/>
      <c r="O253" s="298"/>
    </row>
    <row r="254" spans="2:16" ht="16.5" thickTop="1" thickBot="1" x14ac:dyDescent="0.3">
      <c r="B254" s="85"/>
      <c r="C254" s="111" t="s">
        <v>69</v>
      </c>
      <c r="D254" s="112" t="str">
        <f>CONCATENATE("var. ",RIGHT(C253,2),"/",RIGHT(C253-1,2))</f>
        <v>var. 19/18</v>
      </c>
      <c r="E254" s="113" t="s">
        <v>69</v>
      </c>
      <c r="F254" s="112" t="str">
        <f>CONCATENATE("var. ",RIGHT(E253,2),"/",RIGHT(E253-1,2))</f>
        <v>var. 20/19</v>
      </c>
      <c r="G254" s="113" t="s">
        <v>69</v>
      </c>
      <c r="H254" s="112" t="str">
        <f>CONCATENATE("var. ",RIGHT(G253,2),"/",RIGHT(G253-1,2))</f>
        <v>var. 21/20</v>
      </c>
      <c r="I254" s="113" t="s">
        <v>69</v>
      </c>
      <c r="J254" s="112" t="s">
        <v>136</v>
      </c>
      <c r="K254" s="113" t="s">
        <v>69</v>
      </c>
      <c r="L254" s="112" t="s">
        <v>249</v>
      </c>
      <c r="M254" s="113" t="s">
        <v>69</v>
      </c>
      <c r="N254" s="112" t="s">
        <v>273</v>
      </c>
      <c r="O254" s="112" t="s">
        <v>274</v>
      </c>
    </row>
    <row r="255" spans="2:16" x14ac:dyDescent="0.25">
      <c r="B255" s="114" t="s">
        <v>71</v>
      </c>
      <c r="C255" s="115">
        <v>1748</v>
      </c>
      <c r="D255" s="116">
        <v>-0.45443196004993758</v>
      </c>
      <c r="E255" s="115">
        <v>1973</v>
      </c>
      <c r="F255" s="116">
        <f t="shared" ref="F255:J267" si="76">IFERROR(E255/C255-1,"-")</f>
        <v>0.12871853546910761</v>
      </c>
      <c r="G255" s="115">
        <v>0</v>
      </c>
      <c r="H255" s="116">
        <f t="shared" si="76"/>
        <v>-1</v>
      </c>
      <c r="I255" s="115">
        <v>1402</v>
      </c>
      <c r="J255" s="116" t="str">
        <f t="shared" si="76"/>
        <v>-</v>
      </c>
      <c r="K255" s="115">
        <v>2617</v>
      </c>
      <c r="L255" s="116">
        <f t="shared" ref="L255:L267" si="77">IFERROR(K255/I255-1,"-")</f>
        <v>0.86661911554921534</v>
      </c>
      <c r="M255" s="115">
        <v>2993</v>
      </c>
      <c r="N255" s="116">
        <f t="shared" ref="N255:N263" si="78">IFERROR(M255/K255-1,"-")</f>
        <v>0.14367596484524259</v>
      </c>
      <c r="O255" s="116">
        <f t="shared" ref="O255" si="79">M255/C255-1</f>
        <v>0.71224256292906185</v>
      </c>
    </row>
    <row r="256" spans="2:16" x14ac:dyDescent="0.25">
      <c r="B256" s="114" t="s">
        <v>73</v>
      </c>
      <c r="C256" s="115">
        <v>1506</v>
      </c>
      <c r="D256" s="116">
        <v>-0.29790209790209787</v>
      </c>
      <c r="E256" s="115">
        <v>1887</v>
      </c>
      <c r="F256" s="116">
        <f t="shared" si="76"/>
        <v>0.25298804780876494</v>
      </c>
      <c r="G256" s="115">
        <v>0</v>
      </c>
      <c r="H256" s="116">
        <f t="shared" si="76"/>
        <v>-1</v>
      </c>
      <c r="I256" s="115">
        <v>636</v>
      </c>
      <c r="J256" s="116" t="str">
        <f t="shared" si="76"/>
        <v>-</v>
      </c>
      <c r="K256" s="115">
        <v>1381</v>
      </c>
      <c r="L256" s="116">
        <f t="shared" si="77"/>
        <v>1.1713836477987423</v>
      </c>
      <c r="M256" s="115">
        <v>3151</v>
      </c>
      <c r="N256" s="116">
        <f t="shared" si="78"/>
        <v>1.281679942070963</v>
      </c>
      <c r="O256" s="116">
        <f>IFERROR(M256/C256-1,"-")</f>
        <v>1.0922974767596281</v>
      </c>
    </row>
    <row r="257" spans="2:15" x14ac:dyDescent="0.25">
      <c r="B257" s="114" t="s">
        <v>75</v>
      </c>
      <c r="C257" s="115">
        <v>2322</v>
      </c>
      <c r="D257" s="116">
        <v>-0.13390525923162999</v>
      </c>
      <c r="E257" s="115">
        <v>677</v>
      </c>
      <c r="F257" s="116">
        <f t="shared" si="76"/>
        <v>-0.70844099913867353</v>
      </c>
      <c r="G257" s="115">
        <v>0</v>
      </c>
      <c r="H257" s="116">
        <f t="shared" si="76"/>
        <v>-1</v>
      </c>
      <c r="I257" s="115">
        <v>28</v>
      </c>
      <c r="J257" s="116" t="str">
        <f t="shared" si="76"/>
        <v>-</v>
      </c>
      <c r="K257" s="115">
        <v>1461</v>
      </c>
      <c r="L257" s="116">
        <f t="shared" si="77"/>
        <v>51.178571428571431</v>
      </c>
      <c r="M257" s="115">
        <v>2829</v>
      </c>
      <c r="N257" s="116">
        <f t="shared" si="78"/>
        <v>0.93634496919917853</v>
      </c>
      <c r="O257" s="116">
        <f t="shared" ref="O257:O266" si="80">IFERROR(M257/C257-1,"-")</f>
        <v>0.21834625322997425</v>
      </c>
    </row>
    <row r="258" spans="2:15" x14ac:dyDescent="0.25">
      <c r="B258" s="114" t="s">
        <v>77</v>
      </c>
      <c r="C258" s="115">
        <v>926</v>
      </c>
      <c r="D258" s="116">
        <v>-0.39987038237200256</v>
      </c>
      <c r="E258" s="115">
        <v>0</v>
      </c>
      <c r="F258" s="116">
        <f t="shared" si="76"/>
        <v>-1</v>
      </c>
      <c r="G258" s="115">
        <v>0</v>
      </c>
      <c r="H258" s="116" t="str">
        <f t="shared" si="76"/>
        <v>-</v>
      </c>
      <c r="I258" s="115">
        <v>2</v>
      </c>
      <c r="J258" s="116" t="str">
        <f t="shared" si="76"/>
        <v>-</v>
      </c>
      <c r="K258" s="115">
        <v>1118</v>
      </c>
      <c r="L258" s="116">
        <f t="shared" si="77"/>
        <v>558</v>
      </c>
      <c r="M258" s="115">
        <v>2595</v>
      </c>
      <c r="N258" s="116">
        <f t="shared" si="78"/>
        <v>1.321109123434705</v>
      </c>
      <c r="O258" s="116">
        <f t="shared" si="80"/>
        <v>1.8023758099352052</v>
      </c>
    </row>
    <row r="259" spans="2:15" x14ac:dyDescent="0.25">
      <c r="B259" s="114" t="s">
        <v>79</v>
      </c>
      <c r="C259" s="115">
        <v>67</v>
      </c>
      <c r="D259" s="116">
        <v>-0.8241469816272966</v>
      </c>
      <c r="E259" s="115">
        <v>0</v>
      </c>
      <c r="F259" s="116">
        <f t="shared" si="76"/>
        <v>-1</v>
      </c>
      <c r="G259" s="115">
        <v>0</v>
      </c>
      <c r="H259" s="116" t="str">
        <f t="shared" si="76"/>
        <v>-</v>
      </c>
      <c r="I259" s="115">
        <v>44</v>
      </c>
      <c r="J259" s="116" t="str">
        <f t="shared" si="76"/>
        <v>-</v>
      </c>
      <c r="K259" s="115">
        <v>59</v>
      </c>
      <c r="L259" s="116">
        <f t="shared" si="77"/>
        <v>0.34090909090909083</v>
      </c>
      <c r="M259" s="115">
        <v>157</v>
      </c>
      <c r="N259" s="116">
        <f t="shared" si="78"/>
        <v>1.6610169491525424</v>
      </c>
      <c r="O259" s="116">
        <f t="shared" si="80"/>
        <v>1.3432835820895521</v>
      </c>
    </row>
    <row r="260" spans="2:15" x14ac:dyDescent="0.25">
      <c r="B260" s="114" t="s">
        <v>81</v>
      </c>
      <c r="C260" s="115">
        <v>166</v>
      </c>
      <c r="D260" s="116">
        <v>0.61165048543689315</v>
      </c>
      <c r="E260" s="115">
        <v>0</v>
      </c>
      <c r="F260" s="116">
        <f t="shared" si="76"/>
        <v>-1</v>
      </c>
      <c r="G260" s="115">
        <v>0</v>
      </c>
      <c r="H260" s="116" t="str">
        <f t="shared" si="76"/>
        <v>-</v>
      </c>
      <c r="I260" s="115">
        <v>435</v>
      </c>
      <c r="J260" s="116" t="str">
        <f t="shared" si="76"/>
        <v>-</v>
      </c>
      <c r="K260" s="115">
        <v>8</v>
      </c>
      <c r="L260" s="116">
        <f t="shared" si="77"/>
        <v>-0.98160919540229885</v>
      </c>
      <c r="M260" s="115">
        <v>77</v>
      </c>
      <c r="N260" s="116">
        <f t="shared" si="78"/>
        <v>8.625</v>
      </c>
      <c r="O260" s="116">
        <f t="shared" si="80"/>
        <v>-0.53614457831325302</v>
      </c>
    </row>
    <row r="261" spans="2:15" x14ac:dyDescent="0.25">
      <c r="B261" s="114" t="s">
        <v>83</v>
      </c>
      <c r="C261" s="115">
        <v>233</v>
      </c>
      <c r="D261" s="116">
        <v>2.5846153846153848</v>
      </c>
      <c r="E261" s="115">
        <v>0</v>
      </c>
      <c r="F261" s="116">
        <f t="shared" si="76"/>
        <v>-1</v>
      </c>
      <c r="G261" s="115">
        <v>0</v>
      </c>
      <c r="H261" s="116" t="str">
        <f t="shared" si="76"/>
        <v>-</v>
      </c>
      <c r="I261" s="115">
        <v>31</v>
      </c>
      <c r="J261" s="116" t="str">
        <f t="shared" si="76"/>
        <v>-</v>
      </c>
      <c r="K261" s="115">
        <v>238</v>
      </c>
      <c r="L261" s="116">
        <f t="shared" si="77"/>
        <v>6.67741935483871</v>
      </c>
      <c r="M261" s="115">
        <v>0</v>
      </c>
      <c r="N261" s="116">
        <f t="shared" si="78"/>
        <v>-1</v>
      </c>
      <c r="O261" s="116">
        <f t="shared" si="80"/>
        <v>-1</v>
      </c>
    </row>
    <row r="262" spans="2:15" x14ac:dyDescent="0.25">
      <c r="B262" s="114" t="s">
        <v>85</v>
      </c>
      <c r="C262" s="115">
        <v>270</v>
      </c>
      <c r="D262" s="116">
        <v>5.1363636363636367</v>
      </c>
      <c r="E262" s="115">
        <v>0</v>
      </c>
      <c r="F262" s="116">
        <f t="shared" si="76"/>
        <v>-1</v>
      </c>
      <c r="G262" s="115">
        <v>0</v>
      </c>
      <c r="H262" s="116" t="str">
        <f t="shared" si="76"/>
        <v>-</v>
      </c>
      <c r="I262" s="115">
        <v>195</v>
      </c>
      <c r="J262" s="116" t="str">
        <f t="shared" si="76"/>
        <v>-</v>
      </c>
      <c r="K262" s="115">
        <v>68</v>
      </c>
      <c r="L262" s="116">
        <f t="shared" si="77"/>
        <v>-0.6512820512820513</v>
      </c>
      <c r="M262" s="115"/>
      <c r="N262" s="116"/>
      <c r="O262" s="116"/>
    </row>
    <row r="263" spans="2:15" x14ac:dyDescent="0.25">
      <c r="B263" s="114" t="s">
        <v>87</v>
      </c>
      <c r="C263" s="115">
        <v>83</v>
      </c>
      <c r="D263" s="116">
        <v>0.3833333333333333</v>
      </c>
      <c r="E263" s="115">
        <v>11</v>
      </c>
      <c r="F263" s="116">
        <f t="shared" si="76"/>
        <v>-0.86746987951807231</v>
      </c>
      <c r="G263" s="115">
        <v>78</v>
      </c>
      <c r="H263" s="116">
        <f t="shared" si="76"/>
        <v>6.0909090909090908</v>
      </c>
      <c r="I263" s="115">
        <v>23</v>
      </c>
      <c r="J263" s="116">
        <f t="shared" si="76"/>
        <v>-0.70512820512820507</v>
      </c>
      <c r="K263" s="115">
        <v>24</v>
      </c>
      <c r="L263" s="116">
        <f t="shared" si="77"/>
        <v>4.3478260869565188E-2</v>
      </c>
      <c r="M263" s="115"/>
      <c r="N263" s="116"/>
      <c r="O263" s="116"/>
    </row>
    <row r="264" spans="2:15" x14ac:dyDescent="0.25">
      <c r="B264" s="114" t="s">
        <v>89</v>
      </c>
      <c r="C264" s="115">
        <v>1454</v>
      </c>
      <c r="D264" s="116">
        <v>3.4876543209876543</v>
      </c>
      <c r="E264" s="115">
        <v>254</v>
      </c>
      <c r="F264" s="116">
        <f t="shared" si="76"/>
        <v>-0.82530949105914719</v>
      </c>
      <c r="G264" s="115">
        <v>132</v>
      </c>
      <c r="H264" s="116">
        <f t="shared" si="76"/>
        <v>-0.48031496062992129</v>
      </c>
      <c r="I264" s="115">
        <v>292</v>
      </c>
      <c r="J264" s="116">
        <f t="shared" si="76"/>
        <v>1.2121212121212119</v>
      </c>
      <c r="K264" s="115">
        <v>280</v>
      </c>
      <c r="L264" s="116">
        <f t="shared" si="77"/>
        <v>-4.1095890410958957E-2</v>
      </c>
      <c r="M264" s="115"/>
      <c r="N264" s="116"/>
      <c r="O264" s="116"/>
    </row>
    <row r="265" spans="2:15" x14ac:dyDescent="0.25">
      <c r="B265" s="114" t="s">
        <v>91</v>
      </c>
      <c r="C265" s="115">
        <v>1877</v>
      </c>
      <c r="D265" s="116">
        <v>0.15012254901960786</v>
      </c>
      <c r="E265" s="115">
        <v>77</v>
      </c>
      <c r="F265" s="116">
        <f t="shared" si="76"/>
        <v>-0.9589770911028237</v>
      </c>
      <c r="G265" s="115">
        <v>530</v>
      </c>
      <c r="H265" s="116">
        <f t="shared" si="76"/>
        <v>5.883116883116883</v>
      </c>
      <c r="I265" s="115">
        <v>1064</v>
      </c>
      <c r="J265" s="116">
        <f t="shared" si="76"/>
        <v>1.0075471698113208</v>
      </c>
      <c r="K265" s="115">
        <v>135</v>
      </c>
      <c r="L265" s="116">
        <f t="shared" si="77"/>
        <v>-0.87312030075187974</v>
      </c>
      <c r="M265" s="115"/>
      <c r="N265" s="116"/>
      <c r="O265" s="116"/>
    </row>
    <row r="266" spans="2:15" x14ac:dyDescent="0.25">
      <c r="B266" s="114" t="s">
        <v>93</v>
      </c>
      <c r="C266" s="115">
        <v>2081</v>
      </c>
      <c r="D266" s="116">
        <v>0.35481770833333326</v>
      </c>
      <c r="E266" s="115">
        <v>132</v>
      </c>
      <c r="F266" s="116">
        <f t="shared" si="76"/>
        <v>-0.93656895723209999</v>
      </c>
      <c r="G266" s="115">
        <v>919</v>
      </c>
      <c r="H266" s="116">
        <f t="shared" si="76"/>
        <v>5.9621212121212119</v>
      </c>
      <c r="I266" s="115">
        <v>1948</v>
      </c>
      <c r="J266" s="116">
        <f t="shared" si="76"/>
        <v>1.119695321001088</v>
      </c>
      <c r="K266" s="115">
        <v>291</v>
      </c>
      <c r="L266" s="116">
        <f t="shared" si="77"/>
        <v>-0.85061601642710472</v>
      </c>
      <c r="M266" s="115"/>
      <c r="N266" s="116"/>
      <c r="O266" s="116"/>
    </row>
    <row r="267" spans="2:15" ht="15.75" x14ac:dyDescent="0.25">
      <c r="B267" s="117" t="s">
        <v>30</v>
      </c>
      <c r="C267" s="118">
        <v>12733</v>
      </c>
      <c r="D267" s="119">
        <v>-7.1803469893570449E-2</v>
      </c>
      <c r="E267" s="118">
        <v>5018</v>
      </c>
      <c r="F267" s="119">
        <f t="shared" si="76"/>
        <v>-0.60590591376737613</v>
      </c>
      <c r="G267" s="118">
        <v>1659</v>
      </c>
      <c r="H267" s="119">
        <f t="shared" si="76"/>
        <v>-0.669390195296931</v>
      </c>
      <c r="I267" s="118">
        <v>6100</v>
      </c>
      <c r="J267" s="119">
        <f t="shared" si="76"/>
        <v>2.676913803496082</v>
      </c>
      <c r="K267" s="118">
        <v>7680</v>
      </c>
      <c r="L267" s="119">
        <f t="shared" si="77"/>
        <v>0.25901639344262306</v>
      </c>
      <c r="M267" s="118">
        <v>11802</v>
      </c>
      <c r="N267" s="119">
        <v>0.71490845684394078</v>
      </c>
      <c r="O267" s="119">
        <v>0.69374282433983936</v>
      </c>
    </row>
    <row r="268" spans="2:15" ht="6" customHeight="1" x14ac:dyDescent="0.25"/>
    <row r="269" spans="2:15" x14ac:dyDescent="0.25">
      <c r="B269" s="105" t="s">
        <v>55</v>
      </c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 x14ac:dyDescent="0.25">
      <c r="C270" s="120"/>
      <c r="K270" s="120"/>
      <c r="N270" s="79"/>
      <c r="O270" s="79"/>
    </row>
  </sheetData>
  <mergeCells count="96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50:O250"/>
    <mergeCell ref="C252:O252"/>
    <mergeCell ref="C253:D253"/>
    <mergeCell ref="E253:F253"/>
    <mergeCell ref="G253:H253"/>
    <mergeCell ref="I253:J253"/>
    <mergeCell ref="K253:L253"/>
    <mergeCell ref="M253:O25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A1CE5-B96E-4FB1-B70B-5232797FBEFB}">
  <sheetPr>
    <tabColor rgb="FFF29140"/>
  </sheetPr>
  <dimension ref="A4:P11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69" t="s">
        <v>271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1" t="s">
        <v>132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3"/>
    </row>
    <row r="7" spans="1:16" ht="22.5" thickTop="1" thickBot="1" x14ac:dyDescent="0.3">
      <c r="B7" s="109"/>
      <c r="C7" s="294">
        <v>2019</v>
      </c>
      <c r="D7" s="295"/>
      <c r="E7" s="296" t="s">
        <v>285</v>
      </c>
      <c r="F7" s="295"/>
      <c r="G7" s="296" t="s">
        <v>286</v>
      </c>
      <c r="H7" s="295"/>
      <c r="I7" s="296" t="s">
        <v>287</v>
      </c>
      <c r="J7" s="295"/>
      <c r="K7" s="296">
        <v>2023</v>
      </c>
      <c r="L7" s="295"/>
      <c r="M7" s="296">
        <v>2024</v>
      </c>
      <c r="N7" s="297"/>
      <c r="O7" s="298"/>
    </row>
    <row r="8" spans="1:16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tr">
        <f>CONCATENATE("var ",RIGHT(M7,2),"/",RIGHT(K7,2))</f>
        <v>var 24/23</v>
      </c>
      <c r="O8" s="112" t="str">
        <f>CONCATENATE("var ",RIGHT(M7,2),"/",RIGHT(C7,2))</f>
        <v>var 24/19</v>
      </c>
    </row>
    <row r="9" spans="1:16" x14ac:dyDescent="0.25">
      <c r="A9" s="1" t="s">
        <v>70</v>
      </c>
      <c r="B9" s="114" t="s">
        <v>71</v>
      </c>
      <c r="C9" s="115">
        <v>64732</v>
      </c>
      <c r="D9" s="116">
        <v>-0.14100692693542827</v>
      </c>
      <c r="E9" s="115">
        <v>63680</v>
      </c>
      <c r="F9" s="116">
        <f t="shared" ref="F9:L21" si="0">IFERROR(E9/C9-1,"-")</f>
        <v>-1.6251622072545269E-2</v>
      </c>
      <c r="G9" s="115">
        <v>12913</v>
      </c>
      <c r="H9" s="116">
        <f t="shared" si="0"/>
        <v>-0.79722047738693469</v>
      </c>
      <c r="I9" s="115">
        <v>70697</v>
      </c>
      <c r="J9" s="116">
        <f t="shared" si="0"/>
        <v>4.4748702857585378</v>
      </c>
      <c r="K9" s="115">
        <v>120145</v>
      </c>
      <c r="L9" s="116">
        <f t="shared" si="0"/>
        <v>0.69943561961610823</v>
      </c>
      <c r="M9" s="115">
        <v>89491</v>
      </c>
      <c r="N9" s="116">
        <f t="shared" ref="N9:N17" si="1">IFERROR(M9/K9-1,"-")</f>
        <v>-0.25514170377460565</v>
      </c>
      <c r="O9" s="116">
        <f t="shared" ref="O9" si="2">IFERROR(M9/C9-1,"-")</f>
        <v>0.38248470617314467</v>
      </c>
    </row>
    <row r="10" spans="1:16" x14ac:dyDescent="0.25">
      <c r="A10" s="1" t="s">
        <v>72</v>
      </c>
      <c r="B10" s="114" t="s">
        <v>73</v>
      </c>
      <c r="C10" s="115">
        <v>66960</v>
      </c>
      <c r="D10" s="116">
        <v>-0.18979744936234055</v>
      </c>
      <c r="E10" s="115">
        <v>64214</v>
      </c>
      <c r="F10" s="116">
        <f t="shared" si="0"/>
        <v>-4.1009557945041797E-2</v>
      </c>
      <c r="G10" s="115">
        <v>12940</v>
      </c>
      <c r="H10" s="116">
        <f t="shared" si="0"/>
        <v>-0.79848631139626869</v>
      </c>
      <c r="I10" s="115">
        <v>56495</v>
      </c>
      <c r="J10" s="116">
        <f t="shared" si="0"/>
        <v>3.3659196290571867</v>
      </c>
      <c r="K10" s="115">
        <v>116676</v>
      </c>
      <c r="L10" s="116">
        <f t="shared" si="0"/>
        <v>1.0652447119214088</v>
      </c>
      <c r="M10" s="115">
        <v>145638</v>
      </c>
      <c r="N10" s="116">
        <f t="shared" si="1"/>
        <v>0.24822585621721682</v>
      </c>
      <c r="O10" s="116">
        <f>IFERROR(M10/C10-1,"-")</f>
        <v>1.1749999999999998</v>
      </c>
    </row>
    <row r="11" spans="1:16" x14ac:dyDescent="0.25">
      <c r="A11" s="1" t="s">
        <v>74</v>
      </c>
      <c r="B11" s="114" t="s">
        <v>75</v>
      </c>
      <c r="C11" s="115">
        <v>64209</v>
      </c>
      <c r="D11" s="116">
        <v>-0.18419180240388278</v>
      </c>
      <c r="E11" s="115">
        <v>20160</v>
      </c>
      <c r="F11" s="116">
        <f t="shared" si="0"/>
        <v>-0.6860253235527729</v>
      </c>
      <c r="G11" s="115">
        <v>19186</v>
      </c>
      <c r="H11" s="116">
        <f t="shared" si="0"/>
        <v>-4.8313492063492114E-2</v>
      </c>
      <c r="I11" s="115">
        <v>68397</v>
      </c>
      <c r="J11" s="116">
        <f t="shared" si="0"/>
        <v>2.5649431877410613</v>
      </c>
      <c r="K11" s="115">
        <v>107722</v>
      </c>
      <c r="L11" s="116">
        <f t="shared" si="0"/>
        <v>0.57495211778294375</v>
      </c>
      <c r="M11" s="115">
        <v>129096</v>
      </c>
      <c r="N11" s="116">
        <f t="shared" si="1"/>
        <v>0.19841815042424016</v>
      </c>
      <c r="O11" s="116">
        <f t="shared" ref="O11:O20" si="3">IFERROR(M11/C11-1,"-")</f>
        <v>1.0105592673924217</v>
      </c>
    </row>
    <row r="12" spans="1:16" x14ac:dyDescent="0.25">
      <c r="A12" s="1" t="s">
        <v>76</v>
      </c>
      <c r="B12" s="114" t="s">
        <v>77</v>
      </c>
      <c r="C12" s="115">
        <v>74713</v>
      </c>
      <c r="D12" s="116">
        <v>-8.1111329758449369E-2</v>
      </c>
      <c r="E12" s="115">
        <v>0</v>
      </c>
      <c r="F12" s="116">
        <f t="shared" si="0"/>
        <v>-1</v>
      </c>
      <c r="G12" s="115">
        <v>25955</v>
      </c>
      <c r="H12" s="116" t="str">
        <f t="shared" si="0"/>
        <v>-</v>
      </c>
      <c r="I12" s="115">
        <v>76269</v>
      </c>
      <c r="J12" s="116">
        <f t="shared" si="0"/>
        <v>1.9385089578115968</v>
      </c>
      <c r="K12" s="115">
        <v>71493</v>
      </c>
      <c r="L12" s="116">
        <f t="shared" si="0"/>
        <v>-6.2620461786571213E-2</v>
      </c>
      <c r="M12" s="115">
        <v>122581</v>
      </c>
      <c r="N12" s="116">
        <f t="shared" si="1"/>
        <v>0.71458744212720116</v>
      </c>
      <c r="O12" s="116">
        <f t="shared" si="3"/>
        <v>0.64069171362413502</v>
      </c>
    </row>
    <row r="13" spans="1:16" x14ac:dyDescent="0.25">
      <c r="A13" s="1" t="s">
        <v>78</v>
      </c>
      <c r="B13" s="114" t="s">
        <v>79</v>
      </c>
      <c r="C13" s="115">
        <v>55886</v>
      </c>
      <c r="D13" s="116">
        <v>-0.14984179140805642</v>
      </c>
      <c r="E13" s="115">
        <v>0</v>
      </c>
      <c r="F13" s="116">
        <f t="shared" si="0"/>
        <v>-1</v>
      </c>
      <c r="G13" s="115">
        <v>35027</v>
      </c>
      <c r="H13" s="116" t="str">
        <f t="shared" si="0"/>
        <v>-</v>
      </c>
      <c r="I13" s="115">
        <v>68461</v>
      </c>
      <c r="J13" s="116">
        <f t="shared" si="0"/>
        <v>0.95452079824135661</v>
      </c>
      <c r="K13" s="115">
        <v>41121</v>
      </c>
      <c r="L13" s="116">
        <f t="shared" si="0"/>
        <v>-0.39935145557324603</v>
      </c>
      <c r="M13" s="115">
        <v>124784</v>
      </c>
      <c r="N13" s="116">
        <f t="shared" si="1"/>
        <v>2.03455655261302</v>
      </c>
      <c r="O13" s="116">
        <f t="shared" si="3"/>
        <v>1.2328311204952942</v>
      </c>
    </row>
    <row r="14" spans="1:16" x14ac:dyDescent="0.25">
      <c r="A14" s="1" t="s">
        <v>80</v>
      </c>
      <c r="B14" s="114" t="s">
        <v>81</v>
      </c>
      <c r="C14" s="115">
        <v>62055</v>
      </c>
      <c r="D14" s="116">
        <v>-2.0689328662058526E-2</v>
      </c>
      <c r="E14" s="115">
        <v>0</v>
      </c>
      <c r="F14" s="116">
        <f t="shared" si="0"/>
        <v>-1</v>
      </c>
      <c r="G14" s="115">
        <v>14068</v>
      </c>
      <c r="H14" s="116" t="str">
        <f t="shared" si="0"/>
        <v>-</v>
      </c>
      <c r="I14" s="115">
        <v>50889</v>
      </c>
      <c r="J14" s="116">
        <f t="shared" si="0"/>
        <v>2.6173585442138187</v>
      </c>
      <c r="K14" s="115">
        <v>61354</v>
      </c>
      <c r="L14" s="116">
        <f t="shared" si="0"/>
        <v>0.2056436557998782</v>
      </c>
      <c r="M14" s="115">
        <v>78527</v>
      </c>
      <c r="N14" s="116">
        <f t="shared" si="1"/>
        <v>0.27990025100237959</v>
      </c>
      <c r="O14" s="116">
        <f t="shared" si="3"/>
        <v>0.2654419466602207</v>
      </c>
    </row>
    <row r="15" spans="1:16" x14ac:dyDescent="0.25">
      <c r="A15" s="1" t="s">
        <v>82</v>
      </c>
      <c r="B15" s="114" t="s">
        <v>83</v>
      </c>
      <c r="C15" s="115">
        <v>80379</v>
      </c>
      <c r="D15" s="116">
        <v>6.0171201709379174E-2</v>
      </c>
      <c r="E15" s="115">
        <v>0</v>
      </c>
      <c r="F15" s="116">
        <f t="shared" si="0"/>
        <v>-1</v>
      </c>
      <c r="G15" s="115">
        <v>6598</v>
      </c>
      <c r="H15" s="116" t="str">
        <f t="shared" si="0"/>
        <v>-</v>
      </c>
      <c r="I15" s="115">
        <v>137368</v>
      </c>
      <c r="J15" s="116">
        <f t="shared" si="0"/>
        <v>19.81964231585329</v>
      </c>
      <c r="K15" s="115">
        <v>132622</v>
      </c>
      <c r="L15" s="116">
        <f t="shared" si="0"/>
        <v>-3.454953118630244E-2</v>
      </c>
      <c r="M15" s="115">
        <v>99510</v>
      </c>
      <c r="N15" s="116">
        <f t="shared" si="1"/>
        <v>-0.24967200012064361</v>
      </c>
      <c r="O15" s="116">
        <f t="shared" si="3"/>
        <v>0.23800992796625975</v>
      </c>
    </row>
    <row r="16" spans="1:16" x14ac:dyDescent="0.25">
      <c r="A16" s="1" t="s">
        <v>84</v>
      </c>
      <c r="B16" s="114" t="s">
        <v>85</v>
      </c>
      <c r="C16" s="115">
        <v>94508</v>
      </c>
      <c r="D16" s="116">
        <v>8.8350453728868183E-2</v>
      </c>
      <c r="E16" s="115">
        <v>25944</v>
      </c>
      <c r="F16" s="116">
        <f t="shared" si="0"/>
        <v>-0.72548355694755995</v>
      </c>
      <c r="G16" s="115">
        <v>32683</v>
      </c>
      <c r="H16" s="116">
        <f t="shared" si="0"/>
        <v>0.25975177304964547</v>
      </c>
      <c r="I16" s="115">
        <v>125617</v>
      </c>
      <c r="J16" s="116">
        <f t="shared" si="0"/>
        <v>2.84349661903742</v>
      </c>
      <c r="K16" s="115">
        <v>71685</v>
      </c>
      <c r="L16" s="116">
        <f t="shared" si="0"/>
        <v>-0.42933679358685528</v>
      </c>
      <c r="M16" s="115"/>
      <c r="N16" s="116"/>
      <c r="O16" s="116"/>
    </row>
    <row r="17" spans="1:16" x14ac:dyDescent="0.25">
      <c r="A17" s="1" t="s">
        <v>86</v>
      </c>
      <c r="B17" s="114" t="s">
        <v>87</v>
      </c>
      <c r="C17" s="115">
        <v>67472</v>
      </c>
      <c r="D17" s="116">
        <v>6.8457141047364223E-2</v>
      </c>
      <c r="E17" s="115">
        <v>21185</v>
      </c>
      <c r="F17" s="116">
        <f t="shared" si="0"/>
        <v>-0.68601790372302585</v>
      </c>
      <c r="G17" s="115">
        <v>47142</v>
      </c>
      <c r="H17" s="116">
        <f t="shared" si="0"/>
        <v>1.2252537172527731</v>
      </c>
      <c r="I17" s="115">
        <v>74490</v>
      </c>
      <c r="J17" s="116">
        <f t="shared" si="0"/>
        <v>0.58011963853888249</v>
      </c>
      <c r="K17" s="115">
        <v>66924</v>
      </c>
      <c r="L17" s="116">
        <f t="shared" si="0"/>
        <v>-0.10157068062827224</v>
      </c>
      <c r="M17" s="115"/>
      <c r="N17" s="116"/>
      <c r="O17" s="116"/>
    </row>
    <row r="18" spans="1:16" x14ac:dyDescent="0.25">
      <c r="A18" s="1" t="s">
        <v>88</v>
      </c>
      <c r="B18" s="114" t="s">
        <v>89</v>
      </c>
      <c r="C18" s="115">
        <v>73712</v>
      </c>
      <c r="D18" s="116">
        <v>-5.6534705423082365E-2</v>
      </c>
      <c r="E18" s="115">
        <v>15842</v>
      </c>
      <c r="F18" s="116">
        <f t="shared" si="0"/>
        <v>-0.78508248317777296</v>
      </c>
      <c r="G18" s="115">
        <v>74494</v>
      </c>
      <c r="H18" s="116">
        <f t="shared" si="0"/>
        <v>3.7023103143542482</v>
      </c>
      <c r="I18" s="115">
        <v>96232</v>
      </c>
      <c r="J18" s="116">
        <f t="shared" si="0"/>
        <v>0.29180873627406223</v>
      </c>
      <c r="K18" s="115">
        <v>103075</v>
      </c>
      <c r="L18" s="116">
        <f t="shared" si="0"/>
        <v>7.1109402277828471E-2</v>
      </c>
      <c r="M18" s="115"/>
      <c r="N18" s="116"/>
      <c r="O18" s="116"/>
    </row>
    <row r="19" spans="1:16" x14ac:dyDescent="0.25">
      <c r="A19" s="1" t="s">
        <v>90</v>
      </c>
      <c r="B19" s="114" t="s">
        <v>91</v>
      </c>
      <c r="C19" s="115">
        <v>64233</v>
      </c>
      <c r="D19" s="116">
        <v>-7.0528311169635538E-2</v>
      </c>
      <c r="E19" s="115">
        <v>14472</v>
      </c>
      <c r="F19" s="116">
        <f t="shared" si="0"/>
        <v>-0.77469525010508611</v>
      </c>
      <c r="G19" s="115">
        <v>80598</v>
      </c>
      <c r="H19" s="116">
        <f t="shared" si="0"/>
        <v>4.5692371475953566</v>
      </c>
      <c r="I19" s="115">
        <v>96956</v>
      </c>
      <c r="J19" s="116">
        <f t="shared" si="0"/>
        <v>0.20295788977393969</v>
      </c>
      <c r="K19" s="115">
        <v>70490</v>
      </c>
      <c r="L19" s="116">
        <f t="shared" si="0"/>
        <v>-0.27296918189694297</v>
      </c>
      <c r="M19" s="115"/>
      <c r="N19" s="116"/>
      <c r="O19" s="116"/>
    </row>
    <row r="20" spans="1:16" x14ac:dyDescent="0.25">
      <c r="A20" s="1" t="s">
        <v>92</v>
      </c>
      <c r="B20" s="114" t="s">
        <v>93</v>
      </c>
      <c r="C20" s="115">
        <v>65669</v>
      </c>
      <c r="D20" s="116">
        <v>-1.4082603930517856E-2</v>
      </c>
      <c r="E20" s="115">
        <v>61856</v>
      </c>
      <c r="F20" s="116">
        <f t="shared" si="0"/>
        <v>-5.8063926662504373E-2</v>
      </c>
      <c r="G20" s="115">
        <v>57766</v>
      </c>
      <c r="H20" s="116">
        <f t="shared" si="0"/>
        <v>-6.6121314019658595E-2</v>
      </c>
      <c r="I20" s="115">
        <v>92826</v>
      </c>
      <c r="J20" s="116">
        <f t="shared" si="0"/>
        <v>0.60693141294186881</v>
      </c>
      <c r="K20" s="115">
        <v>71642</v>
      </c>
      <c r="L20" s="116">
        <f t="shared" si="0"/>
        <v>-0.2282119233835348</v>
      </c>
      <c r="M20" s="115"/>
      <c r="N20" s="116"/>
      <c r="O20" s="116"/>
    </row>
    <row r="21" spans="1:16" ht="15.75" x14ac:dyDescent="0.25">
      <c r="A21" s="1"/>
      <c r="B21" s="117" t="s">
        <v>30</v>
      </c>
      <c r="C21" s="118">
        <v>834528</v>
      </c>
      <c r="D21" s="119">
        <v>-5.8907376813473689E-2</v>
      </c>
      <c r="E21" s="118">
        <v>295880</v>
      </c>
      <c r="F21" s="119">
        <f t="shared" si="0"/>
        <v>-0.64545227961194829</v>
      </c>
      <c r="G21" s="118">
        <v>419370</v>
      </c>
      <c r="H21" s="119">
        <f t="shared" si="0"/>
        <v>0.4173651480329863</v>
      </c>
      <c r="I21" s="118">
        <v>1014697</v>
      </c>
      <c r="J21" s="119">
        <f t="shared" si="0"/>
        <v>1.4195745999952307</v>
      </c>
      <c r="K21" s="118">
        <v>1034949</v>
      </c>
      <c r="L21" s="119">
        <f t="shared" si="0"/>
        <v>1.9958667464277546E-2</v>
      </c>
      <c r="M21" s="118">
        <v>789627</v>
      </c>
      <c r="N21" s="119">
        <v>0.21269694517095594</v>
      </c>
      <c r="O21" s="119">
        <v>0.68387662229652779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K24" s="120"/>
      <c r="N24" s="79"/>
    </row>
    <row r="26" spans="1:16" ht="48.75" customHeight="1" thickBot="1" x14ac:dyDescent="0.3">
      <c r="B26" s="269" t="s">
        <v>288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1" t="s">
        <v>137</v>
      </c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3"/>
    </row>
    <row r="29" spans="1:16" ht="22.5" thickTop="1" thickBot="1" x14ac:dyDescent="0.3">
      <c r="B29" s="109"/>
      <c r="C29" s="294">
        <v>2019</v>
      </c>
      <c r="D29" s="295"/>
      <c r="E29" s="296" t="s">
        <v>285</v>
      </c>
      <c r="F29" s="295"/>
      <c r="G29" s="296" t="s">
        <v>286</v>
      </c>
      <c r="H29" s="295"/>
      <c r="I29" s="296" t="s">
        <v>287</v>
      </c>
      <c r="J29" s="295"/>
      <c r="K29" s="296">
        <v>2023</v>
      </c>
      <c r="L29" s="295"/>
      <c r="M29" s="296">
        <v>2024</v>
      </c>
      <c r="N29" s="297"/>
      <c r="O29" s="298"/>
    </row>
    <row r="30" spans="1:16" ht="16.5" thickTop="1" thickBot="1" x14ac:dyDescent="0.3">
      <c r="B30" s="85"/>
      <c r="C30" s="111" t="s">
        <v>69</v>
      </c>
      <c r="D30" s="112" t="str">
        <f>CONCATENATE("var ",RIGHT(C29,2),"/",RIGHT(C29-1,2))</f>
        <v>var 19/18</v>
      </c>
      <c r="E30" s="113" t="s">
        <v>69</v>
      </c>
      <c r="F30" s="112" t="str">
        <f>CONCATENATE("var ",RIGHT(E29,2),"/",RIGHT(C29,2))</f>
        <v>var 20/19</v>
      </c>
      <c r="G30" s="113" t="s">
        <v>69</v>
      </c>
      <c r="H30" s="112" t="str">
        <f>CONCATENATE("var ",RIGHT(G29,2),"/",RIGHT(E29,2))</f>
        <v>var 21/20</v>
      </c>
      <c r="I30" s="113" t="s">
        <v>69</v>
      </c>
      <c r="J30" s="112" t="str">
        <f>CONCATENATE("var ",RIGHT(I29,2),"/",RIGHT(G29,2))</f>
        <v>var 22/21</v>
      </c>
      <c r="K30" s="113" t="s">
        <v>69</v>
      </c>
      <c r="L30" s="112" t="str">
        <f>CONCATENATE("var ",RIGHT(K29,2),"/",RIGHT(I29,2))</f>
        <v>var 23/22</v>
      </c>
      <c r="M30" s="113" t="s">
        <v>69</v>
      </c>
      <c r="N30" s="112" t="str">
        <f>CONCATENATE("var ",RIGHT(M29,2),"/",RIGHT(K29,2))</f>
        <v>var 24/23</v>
      </c>
      <c r="O30" s="112" t="str">
        <f>CONCATENATE("var ",RIGHT(M29,2),"/",RIGHT(C29,2))</f>
        <v>var 24/19</v>
      </c>
    </row>
    <row r="31" spans="1:16" x14ac:dyDescent="0.25">
      <c r="B31" s="114" t="s">
        <v>71</v>
      </c>
      <c r="C31" s="115">
        <v>63251</v>
      </c>
      <c r="D31" s="116">
        <v>-0.14253372195485658</v>
      </c>
      <c r="E31" s="115">
        <v>61649</v>
      </c>
      <c r="F31" s="116">
        <f t="shared" ref="F31:J43" si="4">IFERROR(E31/C31-1,"-")</f>
        <v>-2.5327662803750095E-2</v>
      </c>
      <c r="G31" s="115">
        <v>12399</v>
      </c>
      <c r="H31" s="116">
        <f t="shared" si="4"/>
        <v>-0.79887751626141545</v>
      </c>
      <c r="I31" s="115">
        <v>52867</v>
      </c>
      <c r="J31" s="116">
        <f t="shared" si="4"/>
        <v>3.263811597709493</v>
      </c>
      <c r="K31" s="115">
        <v>115667</v>
      </c>
      <c r="L31" s="116">
        <f t="shared" ref="L31:L43" si="5">IFERROR(K31/I31-1,"-")</f>
        <v>1.1878865833128418</v>
      </c>
      <c r="M31" s="115">
        <v>69459</v>
      </c>
      <c r="N31" s="116">
        <f t="shared" ref="N31:N39" si="6">IFERROR(M31/K31-1,"-")</f>
        <v>-0.39949164411629934</v>
      </c>
      <c r="O31" s="116">
        <f t="shared" ref="O31" si="7">IFERROR(M31/C31-1,"-")</f>
        <v>9.8148645871211526E-2</v>
      </c>
    </row>
    <row r="32" spans="1:16" x14ac:dyDescent="0.25">
      <c r="B32" s="114" t="s">
        <v>73</v>
      </c>
      <c r="C32" s="115">
        <v>65692</v>
      </c>
      <c r="D32" s="116">
        <v>-0.19150297838822428</v>
      </c>
      <c r="E32" s="115">
        <v>62817</v>
      </c>
      <c r="F32" s="116">
        <f t="shared" si="4"/>
        <v>-4.3764841989892278E-2</v>
      </c>
      <c r="G32" s="115">
        <v>12370</v>
      </c>
      <c r="H32" s="116">
        <f t="shared" si="4"/>
        <v>-0.80307878440549529</v>
      </c>
      <c r="I32" s="115">
        <v>52756</v>
      </c>
      <c r="J32" s="116">
        <f t="shared" si="4"/>
        <v>3.2648342764753435</v>
      </c>
      <c r="K32" s="115">
        <v>111801</v>
      </c>
      <c r="L32" s="116">
        <f t="shared" si="5"/>
        <v>1.1192091894760785</v>
      </c>
      <c r="M32" s="115">
        <v>126419</v>
      </c>
      <c r="N32" s="116">
        <f t="shared" si="6"/>
        <v>0.13075017218092855</v>
      </c>
      <c r="O32" s="116">
        <f>IFERROR(M32/C32-1,"-")</f>
        <v>0.92442002070267315</v>
      </c>
    </row>
    <row r="33" spans="2:16" x14ac:dyDescent="0.25">
      <c r="B33" s="114" t="s">
        <v>75</v>
      </c>
      <c r="C33" s="115">
        <v>62834</v>
      </c>
      <c r="D33" s="116">
        <v>-0.18652011237555188</v>
      </c>
      <c r="E33" s="115">
        <v>19412</v>
      </c>
      <c r="F33" s="116">
        <f t="shared" si="4"/>
        <v>-0.69105898080656969</v>
      </c>
      <c r="G33" s="115">
        <v>18439</v>
      </c>
      <c r="H33" s="116">
        <f t="shared" si="4"/>
        <v>-5.0123634865031907E-2</v>
      </c>
      <c r="I33" s="115">
        <v>63892</v>
      </c>
      <c r="J33" s="116">
        <f t="shared" si="4"/>
        <v>2.4650469114377134</v>
      </c>
      <c r="K33" s="115">
        <v>102681</v>
      </c>
      <c r="L33" s="116">
        <f t="shared" si="5"/>
        <v>0.6071026106554811</v>
      </c>
      <c r="M33" s="115">
        <v>108728</v>
      </c>
      <c r="N33" s="116">
        <f t="shared" si="6"/>
        <v>5.8891128835909301E-2</v>
      </c>
      <c r="O33" s="116">
        <f t="shared" ref="O33:O42" si="8">IFERROR(M33/C33-1,"-")</f>
        <v>0.73040073845370346</v>
      </c>
    </row>
    <row r="34" spans="2:16" x14ac:dyDescent="0.25">
      <c r="B34" s="114" t="s">
        <v>77</v>
      </c>
      <c r="C34" s="115">
        <v>74314</v>
      </c>
      <c r="D34" s="116">
        <v>-7.6351342953378865E-2</v>
      </c>
      <c r="E34" s="115">
        <v>0</v>
      </c>
      <c r="F34" s="116">
        <f t="shared" si="4"/>
        <v>-1</v>
      </c>
      <c r="G34" s="115">
        <v>24985</v>
      </c>
      <c r="H34" s="116" t="str">
        <f t="shared" si="4"/>
        <v>-</v>
      </c>
      <c r="I34" s="115">
        <v>70112</v>
      </c>
      <c r="J34" s="116">
        <f t="shared" si="4"/>
        <v>1.8061636982189313</v>
      </c>
      <c r="K34" s="115">
        <v>64849</v>
      </c>
      <c r="L34" s="116">
        <f t="shared" si="5"/>
        <v>-7.5065609310816961E-2</v>
      </c>
      <c r="M34" s="115">
        <v>105905</v>
      </c>
      <c r="N34" s="116">
        <f t="shared" si="6"/>
        <v>0.63310151274499216</v>
      </c>
      <c r="O34" s="116">
        <f t="shared" si="8"/>
        <v>0.42510159593078023</v>
      </c>
    </row>
    <row r="35" spans="2:16" x14ac:dyDescent="0.25">
      <c r="B35" s="114" t="s">
        <v>79</v>
      </c>
      <c r="C35" s="115">
        <v>55528</v>
      </c>
      <c r="D35" s="116">
        <v>-0.13765685178283016</v>
      </c>
      <c r="E35" s="115">
        <v>0</v>
      </c>
      <c r="F35" s="116">
        <f t="shared" si="4"/>
        <v>-1</v>
      </c>
      <c r="G35" s="115">
        <v>34472</v>
      </c>
      <c r="H35" s="116" t="str">
        <f t="shared" si="4"/>
        <v>-</v>
      </c>
      <c r="I35" s="115">
        <v>65633</v>
      </c>
      <c r="J35" s="116">
        <f t="shared" si="4"/>
        <v>0.90395103272220934</v>
      </c>
      <c r="K35" s="115">
        <v>37200</v>
      </c>
      <c r="L35" s="116">
        <f t="shared" si="5"/>
        <v>-0.4332119513049838</v>
      </c>
      <c r="M35" s="115">
        <v>106442</v>
      </c>
      <c r="N35" s="116">
        <f t="shared" si="6"/>
        <v>1.8613440860215054</v>
      </c>
      <c r="O35" s="116">
        <f t="shared" si="8"/>
        <v>0.91690678576573981</v>
      </c>
    </row>
    <row r="36" spans="2:16" x14ac:dyDescent="0.25">
      <c r="B36" s="114" t="s">
        <v>81</v>
      </c>
      <c r="C36" s="115">
        <v>61509</v>
      </c>
      <c r="D36" s="116">
        <v>-1.5446425713096623E-2</v>
      </c>
      <c r="E36" s="115">
        <v>0</v>
      </c>
      <c r="F36" s="116">
        <f t="shared" si="4"/>
        <v>-1</v>
      </c>
      <c r="G36" s="115">
        <v>13550</v>
      </c>
      <c r="H36" s="116" t="str">
        <f t="shared" si="4"/>
        <v>-</v>
      </c>
      <c r="I36" s="115">
        <v>48479</v>
      </c>
      <c r="J36" s="116">
        <f t="shared" si="4"/>
        <v>2.5777859778597785</v>
      </c>
      <c r="K36" s="115">
        <v>58168</v>
      </c>
      <c r="L36" s="116">
        <f t="shared" si="5"/>
        <v>0.19985973308030291</v>
      </c>
      <c r="M36" s="115">
        <v>60812</v>
      </c>
      <c r="N36" s="116">
        <f t="shared" si="6"/>
        <v>4.5454545454545414E-2</v>
      </c>
      <c r="O36" s="116">
        <f t="shared" si="8"/>
        <v>-1.1331675039425115E-2</v>
      </c>
    </row>
    <row r="37" spans="2:16" x14ac:dyDescent="0.25">
      <c r="B37" s="114" t="s">
        <v>83</v>
      </c>
      <c r="C37" s="115">
        <v>79144</v>
      </c>
      <c r="D37" s="116">
        <v>5.5365905696607598E-2</v>
      </c>
      <c r="E37" s="115">
        <v>0</v>
      </c>
      <c r="F37" s="116">
        <f t="shared" si="4"/>
        <v>-1</v>
      </c>
      <c r="G37" s="115">
        <v>5666</v>
      </c>
      <c r="H37" s="116" t="str">
        <f t="shared" si="4"/>
        <v>-</v>
      </c>
      <c r="I37" s="115">
        <v>131509</v>
      </c>
      <c r="J37" s="116">
        <f t="shared" si="4"/>
        <v>22.210201200141192</v>
      </c>
      <c r="K37" s="115">
        <v>126864</v>
      </c>
      <c r="L37" s="116">
        <f t="shared" si="5"/>
        <v>-3.532077652480059E-2</v>
      </c>
      <c r="M37" s="115">
        <v>79640</v>
      </c>
      <c r="N37" s="116">
        <f t="shared" si="6"/>
        <v>-0.37224114011855214</v>
      </c>
      <c r="O37" s="116">
        <f t="shared" si="8"/>
        <v>6.2670575154148978E-3</v>
      </c>
    </row>
    <row r="38" spans="2:16" x14ac:dyDescent="0.25">
      <c r="B38" s="114" t="s">
        <v>85</v>
      </c>
      <c r="C38" s="115">
        <v>93478</v>
      </c>
      <c r="D38" s="116">
        <v>8.7029327627508923E-2</v>
      </c>
      <c r="E38" s="115">
        <v>25709</v>
      </c>
      <c r="F38" s="116">
        <f t="shared" si="4"/>
        <v>-0.72497272085410469</v>
      </c>
      <c r="G38" s="115">
        <v>31673</v>
      </c>
      <c r="H38" s="116">
        <f t="shared" si="4"/>
        <v>0.2319810183204325</v>
      </c>
      <c r="I38" s="115">
        <v>118989</v>
      </c>
      <c r="J38" s="116">
        <f t="shared" si="4"/>
        <v>2.756796009219209</v>
      </c>
      <c r="K38" s="115">
        <v>64414</v>
      </c>
      <c r="L38" s="116">
        <f t="shared" si="5"/>
        <v>-0.4586558421366681</v>
      </c>
      <c r="M38" s="115"/>
      <c r="N38" s="116"/>
      <c r="O38" s="116"/>
    </row>
    <row r="39" spans="2:16" x14ac:dyDescent="0.25">
      <c r="B39" s="114" t="s">
        <v>87</v>
      </c>
      <c r="C39" s="115">
        <v>65979</v>
      </c>
      <c r="D39" s="116">
        <v>5.5968118818219725E-2</v>
      </c>
      <c r="E39" s="115">
        <v>21044</v>
      </c>
      <c r="F39" s="116">
        <f t="shared" si="4"/>
        <v>-0.68105003107049211</v>
      </c>
      <c r="G39" s="115">
        <v>39763</v>
      </c>
      <c r="H39" s="116">
        <f t="shared" si="4"/>
        <v>0.88951720205284168</v>
      </c>
      <c r="I39" s="115">
        <v>71807</v>
      </c>
      <c r="J39" s="116">
        <f t="shared" si="4"/>
        <v>0.80587480823881497</v>
      </c>
      <c r="K39" s="115">
        <v>63598</v>
      </c>
      <c r="L39" s="116">
        <f t="shared" si="5"/>
        <v>-0.11432033088696092</v>
      </c>
      <c r="M39" s="115"/>
      <c r="N39" s="116"/>
      <c r="O39" s="116"/>
    </row>
    <row r="40" spans="2:16" x14ac:dyDescent="0.25">
      <c r="B40" s="114" t="s">
        <v>89</v>
      </c>
      <c r="C40" s="115">
        <v>73101</v>
      </c>
      <c r="D40" s="116">
        <v>-5.3647485274127771E-2</v>
      </c>
      <c r="E40" s="115">
        <v>15648</v>
      </c>
      <c r="F40" s="116">
        <f t="shared" si="4"/>
        <v>-0.78594000082078219</v>
      </c>
      <c r="G40" s="115">
        <v>60215</v>
      </c>
      <c r="H40" s="116">
        <f t="shared" si="4"/>
        <v>2.8480956032719837</v>
      </c>
      <c r="I40" s="115">
        <v>90510</v>
      </c>
      <c r="J40" s="116">
        <f t="shared" si="4"/>
        <v>0.50311384206593046</v>
      </c>
      <c r="K40" s="115">
        <v>97611</v>
      </c>
      <c r="L40" s="116">
        <f t="shared" si="5"/>
        <v>7.8455419290686113E-2</v>
      </c>
      <c r="M40" s="115"/>
      <c r="N40" s="116"/>
      <c r="O40" s="116"/>
    </row>
    <row r="41" spans="2:16" x14ac:dyDescent="0.25">
      <c r="B41" s="114" t="s">
        <v>91</v>
      </c>
      <c r="C41" s="115">
        <v>62745</v>
      </c>
      <c r="D41" s="116">
        <v>-7.2505543237250558E-2</v>
      </c>
      <c r="E41" s="115">
        <v>13916</v>
      </c>
      <c r="F41" s="116">
        <f t="shared" si="4"/>
        <v>-0.77821340345844292</v>
      </c>
      <c r="G41" s="115">
        <v>63933</v>
      </c>
      <c r="H41" s="116">
        <f t="shared" si="4"/>
        <v>3.5942081057775219</v>
      </c>
      <c r="I41" s="115">
        <v>92633</v>
      </c>
      <c r="J41" s="116">
        <f t="shared" si="4"/>
        <v>0.44890744998670473</v>
      </c>
      <c r="K41" s="115">
        <v>65764</v>
      </c>
      <c r="L41" s="116">
        <f t="shared" si="5"/>
        <v>-0.290058618418922</v>
      </c>
      <c r="M41" s="115"/>
      <c r="N41" s="116"/>
      <c r="O41" s="116"/>
    </row>
    <row r="42" spans="2:16" x14ac:dyDescent="0.25">
      <c r="B42" s="114" t="s">
        <v>93</v>
      </c>
      <c r="C42" s="115">
        <v>64457</v>
      </c>
      <c r="D42" s="116">
        <v>-1.7244008050253057E-2</v>
      </c>
      <c r="E42" s="115">
        <v>61275</v>
      </c>
      <c r="F42" s="116">
        <f t="shared" si="4"/>
        <v>-4.936624416277513E-2</v>
      </c>
      <c r="G42" s="115">
        <v>43784</v>
      </c>
      <c r="H42" s="116">
        <f t="shared" si="4"/>
        <v>-0.28545083639330882</v>
      </c>
      <c r="I42" s="115">
        <v>87824</v>
      </c>
      <c r="J42" s="116">
        <f t="shared" si="4"/>
        <v>1.0058468847067421</v>
      </c>
      <c r="K42" s="115">
        <v>66031</v>
      </c>
      <c r="L42" s="116">
        <f t="shared" si="5"/>
        <v>-0.24814401530333396</v>
      </c>
      <c r="M42" s="115"/>
      <c r="N42" s="116"/>
      <c r="O42" s="116"/>
    </row>
    <row r="43" spans="2:16" ht="15.75" x14ac:dyDescent="0.25">
      <c r="B43" s="117" t="s">
        <v>30</v>
      </c>
      <c r="C43" s="118">
        <v>822032</v>
      </c>
      <c r="D43" s="119">
        <v>-5.8956054271623759E-2</v>
      </c>
      <c r="E43" s="118">
        <v>288930</v>
      </c>
      <c r="F43" s="119">
        <f t="shared" si="4"/>
        <v>-0.64851733265858269</v>
      </c>
      <c r="G43" s="118">
        <v>361249</v>
      </c>
      <c r="H43" s="119">
        <f t="shared" si="4"/>
        <v>0.25029938047277889</v>
      </c>
      <c r="I43" s="118">
        <v>947011</v>
      </c>
      <c r="J43" s="119">
        <f t="shared" si="4"/>
        <v>1.6214909937466957</v>
      </c>
      <c r="K43" s="118">
        <v>974648</v>
      </c>
      <c r="L43" s="119">
        <f t="shared" si="5"/>
        <v>2.9183399136863297E-2</v>
      </c>
      <c r="M43" s="118">
        <v>657405</v>
      </c>
      <c r="N43" s="119">
        <v>6.5089188795100617E-2</v>
      </c>
      <c r="O43" s="119">
        <v>0.42211728160044304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8" spans="2:16" ht="48.75" customHeight="1" thickBot="1" x14ac:dyDescent="0.3">
      <c r="B48" s="269" t="s">
        <v>289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1" t="s">
        <v>149</v>
      </c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3"/>
    </row>
    <row r="51" spans="1:16" ht="22.5" thickTop="1" thickBot="1" x14ac:dyDescent="0.3">
      <c r="B51" s="109"/>
      <c r="C51" s="294">
        <v>2019</v>
      </c>
      <c r="D51" s="295"/>
      <c r="E51" s="296" t="s">
        <v>285</v>
      </c>
      <c r="F51" s="295"/>
      <c r="G51" s="296" t="s">
        <v>286</v>
      </c>
      <c r="H51" s="295"/>
      <c r="I51" s="296" t="s">
        <v>287</v>
      </c>
      <c r="J51" s="295"/>
      <c r="K51" s="296">
        <v>2023</v>
      </c>
      <c r="L51" s="295"/>
      <c r="M51" s="296">
        <v>2024</v>
      </c>
      <c r="N51" s="297"/>
      <c r="O51" s="298"/>
    </row>
    <row r="52" spans="1:16" ht="16.5" thickTop="1" thickBot="1" x14ac:dyDescent="0.3">
      <c r="B52" s="85"/>
      <c r="C52" s="111" t="s">
        <v>69</v>
      </c>
      <c r="D52" s="112" t="str">
        <f>CONCATENATE("var ",RIGHT(C51,2),"/",RIGHT(C51-1,2))</f>
        <v>var 19/18</v>
      </c>
      <c r="E52" s="113" t="s">
        <v>69</v>
      </c>
      <c r="F52" s="112" t="str">
        <f>CONCATENATE("var ",RIGHT(E51,2),"/",RIGHT(C51,2))</f>
        <v>var 20/19</v>
      </c>
      <c r="G52" s="113" t="s">
        <v>69</v>
      </c>
      <c r="H52" s="112" t="str">
        <f>CONCATENATE("var ",RIGHT(G51,2),"/",RIGHT(E51,2))</f>
        <v>var 21/20</v>
      </c>
      <c r="I52" s="113" t="s">
        <v>69</v>
      </c>
      <c r="J52" s="112" t="str">
        <f>CONCATENATE("var ",RIGHT(I51,2),"/",RIGHT(G51,2))</f>
        <v>var 22/21</v>
      </c>
      <c r="K52" s="113" t="s">
        <v>69</v>
      </c>
      <c r="L52" s="112" t="str">
        <f>CONCATENATE("var ",RIGHT(K51,2),"/",RIGHT(I51,2))</f>
        <v>var 23/22</v>
      </c>
      <c r="M52" s="113" t="s">
        <v>69</v>
      </c>
      <c r="N52" s="112" t="str">
        <f>CONCATENATE("var ",RIGHT(M51,2),"/",RIGHT(K51,2))</f>
        <v>var 24/23</v>
      </c>
      <c r="O52" s="112" t="str">
        <f>CONCATENATE("var ",RIGHT(M51,2),"/",RIGHT(C51,2))</f>
        <v>var 24/19</v>
      </c>
    </row>
    <row r="53" spans="1:16" x14ac:dyDescent="0.25">
      <c r="A53" s="1"/>
      <c r="B53" s="114" t="s">
        <v>71</v>
      </c>
      <c r="C53" s="115">
        <v>55106</v>
      </c>
      <c r="D53" s="116">
        <v>-0.15144515791256674</v>
      </c>
      <c r="E53" s="115">
        <v>55016</v>
      </c>
      <c r="F53" s="116">
        <f t="shared" ref="F53:J65" si="9">IFERROR(E53/C53-1,"-")</f>
        <v>-1.6332159837404436E-3</v>
      </c>
      <c r="G53" s="115">
        <v>12399</v>
      </c>
      <c r="H53" s="116">
        <f t="shared" si="9"/>
        <v>-0.7746291987785372</v>
      </c>
      <c r="I53" s="115">
        <v>0</v>
      </c>
      <c r="J53" s="116">
        <f t="shared" si="9"/>
        <v>-1</v>
      </c>
      <c r="K53" s="115">
        <v>0</v>
      </c>
      <c r="L53" s="116" t="str">
        <f t="shared" ref="L53:L65" si="10">IFERROR(K53/I53-1,"-")</f>
        <v>-</v>
      </c>
      <c r="M53" s="115">
        <v>0</v>
      </c>
      <c r="N53" s="116" t="str">
        <f t="shared" ref="N53:N61" si="11">IFERROR(M53/K53-1,"-")</f>
        <v>-</v>
      </c>
      <c r="O53" s="116">
        <f t="shared" ref="O53" si="12">IFERROR(M53/C53-1,"-")</f>
        <v>-1</v>
      </c>
    </row>
    <row r="54" spans="1:16" x14ac:dyDescent="0.25">
      <c r="A54" s="1">
        <v>2</v>
      </c>
      <c r="B54" s="114" t="s">
        <v>73</v>
      </c>
      <c r="C54" s="115">
        <v>58029</v>
      </c>
      <c r="D54" s="116">
        <v>-0.20283265104266834</v>
      </c>
      <c r="E54" s="115">
        <v>56665</v>
      </c>
      <c r="F54" s="116">
        <f t="shared" si="9"/>
        <v>-2.3505488634992799E-2</v>
      </c>
      <c r="G54" s="115">
        <v>12370</v>
      </c>
      <c r="H54" s="116">
        <f t="shared" si="9"/>
        <v>-0.78169946174887495</v>
      </c>
      <c r="I54" s="115">
        <v>0</v>
      </c>
      <c r="J54" s="116">
        <f t="shared" si="9"/>
        <v>-1</v>
      </c>
      <c r="K54" s="115">
        <v>0</v>
      </c>
      <c r="L54" s="116" t="str">
        <f t="shared" si="10"/>
        <v>-</v>
      </c>
      <c r="M54" s="115">
        <v>0</v>
      </c>
      <c r="N54" s="116" t="str">
        <f t="shared" si="11"/>
        <v>-</v>
      </c>
      <c r="O54" s="116">
        <f>IFERROR(M54/C54-1,"-")</f>
        <v>-1</v>
      </c>
    </row>
    <row r="55" spans="1:16" x14ac:dyDescent="0.25">
      <c r="A55" s="1">
        <v>3</v>
      </c>
      <c r="B55" s="114" t="s">
        <v>75</v>
      </c>
      <c r="C55" s="115">
        <v>54916</v>
      </c>
      <c r="D55" s="116">
        <v>-0.19351475188345346</v>
      </c>
      <c r="E55" s="115">
        <v>16536</v>
      </c>
      <c r="F55" s="116">
        <f t="shared" si="9"/>
        <v>-0.69888557068978074</v>
      </c>
      <c r="G55" s="115">
        <v>18439</v>
      </c>
      <c r="H55" s="116">
        <f t="shared" si="9"/>
        <v>0.11508224479922591</v>
      </c>
      <c r="I55" s="115">
        <v>0</v>
      </c>
      <c r="J55" s="116">
        <f t="shared" si="9"/>
        <v>-1</v>
      </c>
      <c r="K55" s="115">
        <v>0</v>
      </c>
      <c r="L55" s="116" t="str">
        <f t="shared" si="10"/>
        <v>-</v>
      </c>
      <c r="M55" s="115">
        <v>0</v>
      </c>
      <c r="N55" s="116" t="str">
        <f t="shared" si="11"/>
        <v>-</v>
      </c>
      <c r="O55" s="116">
        <f t="shared" ref="O55:O64" si="13">IFERROR(M55/C55-1,"-")</f>
        <v>-1</v>
      </c>
    </row>
    <row r="56" spans="1:16" x14ac:dyDescent="0.25">
      <c r="A56" s="1">
        <v>4</v>
      </c>
      <c r="B56" s="114" t="s">
        <v>77</v>
      </c>
      <c r="C56" s="115">
        <v>66151</v>
      </c>
      <c r="D56" s="116">
        <v>-7.700572066415512E-2</v>
      </c>
      <c r="E56" s="115">
        <v>0</v>
      </c>
      <c r="F56" s="116">
        <f t="shared" si="9"/>
        <v>-1</v>
      </c>
      <c r="G56" s="115">
        <v>24985</v>
      </c>
      <c r="H56" s="116" t="str">
        <f t="shared" si="9"/>
        <v>-</v>
      </c>
      <c r="I56" s="115">
        <v>0</v>
      </c>
      <c r="J56" s="116">
        <f t="shared" si="9"/>
        <v>-1</v>
      </c>
      <c r="K56" s="115">
        <v>0</v>
      </c>
      <c r="L56" s="116" t="str">
        <f t="shared" si="10"/>
        <v>-</v>
      </c>
      <c r="M56" s="115">
        <v>0</v>
      </c>
      <c r="N56" s="116" t="str">
        <f t="shared" si="11"/>
        <v>-</v>
      </c>
      <c r="O56" s="116">
        <f t="shared" si="13"/>
        <v>-1</v>
      </c>
    </row>
    <row r="57" spans="1:16" x14ac:dyDescent="0.25">
      <c r="A57" s="1">
        <v>5</v>
      </c>
      <c r="B57" s="114" t="s">
        <v>79</v>
      </c>
      <c r="C57" s="115">
        <v>49009</v>
      </c>
      <c r="D57" s="116">
        <v>-0.1347128303818923</v>
      </c>
      <c r="E57" s="115">
        <v>0</v>
      </c>
      <c r="F57" s="116">
        <f t="shared" si="9"/>
        <v>-1</v>
      </c>
      <c r="G57" s="115">
        <v>34472</v>
      </c>
      <c r="H57" s="116" t="str">
        <f t="shared" si="9"/>
        <v>-</v>
      </c>
      <c r="I57" s="115">
        <v>0</v>
      </c>
      <c r="J57" s="116">
        <f t="shared" si="9"/>
        <v>-1</v>
      </c>
      <c r="K57" s="115">
        <v>37200</v>
      </c>
      <c r="L57" s="116" t="str">
        <f t="shared" si="10"/>
        <v>-</v>
      </c>
      <c r="M57" s="115">
        <v>0</v>
      </c>
      <c r="N57" s="116">
        <f t="shared" si="11"/>
        <v>-1</v>
      </c>
      <c r="O57" s="116">
        <f t="shared" si="13"/>
        <v>-1</v>
      </c>
    </row>
    <row r="58" spans="1:16" x14ac:dyDescent="0.25">
      <c r="A58" s="1">
        <v>6</v>
      </c>
      <c r="B58" s="114" t="s">
        <v>81</v>
      </c>
      <c r="C58" s="115">
        <v>53001</v>
      </c>
      <c r="D58" s="116">
        <v>-1.0880113466706476E-2</v>
      </c>
      <c r="E58" s="115">
        <v>0</v>
      </c>
      <c r="F58" s="116">
        <f t="shared" si="9"/>
        <v>-1</v>
      </c>
      <c r="G58" s="115">
        <v>13550</v>
      </c>
      <c r="H58" s="116" t="str">
        <f t="shared" si="9"/>
        <v>-</v>
      </c>
      <c r="I58" s="115">
        <v>0</v>
      </c>
      <c r="J58" s="116">
        <f t="shared" si="9"/>
        <v>-1</v>
      </c>
      <c r="K58" s="115">
        <v>58168</v>
      </c>
      <c r="L58" s="116" t="str">
        <f t="shared" si="10"/>
        <v>-</v>
      </c>
      <c r="M58" s="115">
        <v>0</v>
      </c>
      <c r="N58" s="116">
        <f t="shared" si="11"/>
        <v>-1</v>
      </c>
      <c r="O58" s="116">
        <f t="shared" si="13"/>
        <v>-1</v>
      </c>
    </row>
    <row r="59" spans="1:16" x14ac:dyDescent="0.25">
      <c r="A59" s="1">
        <v>7</v>
      </c>
      <c r="B59" s="114" t="s">
        <v>83</v>
      </c>
      <c r="C59" s="115">
        <v>70044</v>
      </c>
      <c r="D59" s="116">
        <v>8.0842527582748236E-2</v>
      </c>
      <c r="E59" s="115">
        <v>0</v>
      </c>
      <c r="F59" s="116">
        <f t="shared" si="9"/>
        <v>-1</v>
      </c>
      <c r="G59" s="115">
        <v>5666</v>
      </c>
      <c r="H59" s="116" t="str">
        <f t="shared" si="9"/>
        <v>-</v>
      </c>
      <c r="I59" s="115">
        <v>0</v>
      </c>
      <c r="J59" s="116">
        <f t="shared" si="9"/>
        <v>-1</v>
      </c>
      <c r="K59" s="115">
        <v>126864</v>
      </c>
      <c r="L59" s="116" t="str">
        <f t="shared" si="10"/>
        <v>-</v>
      </c>
      <c r="M59" s="115">
        <v>0</v>
      </c>
      <c r="N59" s="116">
        <f t="shared" si="11"/>
        <v>-1</v>
      </c>
      <c r="O59" s="116">
        <f t="shared" si="13"/>
        <v>-1</v>
      </c>
    </row>
    <row r="60" spans="1:16" x14ac:dyDescent="0.25">
      <c r="A60" s="1">
        <v>8</v>
      </c>
      <c r="B60" s="114" t="s">
        <v>85</v>
      </c>
      <c r="C60" s="115">
        <v>83986</v>
      </c>
      <c r="D60" s="116">
        <v>0.10335133146783315</v>
      </c>
      <c r="E60" s="115">
        <v>25709</v>
      </c>
      <c r="F60" s="116">
        <f t="shared" si="9"/>
        <v>-0.69388945776677069</v>
      </c>
      <c r="G60" s="115">
        <v>31673</v>
      </c>
      <c r="H60" s="116">
        <f t="shared" si="9"/>
        <v>0.2319810183204325</v>
      </c>
      <c r="I60" s="115">
        <v>0</v>
      </c>
      <c r="J60" s="116">
        <f t="shared" si="9"/>
        <v>-1</v>
      </c>
      <c r="K60" s="115">
        <v>64414</v>
      </c>
      <c r="L60" s="116" t="str">
        <f t="shared" si="10"/>
        <v>-</v>
      </c>
      <c r="M60" s="115"/>
      <c r="N60" s="116"/>
      <c r="O60" s="116"/>
    </row>
    <row r="61" spans="1:16" x14ac:dyDescent="0.25">
      <c r="A61" s="1">
        <v>9</v>
      </c>
      <c r="B61" s="114" t="s">
        <v>87</v>
      </c>
      <c r="C61" s="115">
        <v>57977</v>
      </c>
      <c r="D61" s="116">
        <v>6.8050770959600548E-2</v>
      </c>
      <c r="E61" s="115">
        <v>0</v>
      </c>
      <c r="F61" s="116">
        <f t="shared" si="9"/>
        <v>-1</v>
      </c>
      <c r="G61" s="115">
        <v>39763</v>
      </c>
      <c r="H61" s="116" t="str">
        <f t="shared" si="9"/>
        <v>-</v>
      </c>
      <c r="I61" s="115">
        <v>0</v>
      </c>
      <c r="J61" s="116">
        <f t="shared" si="9"/>
        <v>-1</v>
      </c>
      <c r="K61" s="115">
        <v>63598</v>
      </c>
      <c r="L61" s="116" t="str">
        <f t="shared" si="10"/>
        <v>-</v>
      </c>
      <c r="M61" s="115"/>
      <c r="N61" s="116"/>
      <c r="O61" s="116"/>
    </row>
    <row r="62" spans="1:16" x14ac:dyDescent="0.25">
      <c r="A62" s="1">
        <v>10</v>
      </c>
      <c r="B62" s="114" t="s">
        <v>89</v>
      </c>
      <c r="C62" s="115">
        <v>67659</v>
      </c>
      <c r="D62" s="116">
        <v>-1.3932813524739518E-2</v>
      </c>
      <c r="E62" s="115">
        <v>0</v>
      </c>
      <c r="F62" s="116">
        <f t="shared" si="9"/>
        <v>-1</v>
      </c>
      <c r="G62" s="115">
        <v>60215</v>
      </c>
      <c r="H62" s="116" t="str">
        <f t="shared" si="9"/>
        <v>-</v>
      </c>
      <c r="I62" s="115">
        <v>0</v>
      </c>
      <c r="J62" s="116">
        <f t="shared" si="9"/>
        <v>-1</v>
      </c>
      <c r="K62" s="115">
        <v>97611</v>
      </c>
      <c r="L62" s="116" t="str">
        <f t="shared" si="10"/>
        <v>-</v>
      </c>
      <c r="M62" s="115"/>
      <c r="N62" s="116"/>
      <c r="O62" s="116"/>
    </row>
    <row r="63" spans="1:16" x14ac:dyDescent="0.25">
      <c r="A63" s="1">
        <v>11</v>
      </c>
      <c r="B63" s="114" t="s">
        <v>91</v>
      </c>
      <c r="C63" s="115">
        <v>56312</v>
      </c>
      <c r="D63" s="116">
        <v>-5.3595737886758199E-2</v>
      </c>
      <c r="E63" s="115">
        <v>13916</v>
      </c>
      <c r="F63" s="116">
        <f t="shared" si="9"/>
        <v>-0.75287682909504194</v>
      </c>
      <c r="G63" s="115">
        <v>0</v>
      </c>
      <c r="H63" s="116">
        <f t="shared" si="9"/>
        <v>-1</v>
      </c>
      <c r="I63" s="115">
        <v>0</v>
      </c>
      <c r="J63" s="116" t="str">
        <f t="shared" si="9"/>
        <v>-</v>
      </c>
      <c r="K63" s="115">
        <v>65764</v>
      </c>
      <c r="L63" s="116" t="str">
        <f t="shared" si="10"/>
        <v>-</v>
      </c>
      <c r="M63" s="115"/>
      <c r="N63" s="116"/>
      <c r="O63" s="116"/>
    </row>
    <row r="64" spans="1:16" x14ac:dyDescent="0.25">
      <c r="A64" s="1">
        <v>12</v>
      </c>
      <c r="B64" s="114" t="s">
        <v>93</v>
      </c>
      <c r="C64" s="115">
        <v>58187</v>
      </c>
      <c r="D64" s="116">
        <v>1.4771538193233402E-2</v>
      </c>
      <c r="E64" s="115">
        <v>61275</v>
      </c>
      <c r="F64" s="116">
        <f t="shared" si="9"/>
        <v>5.3070273428772685E-2</v>
      </c>
      <c r="G64" s="115">
        <v>0</v>
      </c>
      <c r="H64" s="116">
        <f t="shared" si="9"/>
        <v>-1</v>
      </c>
      <c r="I64" s="115">
        <v>0</v>
      </c>
      <c r="J64" s="116" t="str">
        <f t="shared" si="9"/>
        <v>-</v>
      </c>
      <c r="K64" s="115">
        <v>57860</v>
      </c>
      <c r="L64" s="116" t="str">
        <f t="shared" si="10"/>
        <v>-</v>
      </c>
      <c r="M64" s="115"/>
      <c r="N64" s="116"/>
      <c r="O64" s="116"/>
    </row>
    <row r="65" spans="1:16" ht="15.75" x14ac:dyDescent="0.25">
      <c r="B65" s="117" t="s">
        <v>30</v>
      </c>
      <c r="C65" s="118">
        <v>730377</v>
      </c>
      <c r="D65" s="119">
        <v>-4.9463549475262325E-2</v>
      </c>
      <c r="E65" s="118">
        <v>0</v>
      </c>
      <c r="F65" s="119">
        <f t="shared" si="9"/>
        <v>-1</v>
      </c>
      <c r="G65" s="118">
        <v>0</v>
      </c>
      <c r="H65" s="119" t="str">
        <f t="shared" si="9"/>
        <v>-</v>
      </c>
      <c r="I65" s="118">
        <v>0</v>
      </c>
      <c r="J65" s="119" t="str">
        <f t="shared" si="9"/>
        <v>-</v>
      </c>
      <c r="K65" s="118">
        <v>0</v>
      </c>
      <c r="L65" s="119" t="str">
        <f t="shared" si="10"/>
        <v>-</v>
      </c>
      <c r="M65" s="118">
        <v>0</v>
      </c>
      <c r="N65" s="119">
        <v>-1</v>
      </c>
      <c r="O65" s="119">
        <v>-1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69" t="s">
        <v>290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1" t="s">
        <v>62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3"/>
    </row>
    <row r="73" spans="1:16" ht="22.5" thickTop="1" thickBot="1" x14ac:dyDescent="0.3">
      <c r="B73" s="109"/>
      <c r="C73" s="294">
        <v>2019</v>
      </c>
      <c r="D73" s="295"/>
      <c r="E73" s="296" t="s">
        <v>285</v>
      </c>
      <c r="F73" s="295"/>
      <c r="G73" s="296" t="s">
        <v>286</v>
      </c>
      <c r="H73" s="295"/>
      <c r="I73" s="296" t="s">
        <v>287</v>
      </c>
      <c r="J73" s="295"/>
      <c r="K73" s="296">
        <v>2023</v>
      </c>
      <c r="L73" s="295"/>
      <c r="M73" s="296">
        <v>2024</v>
      </c>
      <c r="N73" s="297"/>
      <c r="O73" s="298"/>
    </row>
    <row r="74" spans="1:16" ht="16.5" thickTop="1" thickBot="1" x14ac:dyDescent="0.3">
      <c r="B74" s="85"/>
      <c r="C74" s="111" t="s">
        <v>69</v>
      </c>
      <c r="D74" s="112" t="str">
        <f>CONCATENATE("var ",RIGHT(C73,2),"/",RIGHT(C73-1,2))</f>
        <v>var 19/18</v>
      </c>
      <c r="E74" s="113" t="s">
        <v>69</v>
      </c>
      <c r="F74" s="112" t="str">
        <f>CONCATENATE("var ",RIGHT(E73,2),"/",RIGHT(C73,2))</f>
        <v>var 20/19</v>
      </c>
      <c r="G74" s="113" t="s">
        <v>69</v>
      </c>
      <c r="H74" s="112" t="str">
        <f>CONCATENATE("var ",RIGHT(G73,2),"/",RIGHT(E73,2))</f>
        <v>var 21/20</v>
      </c>
      <c r="I74" s="113" t="s">
        <v>69</v>
      </c>
      <c r="J74" s="112" t="str">
        <f>CONCATENATE("var ",RIGHT(I73,2),"/",RIGHT(G73,2))</f>
        <v>var 22/21</v>
      </c>
      <c r="K74" s="113" t="s">
        <v>69</v>
      </c>
      <c r="L74" s="112" t="str">
        <f>CONCATENATE("var ",RIGHT(K73,2),"/",RIGHT(I73,2))</f>
        <v>var 23/22</v>
      </c>
      <c r="M74" s="113" t="s">
        <v>69</v>
      </c>
      <c r="N74" s="112" t="str">
        <f>CONCATENATE("var ",RIGHT(M73,2),"/",RIGHT(K73,2))</f>
        <v>var 24/23</v>
      </c>
      <c r="O74" s="112" t="str">
        <f>CONCATENATE("var ",RIGHT(M73,2),"/",RIGHT(C73,2))</f>
        <v>var 24/19</v>
      </c>
    </row>
    <row r="75" spans="1:16" x14ac:dyDescent="0.25">
      <c r="A75" s="1">
        <v>1</v>
      </c>
      <c r="B75" s="114" t="s">
        <v>71</v>
      </c>
      <c r="C75" s="115">
        <v>8145</v>
      </c>
      <c r="D75" s="116">
        <v>-7.6949229374433381E-2</v>
      </c>
      <c r="E75" s="115">
        <v>6633</v>
      </c>
      <c r="F75" s="116">
        <f t="shared" ref="F75:J87" si="14">IFERROR(E75/C75-1,"-")</f>
        <v>-0.18563535911602214</v>
      </c>
      <c r="G75" s="115">
        <v>0</v>
      </c>
      <c r="H75" s="116">
        <f t="shared" si="14"/>
        <v>-1</v>
      </c>
      <c r="I75" s="115">
        <v>0</v>
      </c>
      <c r="J75" s="116" t="str">
        <f t="shared" si="14"/>
        <v>-</v>
      </c>
      <c r="K75" s="115">
        <v>0</v>
      </c>
      <c r="L75" s="116" t="str">
        <f t="shared" ref="L75:L87" si="15">IFERROR(K75/I75-1,"-")</f>
        <v>-</v>
      </c>
      <c r="M75" s="115">
        <v>0</v>
      </c>
      <c r="N75" s="116" t="str">
        <f t="shared" ref="N75:N83" si="16">IFERROR(M75/K75-1,"-")</f>
        <v>-</v>
      </c>
      <c r="O75" s="116">
        <f t="shared" ref="O75" si="17">IFERROR(M75/C75-1,"-")</f>
        <v>-1</v>
      </c>
    </row>
    <row r="76" spans="1:16" x14ac:dyDescent="0.25">
      <c r="A76" s="1">
        <v>2</v>
      </c>
      <c r="B76" s="114" t="s">
        <v>73</v>
      </c>
      <c r="C76" s="115">
        <v>7663</v>
      </c>
      <c r="D76" s="116">
        <v>-9.3993851974462084E-2</v>
      </c>
      <c r="E76" s="115">
        <v>6152</v>
      </c>
      <c r="F76" s="116">
        <f t="shared" si="14"/>
        <v>-0.19718126060289709</v>
      </c>
      <c r="G76" s="115">
        <v>0</v>
      </c>
      <c r="H76" s="116">
        <f t="shared" si="14"/>
        <v>-1</v>
      </c>
      <c r="I76" s="115">
        <v>0</v>
      </c>
      <c r="J76" s="116" t="str">
        <f t="shared" si="14"/>
        <v>-</v>
      </c>
      <c r="K76" s="115">
        <v>0</v>
      </c>
      <c r="L76" s="116" t="str">
        <f t="shared" si="15"/>
        <v>-</v>
      </c>
      <c r="M76" s="115">
        <v>0</v>
      </c>
      <c r="N76" s="116" t="str">
        <f t="shared" si="16"/>
        <v>-</v>
      </c>
      <c r="O76" s="116">
        <f>IFERROR(M76/C76-1,"-")</f>
        <v>-1</v>
      </c>
    </row>
    <row r="77" spans="1:16" x14ac:dyDescent="0.25">
      <c r="A77" s="1">
        <v>3</v>
      </c>
      <c r="B77" s="114" t="s">
        <v>75</v>
      </c>
      <c r="C77" s="115">
        <v>7918</v>
      </c>
      <c r="D77" s="116">
        <v>-0.13445561871447309</v>
      </c>
      <c r="E77" s="115">
        <v>2876</v>
      </c>
      <c r="F77" s="116">
        <f t="shared" si="14"/>
        <v>-0.63677696387976757</v>
      </c>
      <c r="G77" s="115">
        <v>0</v>
      </c>
      <c r="H77" s="116">
        <f t="shared" si="14"/>
        <v>-1</v>
      </c>
      <c r="I77" s="115">
        <v>0</v>
      </c>
      <c r="J77" s="116" t="str">
        <f t="shared" si="14"/>
        <v>-</v>
      </c>
      <c r="K77" s="115">
        <v>0</v>
      </c>
      <c r="L77" s="116" t="str">
        <f t="shared" si="15"/>
        <v>-</v>
      </c>
      <c r="M77" s="115">
        <v>0</v>
      </c>
      <c r="N77" s="116" t="str">
        <f t="shared" si="16"/>
        <v>-</v>
      </c>
      <c r="O77" s="116">
        <f t="shared" ref="O77:O86" si="18">IFERROR(M77/C77-1,"-")</f>
        <v>-1</v>
      </c>
    </row>
    <row r="78" spans="1:16" x14ac:dyDescent="0.25">
      <c r="A78" s="1">
        <v>4</v>
      </c>
      <c r="B78" s="114" t="s">
        <v>77</v>
      </c>
      <c r="C78" s="115">
        <v>8163</v>
      </c>
      <c r="D78" s="116">
        <v>-7.1013997951519303E-2</v>
      </c>
      <c r="E78" s="115">
        <v>0</v>
      </c>
      <c r="F78" s="116">
        <f t="shared" si="14"/>
        <v>-1</v>
      </c>
      <c r="G78" s="115">
        <v>0</v>
      </c>
      <c r="H78" s="116" t="str">
        <f t="shared" si="14"/>
        <v>-</v>
      </c>
      <c r="I78" s="115">
        <v>0</v>
      </c>
      <c r="J78" s="116" t="str">
        <f t="shared" si="14"/>
        <v>-</v>
      </c>
      <c r="K78" s="115">
        <v>0</v>
      </c>
      <c r="L78" s="116" t="str">
        <f t="shared" si="15"/>
        <v>-</v>
      </c>
      <c r="M78" s="115">
        <v>0</v>
      </c>
      <c r="N78" s="116" t="str">
        <f t="shared" si="16"/>
        <v>-</v>
      </c>
      <c r="O78" s="116">
        <f t="shared" si="18"/>
        <v>-1</v>
      </c>
    </row>
    <row r="79" spans="1:16" x14ac:dyDescent="0.25">
      <c r="A79" s="1">
        <v>5</v>
      </c>
      <c r="B79" s="114" t="s">
        <v>79</v>
      </c>
      <c r="C79" s="115">
        <v>6519</v>
      </c>
      <c r="D79" s="116">
        <v>-0.1591641945053528</v>
      </c>
      <c r="E79" s="115">
        <v>0</v>
      </c>
      <c r="F79" s="116">
        <f t="shared" si="14"/>
        <v>-1</v>
      </c>
      <c r="G79" s="115">
        <v>0</v>
      </c>
      <c r="H79" s="116" t="str">
        <f t="shared" si="14"/>
        <v>-</v>
      </c>
      <c r="I79" s="115">
        <v>0</v>
      </c>
      <c r="J79" s="116" t="str">
        <f t="shared" si="14"/>
        <v>-</v>
      </c>
      <c r="K79" s="115">
        <v>0</v>
      </c>
      <c r="L79" s="116" t="str">
        <f t="shared" si="15"/>
        <v>-</v>
      </c>
      <c r="M79" s="115">
        <v>0</v>
      </c>
      <c r="N79" s="116" t="str">
        <f t="shared" si="16"/>
        <v>-</v>
      </c>
      <c r="O79" s="116">
        <f t="shared" si="18"/>
        <v>-1</v>
      </c>
    </row>
    <row r="80" spans="1:16" x14ac:dyDescent="0.25">
      <c r="A80" s="1">
        <v>6</v>
      </c>
      <c r="B80" s="114" t="s">
        <v>81</v>
      </c>
      <c r="C80" s="115">
        <v>8508</v>
      </c>
      <c r="D80" s="116">
        <v>-4.2969628796400428E-2</v>
      </c>
      <c r="E80" s="115">
        <v>0</v>
      </c>
      <c r="F80" s="116">
        <f t="shared" si="14"/>
        <v>-1</v>
      </c>
      <c r="G80" s="115">
        <v>0</v>
      </c>
      <c r="H80" s="116" t="str">
        <f t="shared" si="14"/>
        <v>-</v>
      </c>
      <c r="I80" s="115">
        <v>0</v>
      </c>
      <c r="J80" s="116" t="str">
        <f t="shared" si="14"/>
        <v>-</v>
      </c>
      <c r="K80" s="115">
        <v>0</v>
      </c>
      <c r="L80" s="116" t="str">
        <f t="shared" si="15"/>
        <v>-</v>
      </c>
      <c r="M80" s="115">
        <v>0</v>
      </c>
      <c r="N80" s="116" t="str">
        <f t="shared" si="16"/>
        <v>-</v>
      </c>
      <c r="O80" s="116">
        <f t="shared" si="18"/>
        <v>-1</v>
      </c>
    </row>
    <row r="81" spans="1:16" x14ac:dyDescent="0.25">
      <c r="A81" s="1">
        <v>7</v>
      </c>
      <c r="B81" s="114" t="s">
        <v>83</v>
      </c>
      <c r="C81" s="115">
        <v>9100</v>
      </c>
      <c r="D81" s="116">
        <v>-0.10670462353980559</v>
      </c>
      <c r="E81" s="115">
        <v>0</v>
      </c>
      <c r="F81" s="116">
        <f t="shared" si="14"/>
        <v>-1</v>
      </c>
      <c r="G81" s="115">
        <v>0</v>
      </c>
      <c r="H81" s="116" t="str">
        <f t="shared" si="14"/>
        <v>-</v>
      </c>
      <c r="I81" s="115">
        <v>0</v>
      </c>
      <c r="J81" s="116" t="str">
        <f t="shared" si="14"/>
        <v>-</v>
      </c>
      <c r="K81" s="115">
        <v>0</v>
      </c>
      <c r="L81" s="116" t="str">
        <f t="shared" si="15"/>
        <v>-</v>
      </c>
      <c r="M81" s="115">
        <v>0</v>
      </c>
      <c r="N81" s="116" t="str">
        <f t="shared" si="16"/>
        <v>-</v>
      </c>
      <c r="O81" s="116">
        <f t="shared" si="18"/>
        <v>-1</v>
      </c>
    </row>
    <row r="82" spans="1:16" x14ac:dyDescent="0.25">
      <c r="A82" s="1">
        <v>8</v>
      </c>
      <c r="B82" s="114" t="s">
        <v>85</v>
      </c>
      <c r="C82" s="115">
        <v>9492</v>
      </c>
      <c r="D82" s="116">
        <v>-3.8784810126582303E-2</v>
      </c>
      <c r="E82" s="115">
        <v>0</v>
      </c>
      <c r="F82" s="116">
        <f t="shared" si="14"/>
        <v>-1</v>
      </c>
      <c r="G82" s="115">
        <v>0</v>
      </c>
      <c r="H82" s="116" t="str">
        <f t="shared" si="14"/>
        <v>-</v>
      </c>
      <c r="I82" s="115">
        <v>0</v>
      </c>
      <c r="J82" s="116" t="str">
        <f t="shared" si="14"/>
        <v>-</v>
      </c>
      <c r="K82" s="115">
        <v>0</v>
      </c>
      <c r="L82" s="116" t="str">
        <f t="shared" si="15"/>
        <v>-</v>
      </c>
      <c r="M82" s="115"/>
      <c r="N82" s="116"/>
      <c r="O82" s="116"/>
    </row>
    <row r="83" spans="1:16" x14ac:dyDescent="0.25">
      <c r="A83" s="1">
        <v>9</v>
      </c>
      <c r="B83" s="114" t="s">
        <v>87</v>
      </c>
      <c r="C83" s="115">
        <v>8002</v>
      </c>
      <c r="D83" s="116">
        <v>-2.4027320404927388E-2</v>
      </c>
      <c r="E83" s="115">
        <v>0</v>
      </c>
      <c r="F83" s="116">
        <f t="shared" si="14"/>
        <v>-1</v>
      </c>
      <c r="G83" s="115">
        <v>0</v>
      </c>
      <c r="H83" s="116" t="str">
        <f t="shared" si="14"/>
        <v>-</v>
      </c>
      <c r="I83" s="115">
        <v>0</v>
      </c>
      <c r="J83" s="116" t="str">
        <f t="shared" si="14"/>
        <v>-</v>
      </c>
      <c r="K83" s="115">
        <v>0</v>
      </c>
      <c r="L83" s="116" t="str">
        <f t="shared" si="15"/>
        <v>-</v>
      </c>
      <c r="M83" s="115"/>
      <c r="N83" s="116"/>
      <c r="O83" s="116"/>
    </row>
    <row r="84" spans="1:16" x14ac:dyDescent="0.25">
      <c r="A84" s="1">
        <v>10</v>
      </c>
      <c r="B84" s="114" t="s">
        <v>89</v>
      </c>
      <c r="C84" s="115">
        <v>5442</v>
      </c>
      <c r="D84" s="116">
        <v>-0.36940903823870219</v>
      </c>
      <c r="E84" s="115">
        <v>0</v>
      </c>
      <c r="F84" s="116">
        <f t="shared" si="14"/>
        <v>-1</v>
      </c>
      <c r="G84" s="115">
        <v>0</v>
      </c>
      <c r="H84" s="116" t="str">
        <f t="shared" si="14"/>
        <v>-</v>
      </c>
      <c r="I84" s="115">
        <v>0</v>
      </c>
      <c r="J84" s="116" t="str">
        <f t="shared" si="14"/>
        <v>-</v>
      </c>
      <c r="K84" s="115">
        <v>0</v>
      </c>
      <c r="L84" s="116" t="str">
        <f t="shared" si="15"/>
        <v>-</v>
      </c>
      <c r="M84" s="115"/>
      <c r="N84" s="116"/>
      <c r="O84" s="116"/>
    </row>
    <row r="85" spans="1:16" x14ac:dyDescent="0.25">
      <c r="A85" s="1">
        <v>11</v>
      </c>
      <c r="B85" s="114" t="s">
        <v>91</v>
      </c>
      <c r="C85" s="115">
        <v>6433</v>
      </c>
      <c r="D85" s="116">
        <v>-0.21057798502883784</v>
      </c>
      <c r="E85" s="115">
        <v>0</v>
      </c>
      <c r="F85" s="116">
        <f t="shared" si="14"/>
        <v>-1</v>
      </c>
      <c r="G85" s="115">
        <v>0</v>
      </c>
      <c r="H85" s="116" t="str">
        <f t="shared" si="14"/>
        <v>-</v>
      </c>
      <c r="I85" s="115">
        <v>0</v>
      </c>
      <c r="J85" s="116" t="str">
        <f t="shared" si="14"/>
        <v>-</v>
      </c>
      <c r="K85" s="115">
        <v>0</v>
      </c>
      <c r="L85" s="116" t="str">
        <f t="shared" si="15"/>
        <v>-</v>
      </c>
      <c r="M85" s="115"/>
      <c r="N85" s="116"/>
      <c r="O85" s="116"/>
    </row>
    <row r="86" spans="1:16" x14ac:dyDescent="0.25">
      <c r="A86" s="1">
        <v>12</v>
      </c>
      <c r="B86" s="114" t="s">
        <v>93</v>
      </c>
      <c r="C86" s="115">
        <v>6270</v>
      </c>
      <c r="D86" s="116">
        <v>-0.23981571290009696</v>
      </c>
      <c r="E86" s="115">
        <v>0</v>
      </c>
      <c r="F86" s="116">
        <f t="shared" si="14"/>
        <v>-1</v>
      </c>
      <c r="G86" s="115">
        <v>0</v>
      </c>
      <c r="H86" s="116" t="str">
        <f t="shared" si="14"/>
        <v>-</v>
      </c>
      <c r="I86" s="115">
        <v>0</v>
      </c>
      <c r="J86" s="116" t="str">
        <f t="shared" si="14"/>
        <v>-</v>
      </c>
      <c r="K86" s="115">
        <v>8171</v>
      </c>
      <c r="L86" s="116" t="str">
        <f t="shared" si="15"/>
        <v>-</v>
      </c>
      <c r="M86" s="115"/>
      <c r="N86" s="116"/>
      <c r="O86" s="116"/>
    </row>
    <row r="87" spans="1:16" ht="15.75" x14ac:dyDescent="0.25">
      <c r="B87" s="117" t="s">
        <v>30</v>
      </c>
      <c r="C87" s="118">
        <v>91655</v>
      </c>
      <c r="D87" s="119">
        <v>-0.12832388633164682</v>
      </c>
      <c r="E87" s="118">
        <v>0</v>
      </c>
      <c r="F87" s="119">
        <f t="shared" si="14"/>
        <v>-1</v>
      </c>
      <c r="G87" s="118">
        <v>0</v>
      </c>
      <c r="H87" s="119" t="str">
        <f t="shared" si="14"/>
        <v>-</v>
      </c>
      <c r="I87" s="118">
        <v>0</v>
      </c>
      <c r="J87" s="119" t="str">
        <f t="shared" si="14"/>
        <v>-</v>
      </c>
      <c r="K87" s="118">
        <v>0</v>
      </c>
      <c r="L87" s="119" t="str">
        <f t="shared" si="15"/>
        <v>-</v>
      </c>
      <c r="M87" s="118">
        <v>0</v>
      </c>
      <c r="N87" s="119" t="s">
        <v>229</v>
      </c>
      <c r="O87" s="119">
        <v>-1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1:16" ht="48.75" customHeight="1" thickBot="1" x14ac:dyDescent="0.3">
      <c r="B92" s="269" t="s">
        <v>291</v>
      </c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1" t="s">
        <v>114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115</v>
      </c>
    </row>
    <row r="94" spans="1:16" ht="22.5" thickTop="1" thickBot="1" x14ac:dyDescent="0.3">
      <c r="B94" s="121" t="s">
        <v>96</v>
      </c>
      <c r="C94" s="291" t="s">
        <v>32</v>
      </c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3"/>
    </row>
    <row r="95" spans="1:16" ht="22.5" thickTop="1" thickBot="1" x14ac:dyDescent="0.3">
      <c r="B95" s="109"/>
      <c r="C95" s="294">
        <v>2019</v>
      </c>
      <c r="D95" s="295"/>
      <c r="E95" s="296" t="s">
        <v>285</v>
      </c>
      <c r="F95" s="295"/>
      <c r="G95" s="296" t="s">
        <v>286</v>
      </c>
      <c r="H95" s="295"/>
      <c r="I95" s="296" t="s">
        <v>287</v>
      </c>
      <c r="J95" s="295"/>
      <c r="K95" s="296">
        <v>2023</v>
      </c>
      <c r="L95" s="295"/>
      <c r="M95" s="296">
        <v>2024</v>
      </c>
      <c r="N95" s="297"/>
      <c r="O95" s="298"/>
    </row>
    <row r="96" spans="1:16" ht="16.5" thickTop="1" thickBot="1" x14ac:dyDescent="0.3">
      <c r="B96" s="85"/>
      <c r="C96" s="111" t="s">
        <v>69</v>
      </c>
      <c r="D96" s="112" t="str">
        <f>CONCATENATE("var ",RIGHT(C95,2),"/",RIGHT(C95-1,2))</f>
        <v>var 19/18</v>
      </c>
      <c r="E96" s="113" t="s">
        <v>69</v>
      </c>
      <c r="F96" s="112" t="str">
        <f>CONCATENATE("var ",RIGHT(E95,2),"/",RIGHT(C95,2))</f>
        <v>var 20/19</v>
      </c>
      <c r="G96" s="113" t="s">
        <v>69</v>
      </c>
      <c r="H96" s="112" t="str">
        <f>CONCATENATE("var ",RIGHT(G95,2),"/",RIGHT(E95,2))</f>
        <v>var 21/20</v>
      </c>
      <c r="I96" s="113" t="s">
        <v>69</v>
      </c>
      <c r="J96" s="112" t="str">
        <f>CONCATENATE("var ",RIGHT(I95,2),"/",RIGHT(G95,2))</f>
        <v>var 22/21</v>
      </c>
      <c r="K96" s="113" t="s">
        <v>69</v>
      </c>
      <c r="L96" s="112" t="str">
        <f>CONCATENATE("var ",RIGHT(K95,2),"/",RIGHT(I95,2))</f>
        <v>var 23/22</v>
      </c>
      <c r="M96" s="113" t="s">
        <v>69</v>
      </c>
      <c r="N96" s="112" t="str">
        <f>CONCATENATE("var ",RIGHT(M95,2),"/",RIGHT(K95,2))</f>
        <v>var 24/23</v>
      </c>
      <c r="O96" s="112" t="str">
        <f>CONCATENATE("var ",RIGHT(M95,2),"/",RIGHT(C95,2))</f>
        <v>var 24/19</v>
      </c>
    </row>
    <row r="97" spans="2:15" x14ac:dyDescent="0.25">
      <c r="B97" s="114" t="s">
        <v>71</v>
      </c>
      <c r="C97" s="115" t="s">
        <v>229</v>
      </c>
      <c r="D97" s="116" t="s">
        <v>229</v>
      </c>
      <c r="E97" s="115" t="s">
        <v>229</v>
      </c>
      <c r="F97" s="116" t="str">
        <f t="shared" ref="F97:J109" si="19">IFERROR(E97/C97-1,"-")</f>
        <v>-</v>
      </c>
      <c r="G97" s="115" t="s">
        <v>229</v>
      </c>
      <c r="H97" s="116" t="str">
        <f t="shared" si="19"/>
        <v>-</v>
      </c>
      <c r="I97" s="115" t="s">
        <v>229</v>
      </c>
      <c r="J97" s="116" t="str">
        <f t="shared" si="19"/>
        <v>-</v>
      </c>
      <c r="K97" s="115" t="s">
        <v>229</v>
      </c>
      <c r="L97" s="116" t="str">
        <f t="shared" ref="L97:L109" si="20">IFERROR(K97/I97-1,"-")</f>
        <v>-</v>
      </c>
      <c r="M97" s="115" t="s">
        <v>229</v>
      </c>
      <c r="N97" s="116" t="str">
        <f t="shared" ref="N97:N105" si="21">IFERROR(M97/K97-1,"-")</f>
        <v>-</v>
      </c>
      <c r="O97" s="116" t="str">
        <f t="shared" ref="O97" si="22">IFERROR(M97/C97-1,"-")</f>
        <v>-</v>
      </c>
    </row>
    <row r="98" spans="2:15" x14ac:dyDescent="0.25">
      <c r="B98" s="114" t="s">
        <v>73</v>
      </c>
      <c r="C98" s="115" t="s">
        <v>229</v>
      </c>
      <c r="D98" s="116" t="s">
        <v>229</v>
      </c>
      <c r="E98" s="115" t="s">
        <v>229</v>
      </c>
      <c r="F98" s="116" t="str">
        <f t="shared" si="19"/>
        <v>-</v>
      </c>
      <c r="G98" s="115" t="s">
        <v>229</v>
      </c>
      <c r="H98" s="116" t="str">
        <f t="shared" si="19"/>
        <v>-</v>
      </c>
      <c r="I98" s="115" t="s">
        <v>229</v>
      </c>
      <c r="J98" s="116" t="str">
        <f t="shared" si="19"/>
        <v>-</v>
      </c>
      <c r="K98" s="115" t="s">
        <v>229</v>
      </c>
      <c r="L98" s="116" t="str">
        <f t="shared" si="20"/>
        <v>-</v>
      </c>
      <c r="M98" s="115" t="s">
        <v>229</v>
      </c>
      <c r="N98" s="116" t="str">
        <f t="shared" si="21"/>
        <v>-</v>
      </c>
      <c r="O98" s="116" t="str">
        <f>IFERROR(M98/C98-1,"-")</f>
        <v>-</v>
      </c>
    </row>
    <row r="99" spans="2:15" x14ac:dyDescent="0.25">
      <c r="B99" s="114" t="s">
        <v>75</v>
      </c>
      <c r="C99" s="115" t="s">
        <v>229</v>
      </c>
      <c r="D99" s="116" t="s">
        <v>229</v>
      </c>
      <c r="E99" s="115" t="s">
        <v>229</v>
      </c>
      <c r="F99" s="116" t="str">
        <f t="shared" si="19"/>
        <v>-</v>
      </c>
      <c r="G99" s="115" t="s">
        <v>229</v>
      </c>
      <c r="H99" s="116" t="str">
        <f t="shared" si="19"/>
        <v>-</v>
      </c>
      <c r="I99" s="115" t="s">
        <v>229</v>
      </c>
      <c r="J99" s="116" t="str">
        <f t="shared" si="19"/>
        <v>-</v>
      </c>
      <c r="K99" s="115" t="s">
        <v>229</v>
      </c>
      <c r="L99" s="116" t="str">
        <f t="shared" si="20"/>
        <v>-</v>
      </c>
      <c r="M99" s="115" t="s">
        <v>229</v>
      </c>
      <c r="N99" s="116" t="str">
        <f t="shared" si="21"/>
        <v>-</v>
      </c>
      <c r="O99" s="116" t="str">
        <f t="shared" ref="O99:O108" si="23">IFERROR(M99/C99-1,"-")</f>
        <v>-</v>
      </c>
    </row>
    <row r="100" spans="2:15" x14ac:dyDescent="0.25">
      <c r="B100" s="114" t="s">
        <v>77</v>
      </c>
      <c r="C100" s="115" t="s">
        <v>229</v>
      </c>
      <c r="D100" s="116" t="s">
        <v>229</v>
      </c>
      <c r="E100" s="115" t="s">
        <v>229</v>
      </c>
      <c r="F100" s="116" t="str">
        <f t="shared" si="19"/>
        <v>-</v>
      </c>
      <c r="G100" s="115" t="s">
        <v>229</v>
      </c>
      <c r="H100" s="116" t="str">
        <f t="shared" si="19"/>
        <v>-</v>
      </c>
      <c r="I100" s="115" t="s">
        <v>229</v>
      </c>
      <c r="J100" s="116" t="str">
        <f t="shared" si="19"/>
        <v>-</v>
      </c>
      <c r="K100" s="115" t="s">
        <v>229</v>
      </c>
      <c r="L100" s="116" t="str">
        <f t="shared" si="20"/>
        <v>-</v>
      </c>
      <c r="M100" s="115" t="s">
        <v>229</v>
      </c>
      <c r="N100" s="116" t="str">
        <f t="shared" si="21"/>
        <v>-</v>
      </c>
      <c r="O100" s="116" t="str">
        <f t="shared" si="23"/>
        <v>-</v>
      </c>
    </row>
    <row r="101" spans="2:15" x14ac:dyDescent="0.25">
      <c r="B101" s="114" t="s">
        <v>79</v>
      </c>
      <c r="C101" s="115" t="s">
        <v>229</v>
      </c>
      <c r="D101" s="116" t="s">
        <v>229</v>
      </c>
      <c r="E101" s="115" t="s">
        <v>229</v>
      </c>
      <c r="F101" s="116" t="str">
        <f t="shared" si="19"/>
        <v>-</v>
      </c>
      <c r="G101" s="115" t="s">
        <v>229</v>
      </c>
      <c r="H101" s="116" t="str">
        <f t="shared" si="19"/>
        <v>-</v>
      </c>
      <c r="I101" s="115" t="s">
        <v>229</v>
      </c>
      <c r="J101" s="116" t="str">
        <f t="shared" si="19"/>
        <v>-</v>
      </c>
      <c r="K101" s="115" t="s">
        <v>229</v>
      </c>
      <c r="L101" s="116" t="str">
        <f t="shared" si="20"/>
        <v>-</v>
      </c>
      <c r="M101" s="115" t="s">
        <v>229</v>
      </c>
      <c r="N101" s="116" t="str">
        <f t="shared" si="21"/>
        <v>-</v>
      </c>
      <c r="O101" s="116" t="str">
        <f t="shared" si="23"/>
        <v>-</v>
      </c>
    </row>
    <row r="102" spans="2:15" x14ac:dyDescent="0.25">
      <c r="B102" s="114" t="s">
        <v>81</v>
      </c>
      <c r="C102" s="115" t="s">
        <v>229</v>
      </c>
      <c r="D102" s="116" t="s">
        <v>229</v>
      </c>
      <c r="E102" s="115" t="s">
        <v>229</v>
      </c>
      <c r="F102" s="116" t="str">
        <f t="shared" si="19"/>
        <v>-</v>
      </c>
      <c r="G102" s="115" t="s">
        <v>229</v>
      </c>
      <c r="H102" s="116" t="str">
        <f t="shared" si="19"/>
        <v>-</v>
      </c>
      <c r="I102" s="115" t="s">
        <v>229</v>
      </c>
      <c r="J102" s="116" t="str">
        <f t="shared" si="19"/>
        <v>-</v>
      </c>
      <c r="K102" s="115" t="s">
        <v>229</v>
      </c>
      <c r="L102" s="116" t="str">
        <f t="shared" si="20"/>
        <v>-</v>
      </c>
      <c r="M102" s="115" t="s">
        <v>229</v>
      </c>
      <c r="N102" s="116" t="str">
        <f t="shared" si="21"/>
        <v>-</v>
      </c>
      <c r="O102" s="116" t="str">
        <f t="shared" si="23"/>
        <v>-</v>
      </c>
    </row>
    <row r="103" spans="2:15" x14ac:dyDescent="0.25">
      <c r="B103" s="114" t="s">
        <v>83</v>
      </c>
      <c r="C103" s="115" t="s">
        <v>229</v>
      </c>
      <c r="D103" s="116" t="s">
        <v>229</v>
      </c>
      <c r="E103" s="115" t="s">
        <v>229</v>
      </c>
      <c r="F103" s="116" t="str">
        <f t="shared" si="19"/>
        <v>-</v>
      </c>
      <c r="G103" s="115" t="s">
        <v>229</v>
      </c>
      <c r="H103" s="116" t="str">
        <f t="shared" si="19"/>
        <v>-</v>
      </c>
      <c r="I103" s="115" t="s">
        <v>229</v>
      </c>
      <c r="J103" s="116" t="str">
        <f t="shared" si="19"/>
        <v>-</v>
      </c>
      <c r="K103" s="115" t="s">
        <v>229</v>
      </c>
      <c r="L103" s="116" t="str">
        <f t="shared" si="20"/>
        <v>-</v>
      </c>
      <c r="M103" s="115" t="s">
        <v>229</v>
      </c>
      <c r="N103" s="116" t="str">
        <f t="shared" si="21"/>
        <v>-</v>
      </c>
      <c r="O103" s="116" t="str">
        <f t="shared" si="23"/>
        <v>-</v>
      </c>
    </row>
    <row r="104" spans="2:15" x14ac:dyDescent="0.25">
      <c r="B104" s="114" t="s">
        <v>85</v>
      </c>
      <c r="C104" s="115" t="s">
        <v>229</v>
      </c>
      <c r="D104" s="116" t="s">
        <v>229</v>
      </c>
      <c r="E104" s="115" t="s">
        <v>229</v>
      </c>
      <c r="F104" s="116" t="str">
        <f t="shared" si="19"/>
        <v>-</v>
      </c>
      <c r="G104" s="115" t="s">
        <v>229</v>
      </c>
      <c r="H104" s="116" t="str">
        <f t="shared" si="19"/>
        <v>-</v>
      </c>
      <c r="I104" s="115" t="s">
        <v>229</v>
      </c>
      <c r="J104" s="116" t="str">
        <f t="shared" si="19"/>
        <v>-</v>
      </c>
      <c r="K104" s="115" t="s">
        <v>229</v>
      </c>
      <c r="L104" s="116" t="str">
        <f t="shared" si="20"/>
        <v>-</v>
      </c>
      <c r="M104" s="115" t="s">
        <v>229</v>
      </c>
      <c r="N104" s="116" t="str">
        <f t="shared" si="21"/>
        <v>-</v>
      </c>
      <c r="O104" s="116" t="str">
        <f t="shared" si="23"/>
        <v>-</v>
      </c>
    </row>
    <row r="105" spans="2:15" x14ac:dyDescent="0.25">
      <c r="B105" s="114" t="s">
        <v>87</v>
      </c>
      <c r="C105" s="115" t="s">
        <v>229</v>
      </c>
      <c r="D105" s="116" t="s">
        <v>229</v>
      </c>
      <c r="E105" s="115" t="s">
        <v>229</v>
      </c>
      <c r="F105" s="116" t="str">
        <f t="shared" si="19"/>
        <v>-</v>
      </c>
      <c r="G105" s="115" t="s">
        <v>229</v>
      </c>
      <c r="H105" s="116" t="str">
        <f t="shared" si="19"/>
        <v>-</v>
      </c>
      <c r="I105" s="115" t="s">
        <v>229</v>
      </c>
      <c r="J105" s="116" t="str">
        <f t="shared" si="19"/>
        <v>-</v>
      </c>
      <c r="K105" s="115" t="s">
        <v>229</v>
      </c>
      <c r="L105" s="116" t="str">
        <f t="shared" si="20"/>
        <v>-</v>
      </c>
      <c r="M105" s="115" t="s">
        <v>229</v>
      </c>
      <c r="N105" s="116" t="str">
        <f t="shared" si="21"/>
        <v>-</v>
      </c>
      <c r="O105" s="116" t="str">
        <f t="shared" si="23"/>
        <v>-</v>
      </c>
    </row>
    <row r="106" spans="2:15" x14ac:dyDescent="0.25">
      <c r="B106" s="114" t="s">
        <v>89</v>
      </c>
      <c r="C106" s="115" t="s">
        <v>229</v>
      </c>
      <c r="D106" s="116" t="s">
        <v>229</v>
      </c>
      <c r="E106" s="115" t="s">
        <v>229</v>
      </c>
      <c r="F106" s="116" t="str">
        <f t="shared" si="19"/>
        <v>-</v>
      </c>
      <c r="G106" s="115" t="s">
        <v>229</v>
      </c>
      <c r="H106" s="116" t="str">
        <f t="shared" si="19"/>
        <v>-</v>
      </c>
      <c r="I106" s="115" t="s">
        <v>229</v>
      </c>
      <c r="J106" s="116" t="str">
        <f t="shared" si="19"/>
        <v>-</v>
      </c>
      <c r="K106" s="115" t="s">
        <v>229</v>
      </c>
      <c r="L106" s="116" t="str">
        <f t="shared" si="20"/>
        <v>-</v>
      </c>
      <c r="M106" s="115" t="s">
        <v>229</v>
      </c>
      <c r="N106" s="116" t="str">
        <f>IFERROR(M106/K106-1,"-")</f>
        <v>-</v>
      </c>
      <c r="O106" s="116" t="str">
        <f t="shared" si="23"/>
        <v>-</v>
      </c>
    </row>
    <row r="107" spans="2:15" x14ac:dyDescent="0.25">
      <c r="B107" s="114" t="s">
        <v>91</v>
      </c>
      <c r="C107" s="115" t="s">
        <v>229</v>
      </c>
      <c r="D107" s="116" t="s">
        <v>229</v>
      </c>
      <c r="E107" s="115" t="s">
        <v>229</v>
      </c>
      <c r="F107" s="116" t="str">
        <f t="shared" si="19"/>
        <v>-</v>
      </c>
      <c r="G107" s="115" t="s">
        <v>229</v>
      </c>
      <c r="H107" s="116" t="str">
        <f t="shared" si="19"/>
        <v>-</v>
      </c>
      <c r="I107" s="115" t="s">
        <v>229</v>
      </c>
      <c r="J107" s="116" t="str">
        <f t="shared" si="19"/>
        <v>-</v>
      </c>
      <c r="K107" s="115" t="s">
        <v>229</v>
      </c>
      <c r="L107" s="116" t="str">
        <f t="shared" si="20"/>
        <v>-</v>
      </c>
      <c r="M107" s="115" t="s">
        <v>229</v>
      </c>
      <c r="N107" s="116" t="str">
        <f>IFERROR(M107/K107-1,"-")</f>
        <v>-</v>
      </c>
      <c r="O107" s="116" t="str">
        <f t="shared" si="23"/>
        <v>-</v>
      </c>
    </row>
    <row r="108" spans="2:15" x14ac:dyDescent="0.25">
      <c r="B108" s="114" t="s">
        <v>93</v>
      </c>
      <c r="C108" s="115" t="s">
        <v>229</v>
      </c>
      <c r="D108" s="116" t="s">
        <v>229</v>
      </c>
      <c r="E108" s="115" t="s">
        <v>229</v>
      </c>
      <c r="F108" s="116" t="str">
        <f t="shared" si="19"/>
        <v>-</v>
      </c>
      <c r="G108" s="115" t="s">
        <v>229</v>
      </c>
      <c r="H108" s="116" t="str">
        <f t="shared" si="19"/>
        <v>-</v>
      </c>
      <c r="I108" s="115" t="s">
        <v>229</v>
      </c>
      <c r="J108" s="116" t="str">
        <f t="shared" si="19"/>
        <v>-</v>
      </c>
      <c r="K108" s="115" t="s">
        <v>229</v>
      </c>
      <c r="L108" s="116" t="str">
        <f t="shared" si="20"/>
        <v>-</v>
      </c>
      <c r="M108" s="115" t="s">
        <v>229</v>
      </c>
      <c r="N108" s="116" t="str">
        <f>IFERROR(M108/K108-1,"-")</f>
        <v>-</v>
      </c>
      <c r="O108" s="116" t="str">
        <f t="shared" si="23"/>
        <v>-</v>
      </c>
    </row>
    <row r="109" spans="2:15" ht="15.75" x14ac:dyDescent="0.25">
      <c r="B109" s="117" t="s">
        <v>30</v>
      </c>
      <c r="C109" s="118" t="s">
        <v>229</v>
      </c>
      <c r="D109" s="119" t="s">
        <v>229</v>
      </c>
      <c r="E109" s="118" t="s">
        <v>229</v>
      </c>
      <c r="F109" s="119" t="str">
        <f t="shared" si="19"/>
        <v>-</v>
      </c>
      <c r="G109" s="118" t="s">
        <v>229</v>
      </c>
      <c r="H109" s="119" t="str">
        <f t="shared" si="19"/>
        <v>-</v>
      </c>
      <c r="I109" s="118" t="s">
        <v>229</v>
      </c>
      <c r="J109" s="119" t="str">
        <f t="shared" si="19"/>
        <v>-</v>
      </c>
      <c r="K109" s="118" t="s">
        <v>229</v>
      </c>
      <c r="L109" s="119" t="str">
        <f t="shared" si="20"/>
        <v>-</v>
      </c>
      <c r="M109" s="118" t="s">
        <v>229</v>
      </c>
      <c r="N109" s="119" t="s">
        <v>229</v>
      </c>
      <c r="O109" s="119" t="s">
        <v>229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3" spans="3:3" x14ac:dyDescent="0.25">
      <c r="C113" s="120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6BAE7-584A-499C-BC4E-A679422F0703}">
  <sheetPr>
    <tabColor rgb="FFF29140"/>
    <pageSetUpPr fitToPage="1"/>
  </sheetPr>
  <dimension ref="A1:P162"/>
  <sheetViews>
    <sheetView showGridLines="0" workbookViewId="0">
      <selection activeCell="F20" sqref="F20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69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r="5" spans="1:14" ht="6" customHeight="1" x14ac:dyDescent="0.25"/>
    <row r="6" spans="1:14" s="144" customFormat="1" ht="72" customHeight="1" x14ac:dyDescent="0.25">
      <c r="B6" s="145"/>
      <c r="C6" s="172" t="s">
        <v>292</v>
      </c>
      <c r="D6" s="172" t="s">
        <v>224</v>
      </c>
      <c r="E6" s="172" t="s">
        <v>235</v>
      </c>
      <c r="F6" s="172" t="s">
        <v>226</v>
      </c>
      <c r="G6" s="172" t="s">
        <v>227</v>
      </c>
      <c r="H6" s="172" t="s">
        <v>228</v>
      </c>
      <c r="I6" s="173" t="str">
        <f>CONCATENATE("var. ",RIGHT(H6,2),"/",RIGHT(G6,2))</f>
        <v>var. 24/23</v>
      </c>
      <c r="J6" s="173" t="str">
        <f>CONCATENATE("var. ",RIGHT(H6,2),"/",RIGHT(D6,2))</f>
        <v>var. 24/19</v>
      </c>
      <c r="K6" s="172" t="str">
        <f>CONCATENATE("dif. ",RIGHT(H6,2),"/",RIGHT(G6,2))</f>
        <v>dif. 24/23</v>
      </c>
      <c r="L6" s="172" t="str">
        <f>CONCATENATE("dif. ",RIGHT(H6,2),"/",RIGHT(D6,2))</f>
        <v>dif. 24/19</v>
      </c>
      <c r="M6" s="173" t="str">
        <f>CONCATENATE("Cuota s/ total lugares de residencia ",RIGHT(H6,4))</f>
        <v>Cuota s/ total lugares de residencia 2024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/>
      <c r="B8" s="154" t="s">
        <v>68</v>
      </c>
      <c r="C8" s="176">
        <v>3072901</v>
      </c>
      <c r="D8" s="176">
        <v>3074756</v>
      </c>
      <c r="E8" s="176">
        <v>454682</v>
      </c>
      <c r="F8" s="176">
        <v>2966022</v>
      </c>
      <c r="G8" s="176">
        <v>3074274</v>
      </c>
      <c r="H8" s="176">
        <v>3194799</v>
      </c>
      <c r="I8" s="177">
        <f>IFERROR(H8/G8-1,"-")</f>
        <v>3.9204378009247032E-2</v>
      </c>
      <c r="J8" s="177">
        <f>IFERROR(H8/D8-1,"-")</f>
        <v>3.9041471908665359E-2</v>
      </c>
      <c r="K8" s="176">
        <f>H8-G8</f>
        <v>120525</v>
      </c>
      <c r="L8" s="176">
        <f>H8-D8</f>
        <v>120043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536768</v>
      </c>
      <c r="D9" s="158">
        <v>545265</v>
      </c>
      <c r="E9" s="158">
        <v>140200</v>
      </c>
      <c r="F9" s="158">
        <v>536392</v>
      </c>
      <c r="G9" s="158">
        <v>524107</v>
      </c>
      <c r="H9" s="158">
        <v>503554</v>
      </c>
      <c r="I9" s="159">
        <f>IFERROR(H9/G9-1,"-")</f>
        <v>-3.921527474351616E-2</v>
      </c>
      <c r="J9" s="160">
        <f t="shared" ref="J9:J20" si="0">IFERROR(H9/D9-1,"-")</f>
        <v>-7.6496749287043864E-2</v>
      </c>
      <c r="K9" s="158">
        <f t="shared" ref="K9:K19" si="1">H9-G9</f>
        <v>-20553</v>
      </c>
      <c r="L9" s="158">
        <f t="shared" ref="L9:L20" si="2">H9-D9</f>
        <v>-41711</v>
      </c>
      <c r="M9" s="159">
        <f>H9/H$8</f>
        <v>0.15761680155778188</v>
      </c>
      <c r="N9" s="79"/>
    </row>
    <row r="10" spans="1:14" x14ac:dyDescent="0.25">
      <c r="A10" s="161" t="s">
        <v>103</v>
      </c>
      <c r="B10" s="162" t="s">
        <v>103</v>
      </c>
      <c r="C10" s="163">
        <v>762114</v>
      </c>
      <c r="D10" s="163">
        <v>723068</v>
      </c>
      <c r="E10" s="163">
        <v>217068</v>
      </c>
      <c r="F10" s="163">
        <v>688568</v>
      </c>
      <c r="G10" s="163">
        <v>754956</v>
      </c>
      <c r="H10" s="163">
        <v>769944</v>
      </c>
      <c r="I10" s="164">
        <f>IFERROR(H10/G10-1,"-")</f>
        <v>1.9852812614244986E-2</v>
      </c>
      <c r="J10" s="165">
        <f t="shared" si="0"/>
        <v>6.482931065957831E-2</v>
      </c>
      <c r="K10" s="163">
        <f t="shared" si="1"/>
        <v>14988</v>
      </c>
      <c r="L10" s="163">
        <f t="shared" si="2"/>
        <v>46876</v>
      </c>
      <c r="M10" s="164">
        <f>H10/H$8</f>
        <v>0.24099919901064198</v>
      </c>
      <c r="N10" s="79"/>
    </row>
    <row r="11" spans="1:14" x14ac:dyDescent="0.25">
      <c r="A11" s="161" t="s">
        <v>100</v>
      </c>
      <c r="B11" s="162" t="s">
        <v>100</v>
      </c>
      <c r="C11" s="163">
        <v>1810353</v>
      </c>
      <c r="D11" s="163">
        <v>1869881</v>
      </c>
      <c r="E11" s="163">
        <v>559084</v>
      </c>
      <c r="F11" s="163">
        <v>1602850</v>
      </c>
      <c r="G11" s="163">
        <v>1668372</v>
      </c>
      <c r="H11" s="163">
        <v>1613011</v>
      </c>
      <c r="I11" s="164">
        <f>IFERROR(H11/G11-1,"-")</f>
        <v>-3.3182647515062613E-2</v>
      </c>
      <c r="J11" s="165">
        <f t="shared" si="0"/>
        <v>-0.13737237824225179</v>
      </c>
      <c r="K11" s="163">
        <f t="shared" si="1"/>
        <v>-55361</v>
      </c>
      <c r="L11" s="163">
        <f t="shared" si="2"/>
        <v>-256870</v>
      </c>
      <c r="M11" s="164">
        <f>H11/H$8</f>
        <v>0.50488653589787647</v>
      </c>
      <c r="N11" s="79"/>
    </row>
    <row r="12" spans="1:14" x14ac:dyDescent="0.25">
      <c r="A12" s="1"/>
      <c r="B12" s="157" t="s">
        <v>107</v>
      </c>
      <c r="C12" s="158">
        <v>2536133</v>
      </c>
      <c r="D12" s="158">
        <v>2529491</v>
      </c>
      <c r="E12" s="158">
        <v>314482</v>
      </c>
      <c r="F12" s="158">
        <v>2429630</v>
      </c>
      <c r="G12" s="158">
        <v>2550167</v>
      </c>
      <c r="H12" s="158">
        <v>2691245</v>
      </c>
      <c r="I12" s="159">
        <f>IFERROR(H12/G12-1,"-")</f>
        <v>5.5321082893786899E-2</v>
      </c>
      <c r="J12" s="160">
        <f t="shared" si="0"/>
        <v>6.3947252629086293E-2</v>
      </c>
      <c r="K12" s="158">
        <f t="shared" si="1"/>
        <v>141078</v>
      </c>
      <c r="L12" s="158">
        <f t="shared" si="2"/>
        <v>161754</v>
      </c>
      <c r="M12" s="159">
        <f>H12/H$8</f>
        <v>0.8423831984422181</v>
      </c>
      <c r="N12" s="79"/>
    </row>
    <row r="13" spans="1:14" s="56" customFormat="1" x14ac:dyDescent="0.25">
      <c r="A13" s="161"/>
      <c r="B13" s="162" t="s">
        <v>110</v>
      </c>
      <c r="C13" s="163">
        <v>1177077</v>
      </c>
      <c r="D13" s="163">
        <v>1253069</v>
      </c>
      <c r="E13" s="163">
        <v>122008</v>
      </c>
      <c r="F13" s="163">
        <v>1256894</v>
      </c>
      <c r="G13" s="163">
        <v>1302324</v>
      </c>
      <c r="H13" s="163">
        <v>1393862</v>
      </c>
      <c r="I13" s="164">
        <f t="shared" ref="I13:I20" si="3">IFERROR(H13/G13-1,"-")</f>
        <v>7.0288192492805157E-2</v>
      </c>
      <c r="J13" s="165">
        <f t="shared" si="0"/>
        <v>0.112358537319174</v>
      </c>
      <c r="K13" s="163">
        <f t="shared" si="1"/>
        <v>91538</v>
      </c>
      <c r="L13" s="163">
        <f t="shared" si="2"/>
        <v>140793</v>
      </c>
      <c r="M13" s="164">
        <f t="shared" ref="M13:M20" si="4">H13/H$8</f>
        <v>0.4362909841902417</v>
      </c>
      <c r="N13" s="166"/>
    </row>
    <row r="14" spans="1:14" s="56" customFormat="1" x14ac:dyDescent="0.25">
      <c r="A14" s="161"/>
      <c r="B14" s="162" t="s">
        <v>113</v>
      </c>
      <c r="C14" s="163">
        <v>423451</v>
      </c>
      <c r="D14" s="163">
        <v>336291</v>
      </c>
      <c r="E14" s="163">
        <v>59328</v>
      </c>
      <c r="F14" s="163">
        <v>228057</v>
      </c>
      <c r="G14" s="163">
        <v>228503</v>
      </c>
      <c r="H14" s="163">
        <v>233276</v>
      </c>
      <c r="I14" s="164">
        <f t="shared" si="3"/>
        <v>2.088812838343479E-2</v>
      </c>
      <c r="J14" s="165">
        <f t="shared" si="0"/>
        <v>-0.30632696087614597</v>
      </c>
      <c r="K14" s="163">
        <f t="shared" si="1"/>
        <v>4773</v>
      </c>
      <c r="L14" s="163">
        <f t="shared" si="2"/>
        <v>-103015</v>
      </c>
      <c r="M14" s="164">
        <f t="shared" si="4"/>
        <v>7.3017426135415717E-2</v>
      </c>
      <c r="N14" s="166"/>
    </row>
    <row r="15" spans="1:14" x14ac:dyDescent="0.25">
      <c r="A15" s="161"/>
      <c r="B15" s="162" t="s">
        <v>116</v>
      </c>
      <c r="C15" s="163">
        <v>96133</v>
      </c>
      <c r="D15" s="163">
        <v>103465</v>
      </c>
      <c r="E15" s="163">
        <v>9890</v>
      </c>
      <c r="F15" s="163">
        <v>103512</v>
      </c>
      <c r="G15" s="163">
        <v>120065</v>
      </c>
      <c r="H15" s="163">
        <v>127553</v>
      </c>
      <c r="I15" s="164">
        <f t="shared" si="3"/>
        <v>6.2366218298421705E-2</v>
      </c>
      <c r="J15" s="165">
        <f t="shared" si="0"/>
        <v>0.23281302856038266</v>
      </c>
      <c r="K15" s="163">
        <f t="shared" si="1"/>
        <v>7488</v>
      </c>
      <c r="L15" s="163">
        <f t="shared" si="2"/>
        <v>24088</v>
      </c>
      <c r="M15" s="164">
        <f t="shared" si="4"/>
        <v>3.9925203432203404E-2</v>
      </c>
      <c r="N15" s="79"/>
    </row>
    <row r="16" spans="1:14" x14ac:dyDescent="0.25">
      <c r="A16" s="161"/>
      <c r="B16" s="162" t="s">
        <v>123</v>
      </c>
      <c r="C16" s="163">
        <v>119444</v>
      </c>
      <c r="D16" s="163">
        <v>109558</v>
      </c>
      <c r="E16" s="163">
        <v>21504</v>
      </c>
      <c r="F16" s="163">
        <v>117669</v>
      </c>
      <c r="G16" s="163">
        <v>122960</v>
      </c>
      <c r="H16" s="163">
        <v>126316</v>
      </c>
      <c r="I16" s="164">
        <f t="shared" si="3"/>
        <v>2.7293428757319438E-2</v>
      </c>
      <c r="J16" s="165">
        <f t="shared" si="0"/>
        <v>0.1529600759415104</v>
      </c>
      <c r="K16" s="163">
        <f t="shared" si="1"/>
        <v>3356</v>
      </c>
      <c r="L16" s="163">
        <f t="shared" si="2"/>
        <v>16758</v>
      </c>
      <c r="M16" s="164">
        <f t="shared" si="4"/>
        <v>3.9538011624518477E-2</v>
      </c>
      <c r="N16" s="79"/>
    </row>
    <row r="17" spans="1:14" x14ac:dyDescent="0.25">
      <c r="A17" s="161"/>
      <c r="B17" s="162" t="s">
        <v>119</v>
      </c>
      <c r="C17" s="163">
        <v>102101</v>
      </c>
      <c r="D17" s="163">
        <v>102444</v>
      </c>
      <c r="E17" s="163">
        <v>26752</v>
      </c>
      <c r="F17" s="163">
        <v>112629</v>
      </c>
      <c r="G17" s="163">
        <v>124358</v>
      </c>
      <c r="H17" s="163">
        <v>117371</v>
      </c>
      <c r="I17" s="164">
        <f t="shared" si="3"/>
        <v>-5.6184563920294583E-2</v>
      </c>
      <c r="J17" s="165">
        <f t="shared" si="0"/>
        <v>0.14570887509273356</v>
      </c>
      <c r="K17" s="163">
        <f t="shared" si="1"/>
        <v>-6987</v>
      </c>
      <c r="L17" s="163">
        <f t="shared" si="2"/>
        <v>14927</v>
      </c>
      <c r="M17" s="164">
        <f t="shared" si="4"/>
        <v>3.6738148471938299E-2</v>
      </c>
      <c r="N17" s="79"/>
    </row>
    <row r="18" spans="1:14" x14ac:dyDescent="0.25">
      <c r="A18" s="161"/>
      <c r="B18" s="162" t="s">
        <v>128</v>
      </c>
      <c r="C18" s="163">
        <v>20530</v>
      </c>
      <c r="D18" s="163">
        <v>18668</v>
      </c>
      <c r="E18" s="163">
        <v>589</v>
      </c>
      <c r="F18" s="163">
        <v>16868</v>
      </c>
      <c r="G18" s="163">
        <v>11785</v>
      </c>
      <c r="H18" s="163">
        <v>15597</v>
      </c>
      <c r="I18" s="164">
        <f t="shared" si="3"/>
        <v>0.3234620280016971</v>
      </c>
      <c r="J18" s="165">
        <f t="shared" si="0"/>
        <v>-0.16450610670666377</v>
      </c>
      <c r="K18" s="163">
        <f t="shared" si="1"/>
        <v>3812</v>
      </c>
      <c r="L18" s="163">
        <f t="shared" si="2"/>
        <v>-3071</v>
      </c>
      <c r="M18" s="164">
        <f t="shared" si="4"/>
        <v>4.8819972711898309E-3</v>
      </c>
      <c r="N18" s="79"/>
    </row>
    <row r="19" spans="1:14" x14ac:dyDescent="0.25">
      <c r="A19" s="161" t="s">
        <v>144</v>
      </c>
      <c r="B19" s="162" t="s">
        <v>131</v>
      </c>
      <c r="C19" s="163">
        <v>10039</v>
      </c>
      <c r="D19" s="163">
        <v>13557</v>
      </c>
      <c r="E19" s="163">
        <v>210</v>
      </c>
      <c r="F19" s="163">
        <v>4797</v>
      </c>
      <c r="G19" s="163">
        <v>7694</v>
      </c>
      <c r="H19" s="163">
        <v>3457</v>
      </c>
      <c r="I19" s="164">
        <f t="shared" si="3"/>
        <v>-0.55068884845334032</v>
      </c>
      <c r="J19" s="165">
        <f t="shared" si="0"/>
        <v>-0.74500258169211475</v>
      </c>
      <c r="K19" s="163">
        <f t="shared" si="1"/>
        <v>-4237</v>
      </c>
      <c r="L19" s="163">
        <f t="shared" si="2"/>
        <v>-10100</v>
      </c>
      <c r="M19" s="164">
        <f t="shared" si="4"/>
        <v>1.0820712038535133E-3</v>
      </c>
      <c r="N19" s="79"/>
    </row>
    <row r="20" spans="1:14" x14ac:dyDescent="0.25">
      <c r="A20" s="161" t="s">
        <v>145</v>
      </c>
      <c r="B20" s="168" t="s">
        <v>145</v>
      </c>
      <c r="C20" s="169">
        <f t="shared" ref="C20:H20" si="5">C12-SUM(C13:C19)</f>
        <v>587358</v>
      </c>
      <c r="D20" s="169">
        <f t="shared" si="5"/>
        <v>592439</v>
      </c>
      <c r="E20" s="169">
        <f t="shared" si="5"/>
        <v>74201</v>
      </c>
      <c r="F20" s="169">
        <f t="shared" si="5"/>
        <v>589204</v>
      </c>
      <c r="G20" s="169">
        <f t="shared" si="5"/>
        <v>632478</v>
      </c>
      <c r="H20" s="169">
        <f t="shared" si="5"/>
        <v>673813</v>
      </c>
      <c r="I20" s="170">
        <f t="shared" si="3"/>
        <v>6.5354051840538219E-2</v>
      </c>
      <c r="J20" s="171">
        <f t="shared" si="0"/>
        <v>0.13735422549832133</v>
      </c>
      <c r="K20" s="169">
        <f>H20-G20</f>
        <v>41335</v>
      </c>
      <c r="L20" s="169">
        <f t="shared" si="2"/>
        <v>81374</v>
      </c>
      <c r="M20" s="170">
        <f t="shared" si="4"/>
        <v>0.21090935611285719</v>
      </c>
      <c r="N20" s="79"/>
    </row>
    <row r="21" spans="1:14" s="144" customFormat="1" x14ac:dyDescent="0.25">
      <c r="A21" s="161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61"/>
      <c r="B22" s="154" t="s">
        <v>68</v>
      </c>
      <c r="C22" s="176">
        <v>1157836</v>
      </c>
      <c r="D22" s="176">
        <v>1183065</v>
      </c>
      <c r="E22" s="176">
        <v>0</v>
      </c>
      <c r="F22" s="176">
        <v>1179956</v>
      </c>
      <c r="G22" s="176">
        <v>1205442</v>
      </c>
      <c r="H22" s="176">
        <v>1224963</v>
      </c>
      <c r="I22" s="177">
        <f>IFERROR(H22/G22-1,"-")</f>
        <v>1.6194059938180461E-2</v>
      </c>
      <c r="J22" s="177">
        <f>IFERROR(H22/D22-1,"-")</f>
        <v>3.5414791241394239E-2</v>
      </c>
      <c r="K22" s="176">
        <f>H22-G22</f>
        <v>19521</v>
      </c>
      <c r="L22" s="176">
        <f>H22-D22</f>
        <v>41898</v>
      </c>
      <c r="M22" s="177">
        <f>H22/H$8</f>
        <v>0.38342412151750394</v>
      </c>
      <c r="N22" s="79"/>
    </row>
    <row r="23" spans="1:14" x14ac:dyDescent="0.25">
      <c r="A23" s="161" t="s">
        <v>96</v>
      </c>
      <c r="B23" s="157" t="s">
        <v>97</v>
      </c>
      <c r="C23" s="158">
        <v>119808</v>
      </c>
      <c r="D23" s="158">
        <v>132915</v>
      </c>
      <c r="E23" s="158">
        <v>0</v>
      </c>
      <c r="F23" s="158">
        <v>131999</v>
      </c>
      <c r="G23" s="158">
        <v>108487</v>
      </c>
      <c r="H23" s="158">
        <v>93879</v>
      </c>
      <c r="I23" s="159">
        <f>IFERROR(H23/G23-1,"-")</f>
        <v>-0.13465207812917679</v>
      </c>
      <c r="J23" s="160">
        <f t="shared" ref="J23:J34" si="6">IFERROR(H23/D23-1,"-")</f>
        <v>-0.29369145694616861</v>
      </c>
      <c r="K23" s="158">
        <f t="shared" ref="K23:K33" si="7">H23-G23</f>
        <v>-14608</v>
      </c>
      <c r="L23" s="158">
        <f t="shared" ref="L23:L34" si="8">H23-D23</f>
        <v>-39036</v>
      </c>
      <c r="M23" s="159">
        <f>H23/H$8</f>
        <v>2.9384947222031808E-2</v>
      </c>
      <c r="N23" s="79"/>
    </row>
    <row r="24" spans="1:14" x14ac:dyDescent="0.25">
      <c r="A24" s="161" t="s">
        <v>103</v>
      </c>
      <c r="B24" s="162" t="s">
        <v>103</v>
      </c>
      <c r="C24" s="163">
        <v>158682</v>
      </c>
      <c r="D24" s="163">
        <v>217602</v>
      </c>
      <c r="E24" s="163">
        <v>36093</v>
      </c>
      <c r="F24" s="163">
        <v>153193</v>
      </c>
      <c r="G24" s="163">
        <v>144752</v>
      </c>
      <c r="H24" s="163">
        <v>124187</v>
      </c>
      <c r="I24" s="164">
        <f>IFERROR(H24/G24-1,"-")</f>
        <v>-0.14207057588150773</v>
      </c>
      <c r="J24" s="165">
        <f t="shared" si="6"/>
        <v>-0.42929292929292928</v>
      </c>
      <c r="K24" s="163">
        <f t="shared" si="7"/>
        <v>-20565</v>
      </c>
      <c r="L24" s="163">
        <f t="shared" si="8"/>
        <v>-93415</v>
      </c>
      <c r="M24" s="164">
        <f>H24/H$8</f>
        <v>3.8871616023418064E-2</v>
      </c>
      <c r="N24" s="79"/>
    </row>
    <row r="25" spans="1:14" x14ac:dyDescent="0.25">
      <c r="A25" s="161" t="s">
        <v>100</v>
      </c>
      <c r="B25" s="162" t="s">
        <v>100</v>
      </c>
      <c r="C25" s="163">
        <v>269207</v>
      </c>
      <c r="D25" s="163">
        <v>316143</v>
      </c>
      <c r="E25" s="163">
        <v>59440</v>
      </c>
      <c r="F25" s="163">
        <v>338384</v>
      </c>
      <c r="G25" s="163">
        <v>299483</v>
      </c>
      <c r="H25" s="163">
        <v>270807</v>
      </c>
      <c r="I25" s="164">
        <f>IFERROR(H25/G25-1,"-")</f>
        <v>-9.5751678726338385E-2</v>
      </c>
      <c r="J25" s="165">
        <f t="shared" si="6"/>
        <v>-0.14340345982672398</v>
      </c>
      <c r="K25" s="163">
        <f t="shared" si="7"/>
        <v>-28676</v>
      </c>
      <c r="L25" s="163">
        <f t="shared" si="8"/>
        <v>-45336</v>
      </c>
      <c r="M25" s="164">
        <f>H25/H$8</f>
        <v>8.476495704424597E-2</v>
      </c>
      <c r="N25" s="79"/>
    </row>
    <row r="26" spans="1:14" x14ac:dyDescent="0.25">
      <c r="A26" s="161"/>
      <c r="B26" s="157" t="s">
        <v>107</v>
      </c>
      <c r="C26" s="158">
        <v>1038028</v>
      </c>
      <c r="D26" s="158">
        <v>1050150</v>
      </c>
      <c r="E26" s="158">
        <v>0</v>
      </c>
      <c r="F26" s="158">
        <v>1047957</v>
      </c>
      <c r="G26" s="158">
        <v>1096955</v>
      </c>
      <c r="H26" s="158">
        <v>1131084</v>
      </c>
      <c r="I26" s="159">
        <f>IFERROR(H26/G26-1,"-")</f>
        <v>3.1112488661795501E-2</v>
      </c>
      <c r="J26" s="160">
        <f t="shared" si="6"/>
        <v>7.7068990144265159E-2</v>
      </c>
      <c r="K26" s="158">
        <f t="shared" si="7"/>
        <v>34129</v>
      </c>
      <c r="L26" s="158">
        <f t="shared" si="8"/>
        <v>80934</v>
      </c>
      <c r="M26" s="159">
        <f>H26/H$8</f>
        <v>0.3540391742954721</v>
      </c>
      <c r="N26" s="79"/>
    </row>
    <row r="27" spans="1:14" s="56" customFormat="1" x14ac:dyDescent="0.25">
      <c r="A27" s="161"/>
      <c r="B27" s="162" t="s">
        <v>110</v>
      </c>
      <c r="C27" s="163">
        <v>475534</v>
      </c>
      <c r="D27" s="163">
        <v>492814</v>
      </c>
      <c r="E27" s="163">
        <v>0</v>
      </c>
      <c r="F27" s="163">
        <v>562174</v>
      </c>
      <c r="G27" s="163">
        <v>581810</v>
      </c>
      <c r="H27" s="163">
        <v>611230</v>
      </c>
      <c r="I27" s="164">
        <f t="shared" ref="I27:I34" si="9">IFERROR(H27/G27-1,"-")</f>
        <v>5.0566336089101327E-2</v>
      </c>
      <c r="J27" s="165">
        <f t="shared" si="6"/>
        <v>0.24028538150296064</v>
      </c>
      <c r="K27" s="163">
        <f t="shared" si="7"/>
        <v>29420</v>
      </c>
      <c r="L27" s="163">
        <f t="shared" si="8"/>
        <v>118416</v>
      </c>
      <c r="M27" s="164">
        <f t="shared" ref="M27:M34" si="10">H27/H$8</f>
        <v>0.19132033032438034</v>
      </c>
      <c r="N27" s="166"/>
    </row>
    <row r="28" spans="1:14" s="56" customFormat="1" x14ac:dyDescent="0.25">
      <c r="A28" s="161"/>
      <c r="B28" s="162" t="s">
        <v>113</v>
      </c>
      <c r="C28" s="163">
        <v>180812</v>
      </c>
      <c r="D28" s="163">
        <v>161985</v>
      </c>
      <c r="E28" s="163">
        <v>0</v>
      </c>
      <c r="F28" s="163">
        <v>113982</v>
      </c>
      <c r="G28" s="163">
        <v>116930</v>
      </c>
      <c r="H28" s="163">
        <v>107901</v>
      </c>
      <c r="I28" s="164">
        <f t="shared" si="9"/>
        <v>-7.7217138458906986E-2</v>
      </c>
      <c r="J28" s="165">
        <f t="shared" si="6"/>
        <v>-0.33388276692286323</v>
      </c>
      <c r="K28" s="163">
        <f t="shared" si="7"/>
        <v>-9029</v>
      </c>
      <c r="L28" s="163">
        <f t="shared" si="8"/>
        <v>-54084</v>
      </c>
      <c r="M28" s="164">
        <f t="shared" si="10"/>
        <v>3.3773955732426357E-2</v>
      </c>
      <c r="N28" s="166"/>
    </row>
    <row r="29" spans="1:14" x14ac:dyDescent="0.25">
      <c r="A29" s="161"/>
      <c r="B29" s="162" t="s">
        <v>116</v>
      </c>
      <c r="C29" s="163">
        <v>31674</v>
      </c>
      <c r="D29" s="163">
        <v>33884</v>
      </c>
      <c r="E29" s="163">
        <v>0</v>
      </c>
      <c r="F29" s="163">
        <v>36769</v>
      </c>
      <c r="G29" s="163">
        <v>42150</v>
      </c>
      <c r="H29" s="163">
        <v>32656</v>
      </c>
      <c r="I29" s="164">
        <f t="shared" si="9"/>
        <v>-0.22524317912218272</v>
      </c>
      <c r="J29" s="165">
        <f t="shared" si="6"/>
        <v>-3.6241293825994614E-2</v>
      </c>
      <c r="K29" s="163">
        <f t="shared" si="7"/>
        <v>-9494</v>
      </c>
      <c r="L29" s="163">
        <f t="shared" si="8"/>
        <v>-1228</v>
      </c>
      <c r="M29" s="164">
        <f t="shared" si="10"/>
        <v>1.0221613315892487E-2</v>
      </c>
      <c r="N29" s="79"/>
    </row>
    <row r="30" spans="1:14" x14ac:dyDescent="0.25">
      <c r="A30" s="161"/>
      <c r="B30" s="162" t="s">
        <v>123</v>
      </c>
      <c r="C30" s="163">
        <v>49188</v>
      </c>
      <c r="D30" s="163">
        <v>49761</v>
      </c>
      <c r="E30" s="163">
        <v>0</v>
      </c>
      <c r="F30" s="163">
        <v>50032</v>
      </c>
      <c r="G30" s="163">
        <v>50397</v>
      </c>
      <c r="H30" s="163">
        <v>51873</v>
      </c>
      <c r="I30" s="164">
        <f t="shared" si="9"/>
        <v>2.9287457586761212E-2</v>
      </c>
      <c r="J30" s="165">
        <f t="shared" si="6"/>
        <v>4.2442876951829689E-2</v>
      </c>
      <c r="K30" s="163">
        <f t="shared" si="7"/>
        <v>1476</v>
      </c>
      <c r="L30" s="163">
        <f t="shared" si="8"/>
        <v>2112</v>
      </c>
      <c r="M30" s="164">
        <f t="shared" si="10"/>
        <v>1.623670221506893E-2</v>
      </c>
      <c r="N30" s="79"/>
    </row>
    <row r="31" spans="1:14" x14ac:dyDescent="0.25">
      <c r="A31" s="161"/>
      <c r="B31" s="162" t="s">
        <v>119</v>
      </c>
      <c r="C31" s="163">
        <v>56499</v>
      </c>
      <c r="D31" s="163">
        <v>53072</v>
      </c>
      <c r="E31" s="163">
        <v>0</v>
      </c>
      <c r="F31" s="163">
        <v>61424</v>
      </c>
      <c r="G31" s="163">
        <v>61993</v>
      </c>
      <c r="H31" s="163">
        <v>61489</v>
      </c>
      <c r="I31" s="164">
        <f t="shared" si="9"/>
        <v>-8.1299501556627574E-3</v>
      </c>
      <c r="J31" s="165">
        <f t="shared" si="6"/>
        <v>0.15859586976183304</v>
      </c>
      <c r="K31" s="163">
        <f t="shared" si="7"/>
        <v>-504</v>
      </c>
      <c r="L31" s="163">
        <f t="shared" si="8"/>
        <v>8417</v>
      </c>
      <c r="M31" s="164">
        <f t="shared" si="10"/>
        <v>1.9246594230184749E-2</v>
      </c>
      <c r="N31" s="79"/>
    </row>
    <row r="32" spans="1:14" x14ac:dyDescent="0.25">
      <c r="A32" s="161"/>
      <c r="B32" s="162" t="s">
        <v>128</v>
      </c>
      <c r="C32" s="163">
        <v>10606</v>
      </c>
      <c r="D32" s="163">
        <v>9170</v>
      </c>
      <c r="E32" s="163">
        <v>0</v>
      </c>
      <c r="F32" s="163">
        <v>5501</v>
      </c>
      <c r="G32" s="163">
        <v>4568</v>
      </c>
      <c r="H32" s="163">
        <v>8513</v>
      </c>
      <c r="I32" s="164">
        <f t="shared" si="9"/>
        <v>0.86361646234676015</v>
      </c>
      <c r="J32" s="165">
        <f t="shared" si="6"/>
        <v>-7.1646673936750283E-2</v>
      </c>
      <c r="K32" s="163">
        <f t="shared" si="7"/>
        <v>3945</v>
      </c>
      <c r="L32" s="163">
        <f t="shared" si="8"/>
        <v>-657</v>
      </c>
      <c r="M32" s="164">
        <f t="shared" si="10"/>
        <v>2.6646433781906155E-3</v>
      </c>
      <c r="N32" s="79"/>
    </row>
    <row r="33" spans="1:14" x14ac:dyDescent="0.25">
      <c r="A33" s="161" t="s">
        <v>144</v>
      </c>
      <c r="B33" s="162" t="s">
        <v>131</v>
      </c>
      <c r="C33" s="163">
        <v>4263</v>
      </c>
      <c r="D33" s="163">
        <v>5261</v>
      </c>
      <c r="E33" s="163">
        <v>0</v>
      </c>
      <c r="F33" s="163">
        <v>2205</v>
      </c>
      <c r="G33" s="163">
        <v>2980</v>
      </c>
      <c r="H33" s="163">
        <v>1521</v>
      </c>
      <c r="I33" s="164">
        <f t="shared" si="9"/>
        <v>-0.48959731543624163</v>
      </c>
      <c r="J33" s="165">
        <f t="shared" si="6"/>
        <v>-0.71089146550085536</v>
      </c>
      <c r="K33" s="163">
        <f t="shared" si="7"/>
        <v>-1459</v>
      </c>
      <c r="L33" s="163">
        <f t="shared" si="8"/>
        <v>-3740</v>
      </c>
      <c r="M33" s="164">
        <f t="shared" si="10"/>
        <v>4.7608628899658477E-4</v>
      </c>
      <c r="N33" s="79"/>
    </row>
    <row r="34" spans="1:14" x14ac:dyDescent="0.25">
      <c r="A34" s="161" t="s">
        <v>145</v>
      </c>
      <c r="B34" s="168" t="s">
        <v>145</v>
      </c>
      <c r="C34" s="169">
        <f t="shared" ref="C34:H34" si="11">C26-SUM(C27:C33)</f>
        <v>229452</v>
      </c>
      <c r="D34" s="169">
        <f t="shared" si="11"/>
        <v>244203</v>
      </c>
      <c r="E34" s="169">
        <f t="shared" si="11"/>
        <v>0</v>
      </c>
      <c r="F34" s="169">
        <f t="shared" si="11"/>
        <v>215870</v>
      </c>
      <c r="G34" s="169">
        <f t="shared" si="11"/>
        <v>236127</v>
      </c>
      <c r="H34" s="169">
        <f t="shared" si="11"/>
        <v>255901</v>
      </c>
      <c r="I34" s="170">
        <f t="shared" si="9"/>
        <v>8.3743070466316905E-2</v>
      </c>
      <c r="J34" s="171">
        <f t="shared" si="6"/>
        <v>4.7902769417247137E-2</v>
      </c>
      <c r="K34" s="169">
        <f>H34-G34</f>
        <v>19774</v>
      </c>
      <c r="L34" s="169">
        <f t="shared" si="8"/>
        <v>11698</v>
      </c>
      <c r="M34" s="170">
        <f t="shared" si="10"/>
        <v>8.0099248810332049E-2</v>
      </c>
      <c r="N34" s="79"/>
    </row>
    <row r="35" spans="1:14" s="144" customFormat="1" x14ac:dyDescent="0.25">
      <c r="A35" s="161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61"/>
      <c r="B36" s="154" t="s">
        <v>68</v>
      </c>
      <c r="C36" s="176">
        <v>911250</v>
      </c>
      <c r="D36" s="176">
        <v>925657</v>
      </c>
      <c r="E36" s="176">
        <v>0</v>
      </c>
      <c r="F36" s="176">
        <v>858220</v>
      </c>
      <c r="G36" s="176">
        <v>871300</v>
      </c>
      <c r="H36" s="176">
        <v>895588</v>
      </c>
      <c r="I36" s="177">
        <f>IFERROR(H36/G36-1,"-")</f>
        <v>2.7875588201538015E-2</v>
      </c>
      <c r="J36" s="177">
        <f>IFERROR(H36/D36-1,"-")</f>
        <v>-3.2483954639785595E-2</v>
      </c>
      <c r="K36" s="176">
        <f>H36-G36</f>
        <v>24288</v>
      </c>
      <c r="L36" s="176">
        <f>H36-D36</f>
        <v>-30069</v>
      </c>
      <c r="M36" s="177">
        <f>H36/H$8</f>
        <v>0.28032686876388779</v>
      </c>
      <c r="N36" s="79"/>
    </row>
    <row r="37" spans="1:14" x14ac:dyDescent="0.25">
      <c r="A37" s="161" t="s">
        <v>96</v>
      </c>
      <c r="B37" s="157" t="s">
        <v>97</v>
      </c>
      <c r="C37" s="158">
        <v>89212</v>
      </c>
      <c r="D37" s="158">
        <v>74982</v>
      </c>
      <c r="E37" s="158">
        <v>0</v>
      </c>
      <c r="F37" s="158">
        <v>72292</v>
      </c>
      <c r="G37" s="158">
        <v>66167</v>
      </c>
      <c r="H37" s="158">
        <v>72329</v>
      </c>
      <c r="I37" s="159">
        <f>IFERROR(H37/G37-1,"-")</f>
        <v>9.3127994317409035E-2</v>
      </c>
      <c r="J37" s="160">
        <f t="shared" ref="J37:J48" si="12">IFERROR(H37/D37-1,"-")</f>
        <v>-3.538182497132647E-2</v>
      </c>
      <c r="K37" s="158">
        <f t="shared" ref="K37:K47" si="13">H37-G37</f>
        <v>6162</v>
      </c>
      <c r="L37" s="158">
        <f t="shared" ref="L37:L48" si="14">H37-D37</f>
        <v>-2653</v>
      </c>
      <c r="M37" s="159">
        <f>H37/H$8</f>
        <v>2.2639608939404327E-2</v>
      </c>
      <c r="N37" s="79"/>
    </row>
    <row r="38" spans="1:14" x14ac:dyDescent="0.25">
      <c r="A38" s="161" t="s">
        <v>103</v>
      </c>
      <c r="B38" s="162" t="s">
        <v>103</v>
      </c>
      <c r="C38" s="163">
        <v>100352</v>
      </c>
      <c r="D38" s="163">
        <v>116648</v>
      </c>
      <c r="E38" s="163">
        <v>30721</v>
      </c>
      <c r="F38" s="163">
        <v>92834</v>
      </c>
      <c r="G38" s="163">
        <v>91543</v>
      </c>
      <c r="H38" s="163">
        <v>135442</v>
      </c>
      <c r="I38" s="164">
        <f>IFERROR(H38/G38-1,"-")</f>
        <v>0.47954513179598668</v>
      </c>
      <c r="J38" s="165">
        <f t="shared" si="12"/>
        <v>0.16111720732460055</v>
      </c>
      <c r="K38" s="163">
        <f t="shared" si="13"/>
        <v>43899</v>
      </c>
      <c r="L38" s="163">
        <f t="shared" si="14"/>
        <v>18794</v>
      </c>
      <c r="M38" s="164">
        <f>H38/H$8</f>
        <v>4.2394529358497982E-2</v>
      </c>
      <c r="N38" s="79"/>
    </row>
    <row r="39" spans="1:14" x14ac:dyDescent="0.25">
      <c r="A39" s="161" t="s">
        <v>100</v>
      </c>
      <c r="B39" s="162" t="s">
        <v>100</v>
      </c>
      <c r="C39" s="163">
        <v>253862</v>
      </c>
      <c r="D39" s="163">
        <v>215217</v>
      </c>
      <c r="E39" s="163">
        <v>52372</v>
      </c>
      <c r="F39" s="163">
        <v>181919</v>
      </c>
      <c r="G39" s="163">
        <v>172041</v>
      </c>
      <c r="H39" s="163">
        <v>161555</v>
      </c>
      <c r="I39" s="164">
        <f>IFERROR(H39/G39-1,"-")</f>
        <v>-6.0950587359989816E-2</v>
      </c>
      <c r="J39" s="165">
        <f t="shared" si="12"/>
        <v>-0.2493390392022935</v>
      </c>
      <c r="K39" s="163">
        <f t="shared" si="13"/>
        <v>-10486</v>
      </c>
      <c r="L39" s="163">
        <f t="shared" si="14"/>
        <v>-53662</v>
      </c>
      <c r="M39" s="164">
        <f>H39/H$8</f>
        <v>5.0568126508115221E-2</v>
      </c>
      <c r="N39" s="79"/>
    </row>
    <row r="40" spans="1:14" x14ac:dyDescent="0.25">
      <c r="A40" s="161"/>
      <c r="B40" s="157" t="s">
        <v>107</v>
      </c>
      <c r="C40" s="158">
        <v>822038</v>
      </c>
      <c r="D40" s="158">
        <v>850675</v>
      </c>
      <c r="E40" s="158">
        <v>0</v>
      </c>
      <c r="F40" s="158">
        <v>785928</v>
      </c>
      <c r="G40" s="158">
        <v>805133</v>
      </c>
      <c r="H40" s="158">
        <v>823259</v>
      </c>
      <c r="I40" s="159">
        <f>IFERROR(H40/G40-1,"-")</f>
        <v>2.2513050638838461E-2</v>
      </c>
      <c r="J40" s="160">
        <f t="shared" si="12"/>
        <v>-3.2228524407088455E-2</v>
      </c>
      <c r="K40" s="158">
        <f t="shared" si="13"/>
        <v>18126</v>
      </c>
      <c r="L40" s="158">
        <f t="shared" si="14"/>
        <v>-27416</v>
      </c>
      <c r="M40" s="159">
        <f>H40/H$8</f>
        <v>0.25768725982448348</v>
      </c>
      <c r="N40" s="79"/>
    </row>
    <row r="41" spans="1:14" s="56" customFormat="1" x14ac:dyDescent="0.25">
      <c r="A41" s="161"/>
      <c r="B41" s="162" t="s">
        <v>110</v>
      </c>
      <c r="C41" s="163">
        <v>469262</v>
      </c>
      <c r="D41" s="163">
        <v>533742</v>
      </c>
      <c r="E41" s="163">
        <v>0</v>
      </c>
      <c r="F41" s="163">
        <v>453306</v>
      </c>
      <c r="G41" s="163">
        <v>480731</v>
      </c>
      <c r="H41" s="163">
        <v>490081</v>
      </c>
      <c r="I41" s="164">
        <f t="shared" ref="I41:I48" si="15">IFERROR(H41/G41-1,"-")</f>
        <v>1.9449546627947845E-2</v>
      </c>
      <c r="J41" s="165">
        <f t="shared" si="12"/>
        <v>-8.1801694451626439E-2</v>
      </c>
      <c r="K41" s="163">
        <f t="shared" si="13"/>
        <v>9350</v>
      </c>
      <c r="L41" s="163">
        <f t="shared" si="14"/>
        <v>-43661</v>
      </c>
      <c r="M41" s="164">
        <f t="shared" ref="M41:M48" si="16">H41/H$8</f>
        <v>0.1533996348440074</v>
      </c>
      <c r="N41" s="166"/>
    </row>
    <row r="42" spans="1:14" s="56" customFormat="1" x14ac:dyDescent="0.25">
      <c r="A42" s="161"/>
      <c r="B42" s="162" t="s">
        <v>113</v>
      </c>
      <c r="C42" s="163">
        <v>56019</v>
      </c>
      <c r="D42" s="163">
        <v>36049</v>
      </c>
      <c r="E42" s="163">
        <v>0</v>
      </c>
      <c r="F42" s="163">
        <v>25892</v>
      </c>
      <c r="G42" s="163">
        <v>21000</v>
      </c>
      <c r="H42" s="163">
        <v>21458</v>
      </c>
      <c r="I42" s="164">
        <f t="shared" si="15"/>
        <v>2.1809523809523723E-2</v>
      </c>
      <c r="J42" s="165">
        <f t="shared" si="12"/>
        <v>-0.40475463951843327</v>
      </c>
      <c r="K42" s="163">
        <f t="shared" si="13"/>
        <v>458</v>
      </c>
      <c r="L42" s="163">
        <f t="shared" si="14"/>
        <v>-14591</v>
      </c>
      <c r="M42" s="164">
        <f t="shared" si="16"/>
        <v>6.7165414788222981E-3</v>
      </c>
      <c r="N42" s="166"/>
    </row>
    <row r="43" spans="1:14" x14ac:dyDescent="0.25">
      <c r="A43" s="161"/>
      <c r="B43" s="162" t="s">
        <v>116</v>
      </c>
      <c r="C43" s="163">
        <v>12745</v>
      </c>
      <c r="D43" s="163">
        <v>15219</v>
      </c>
      <c r="E43" s="163">
        <v>0</v>
      </c>
      <c r="F43" s="163">
        <v>14696</v>
      </c>
      <c r="G43" s="163">
        <v>16801</v>
      </c>
      <c r="H43" s="163">
        <v>21516</v>
      </c>
      <c r="I43" s="164">
        <f t="shared" si="15"/>
        <v>0.28063805725849655</v>
      </c>
      <c r="J43" s="165">
        <f t="shared" si="12"/>
        <v>0.41375911689335698</v>
      </c>
      <c r="K43" s="163">
        <f t="shared" si="13"/>
        <v>4715</v>
      </c>
      <c r="L43" s="163">
        <f t="shared" si="14"/>
        <v>6297</v>
      </c>
      <c r="M43" s="164">
        <f t="shared" si="16"/>
        <v>6.7346959855690454E-3</v>
      </c>
      <c r="N43" s="79"/>
    </row>
    <row r="44" spans="1:14" x14ac:dyDescent="0.25">
      <c r="A44" s="161"/>
      <c r="B44" s="162" t="s">
        <v>123</v>
      </c>
      <c r="C44" s="163">
        <v>49521</v>
      </c>
      <c r="D44" s="163">
        <v>42148</v>
      </c>
      <c r="E44" s="163">
        <v>0</v>
      </c>
      <c r="F44" s="163">
        <v>47180</v>
      </c>
      <c r="G44" s="163">
        <v>46479</v>
      </c>
      <c r="H44" s="163">
        <v>44935</v>
      </c>
      <c r="I44" s="164">
        <f t="shared" si="15"/>
        <v>-3.3219303341293971E-2</v>
      </c>
      <c r="J44" s="165">
        <f t="shared" si="12"/>
        <v>6.6124134003985979E-2</v>
      </c>
      <c r="K44" s="163">
        <f t="shared" si="13"/>
        <v>-1544</v>
      </c>
      <c r="L44" s="163">
        <f t="shared" si="14"/>
        <v>2787</v>
      </c>
      <c r="M44" s="164">
        <f t="shared" si="16"/>
        <v>1.4065047597673594E-2</v>
      </c>
      <c r="N44" s="79"/>
    </row>
    <row r="45" spans="1:14" x14ac:dyDescent="0.25">
      <c r="A45" s="161"/>
      <c r="B45" s="162" t="s">
        <v>119</v>
      </c>
      <c r="C45" s="163">
        <v>26392</v>
      </c>
      <c r="D45" s="163">
        <v>32147</v>
      </c>
      <c r="E45" s="163">
        <v>0</v>
      </c>
      <c r="F45" s="163">
        <v>30251</v>
      </c>
      <c r="G45" s="163">
        <v>33464</v>
      </c>
      <c r="H45" s="163">
        <v>32743</v>
      </c>
      <c r="I45" s="164">
        <f t="shared" si="15"/>
        <v>-2.1545541477408503E-2</v>
      </c>
      <c r="J45" s="165">
        <f t="shared" si="12"/>
        <v>1.8539832643792664E-2</v>
      </c>
      <c r="K45" s="163">
        <f t="shared" si="13"/>
        <v>-721</v>
      </c>
      <c r="L45" s="163">
        <f t="shared" si="14"/>
        <v>596</v>
      </c>
      <c r="M45" s="164">
        <f t="shared" si="16"/>
        <v>1.0248845076012607E-2</v>
      </c>
      <c r="N45" s="79"/>
    </row>
    <row r="46" spans="1:14" x14ac:dyDescent="0.25">
      <c r="A46" s="161"/>
      <c r="B46" s="162" t="s">
        <v>128</v>
      </c>
      <c r="C46" s="163">
        <v>6710</v>
      </c>
      <c r="D46" s="163">
        <v>5152</v>
      </c>
      <c r="E46" s="163">
        <v>0</v>
      </c>
      <c r="F46" s="163">
        <v>7344</v>
      </c>
      <c r="G46" s="163">
        <v>3899</v>
      </c>
      <c r="H46" s="163">
        <v>4602</v>
      </c>
      <c r="I46" s="164">
        <f t="shared" si="15"/>
        <v>0.1803026417030007</v>
      </c>
      <c r="J46" s="165">
        <f t="shared" si="12"/>
        <v>-0.10675465838509313</v>
      </c>
      <c r="K46" s="163">
        <f t="shared" si="13"/>
        <v>703</v>
      </c>
      <c r="L46" s="163">
        <f t="shared" si="14"/>
        <v>-550</v>
      </c>
      <c r="M46" s="164">
        <f t="shared" si="16"/>
        <v>1.4404662077332564E-3</v>
      </c>
      <c r="N46" s="79"/>
    </row>
    <row r="47" spans="1:14" x14ac:dyDescent="0.25">
      <c r="A47" s="161" t="s">
        <v>144</v>
      </c>
      <c r="B47" s="162" t="s">
        <v>131</v>
      </c>
      <c r="C47" s="163">
        <v>3852</v>
      </c>
      <c r="D47" s="163">
        <v>4427</v>
      </c>
      <c r="E47" s="163">
        <v>0</v>
      </c>
      <c r="F47" s="163">
        <v>1278</v>
      </c>
      <c r="G47" s="163">
        <v>2935</v>
      </c>
      <c r="H47" s="163">
        <v>781</v>
      </c>
      <c r="I47" s="164">
        <f t="shared" si="15"/>
        <v>-0.73390119250425889</v>
      </c>
      <c r="J47" s="165">
        <f t="shared" si="12"/>
        <v>-0.82358256155409981</v>
      </c>
      <c r="K47" s="163">
        <f t="shared" si="13"/>
        <v>-2154</v>
      </c>
      <c r="L47" s="163">
        <f t="shared" si="14"/>
        <v>-3646</v>
      </c>
      <c r="M47" s="164">
        <f t="shared" si="16"/>
        <v>2.4445982360705635E-4</v>
      </c>
      <c r="N47" s="79"/>
    </row>
    <row r="48" spans="1:14" x14ac:dyDescent="0.25">
      <c r="A48" s="161" t="s">
        <v>145</v>
      </c>
      <c r="B48" s="168" t="s">
        <v>145</v>
      </c>
      <c r="C48" s="169">
        <f t="shared" ref="C48:H48" si="17">C40-SUM(C41:C47)</f>
        <v>197537</v>
      </c>
      <c r="D48" s="169">
        <f t="shared" si="17"/>
        <v>181791</v>
      </c>
      <c r="E48" s="169">
        <f t="shared" si="17"/>
        <v>0</v>
      </c>
      <c r="F48" s="169">
        <f t="shared" si="17"/>
        <v>205981</v>
      </c>
      <c r="G48" s="169">
        <f t="shared" si="17"/>
        <v>199824</v>
      </c>
      <c r="H48" s="169">
        <f t="shared" si="17"/>
        <v>207143</v>
      </c>
      <c r="I48" s="170">
        <f t="shared" si="15"/>
        <v>3.6627231964128537E-2</v>
      </c>
      <c r="J48" s="171">
        <f t="shared" si="12"/>
        <v>0.13945684879889542</v>
      </c>
      <c r="K48" s="169">
        <f>H48-G48</f>
        <v>7319</v>
      </c>
      <c r="L48" s="169">
        <f t="shared" si="14"/>
        <v>25352</v>
      </c>
      <c r="M48" s="170">
        <f t="shared" si="16"/>
        <v>6.4837568811058219E-2</v>
      </c>
      <c r="N48" s="79"/>
    </row>
    <row r="49" spans="1:14" s="144" customFormat="1" x14ac:dyDescent="0.25">
      <c r="A49" s="161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61"/>
      <c r="B50" s="154" t="s">
        <v>68</v>
      </c>
      <c r="C50" s="176">
        <v>16588</v>
      </c>
      <c r="D50" s="176">
        <v>16944</v>
      </c>
      <c r="E50" s="176">
        <v>0</v>
      </c>
      <c r="F50" s="176">
        <v>11471</v>
      </c>
      <c r="G50" s="176">
        <v>10514</v>
      </c>
      <c r="H50" s="176">
        <v>12513</v>
      </c>
      <c r="I50" s="177">
        <f>IFERROR(H50/G50-1,"-")</f>
        <v>0.1901274491154652</v>
      </c>
      <c r="J50" s="177">
        <f>IFERROR(H50/D50-1,"-")</f>
        <v>-0.26150849858356939</v>
      </c>
      <c r="K50" s="176">
        <f>H50-G50</f>
        <v>1999</v>
      </c>
      <c r="L50" s="176">
        <f>H50-D50</f>
        <v>-4431</v>
      </c>
      <c r="M50" s="177">
        <f>H50/H$8</f>
        <v>3.9166783262421208E-3</v>
      </c>
      <c r="N50" s="79"/>
    </row>
    <row r="51" spans="1:14" x14ac:dyDescent="0.25">
      <c r="A51" s="161" t="s">
        <v>96</v>
      </c>
      <c r="B51" s="157" t="s">
        <v>97</v>
      </c>
      <c r="C51" s="158">
        <v>2583</v>
      </c>
      <c r="D51" s="158">
        <v>2710</v>
      </c>
      <c r="E51" s="158">
        <v>0</v>
      </c>
      <c r="F51" s="158">
        <v>1203</v>
      </c>
      <c r="G51" s="158">
        <v>2644</v>
      </c>
      <c r="H51" s="158">
        <v>2110</v>
      </c>
      <c r="I51" s="159">
        <f>IFERROR(H51/G51-1,"-")</f>
        <v>-0.20196671709531011</v>
      </c>
      <c r="J51" s="160">
        <f t="shared" ref="J51:J62" si="18">IFERROR(H51/D51-1,"-")</f>
        <v>-0.22140221402214022</v>
      </c>
      <c r="K51" s="158">
        <f t="shared" ref="K51:K61" si="19">H51-G51</f>
        <v>-534</v>
      </c>
      <c r="L51" s="158">
        <f t="shared" ref="L51:L62" si="20">H51-D51</f>
        <v>-600</v>
      </c>
      <c r="M51" s="159">
        <f>H51/H$8</f>
        <v>6.6044843509716891E-4</v>
      </c>
      <c r="N51" s="79"/>
    </row>
    <row r="52" spans="1:14" x14ac:dyDescent="0.25">
      <c r="A52" s="161" t="s">
        <v>103</v>
      </c>
      <c r="B52" s="162" t="s">
        <v>103</v>
      </c>
      <c r="C52" s="163">
        <v>9267</v>
      </c>
      <c r="D52" s="163">
        <v>7379</v>
      </c>
      <c r="E52" s="163">
        <v>1316</v>
      </c>
      <c r="F52" s="163">
        <v>1843</v>
      </c>
      <c r="G52" s="163">
        <v>17313</v>
      </c>
      <c r="H52" s="163">
        <v>8782</v>
      </c>
      <c r="I52" s="164">
        <f>IFERROR(H52/G52-1,"-")</f>
        <v>-0.49275111188124532</v>
      </c>
      <c r="J52" s="165">
        <f t="shared" si="18"/>
        <v>0.19013416452093779</v>
      </c>
      <c r="K52" s="163">
        <f t="shared" si="19"/>
        <v>-8531</v>
      </c>
      <c r="L52" s="163">
        <f t="shared" si="20"/>
        <v>1403</v>
      </c>
      <c r="M52" s="164">
        <f>H52/H$8</f>
        <v>2.7488427284470792E-3</v>
      </c>
      <c r="N52" s="79"/>
    </row>
    <row r="53" spans="1:14" x14ac:dyDescent="0.25">
      <c r="A53" s="161" t="s">
        <v>100</v>
      </c>
      <c r="B53" s="162" t="s">
        <v>100</v>
      </c>
      <c r="C53" s="163">
        <v>8577</v>
      </c>
      <c r="D53" s="163">
        <v>9271</v>
      </c>
      <c r="E53" s="163">
        <v>1589</v>
      </c>
      <c r="F53" s="163">
        <v>6375</v>
      </c>
      <c r="G53" s="163">
        <v>8080</v>
      </c>
      <c r="H53" s="163">
        <v>7219</v>
      </c>
      <c r="I53" s="164">
        <f>IFERROR(H53/G53-1,"-")</f>
        <v>-0.1065594059405941</v>
      </c>
      <c r="J53" s="165">
        <f t="shared" si="18"/>
        <v>-0.22133534678028255</v>
      </c>
      <c r="K53" s="163">
        <f t="shared" si="19"/>
        <v>-861</v>
      </c>
      <c r="L53" s="163">
        <f t="shared" si="20"/>
        <v>-2052</v>
      </c>
      <c r="M53" s="164">
        <f>H53/H$8</f>
        <v>2.2596100724959537E-3</v>
      </c>
      <c r="N53" s="79"/>
    </row>
    <row r="54" spans="1:14" x14ac:dyDescent="0.25">
      <c r="A54" s="161"/>
      <c r="B54" s="157" t="s">
        <v>107</v>
      </c>
      <c r="C54" s="158">
        <v>14005</v>
      </c>
      <c r="D54" s="158">
        <v>14234</v>
      </c>
      <c r="E54" s="158">
        <v>0</v>
      </c>
      <c r="F54" s="158">
        <v>10268</v>
      </c>
      <c r="G54" s="158">
        <v>7870</v>
      </c>
      <c r="H54" s="158">
        <v>10403</v>
      </c>
      <c r="I54" s="159">
        <f>IFERROR(H54/G54-1,"-")</f>
        <v>0.32185514612452359</v>
      </c>
      <c r="J54" s="160">
        <f t="shared" si="18"/>
        <v>-0.26914430237459608</v>
      </c>
      <c r="K54" s="158">
        <f t="shared" si="19"/>
        <v>2533</v>
      </c>
      <c r="L54" s="158">
        <f t="shared" si="20"/>
        <v>-3831</v>
      </c>
      <c r="M54" s="159">
        <f>H54/H$8</f>
        <v>3.2562298911449515E-3</v>
      </c>
      <c r="N54" s="79"/>
    </row>
    <row r="55" spans="1:14" s="56" customFormat="1" x14ac:dyDescent="0.25">
      <c r="A55" s="161"/>
      <c r="B55" s="162" t="s">
        <v>110</v>
      </c>
      <c r="C55" s="163">
        <v>4828</v>
      </c>
      <c r="D55" s="163">
        <v>5743</v>
      </c>
      <c r="E55" s="163">
        <v>0</v>
      </c>
      <c r="F55" s="163">
        <v>5584</v>
      </c>
      <c r="G55" s="163">
        <v>3580</v>
      </c>
      <c r="H55" s="163">
        <v>4630</v>
      </c>
      <c r="I55" s="164">
        <f t="shared" ref="I55:I62" si="21">IFERROR(H55/G55-1,"-")</f>
        <v>0.2932960893854748</v>
      </c>
      <c r="J55" s="165">
        <f t="shared" si="18"/>
        <v>-0.19380114922514369</v>
      </c>
      <c r="K55" s="163">
        <f t="shared" si="19"/>
        <v>1050</v>
      </c>
      <c r="L55" s="163">
        <f t="shared" si="20"/>
        <v>-1113</v>
      </c>
      <c r="M55" s="164">
        <f t="shared" ref="M55:M62" si="22">H55/H$8</f>
        <v>1.4492304523696169E-3</v>
      </c>
      <c r="N55" s="166"/>
    </row>
    <row r="56" spans="1:14" s="56" customFormat="1" x14ac:dyDescent="0.25">
      <c r="A56" s="161"/>
      <c r="B56" s="162" t="s">
        <v>113</v>
      </c>
      <c r="C56" s="163">
        <v>4885</v>
      </c>
      <c r="D56" s="163">
        <v>3591</v>
      </c>
      <c r="E56" s="163">
        <v>0</v>
      </c>
      <c r="F56" s="163">
        <v>1894</v>
      </c>
      <c r="G56" s="163">
        <v>1550</v>
      </c>
      <c r="H56" s="163">
        <v>2203</v>
      </c>
      <c r="I56" s="164">
        <f t="shared" si="21"/>
        <v>0.42129032258064525</v>
      </c>
      <c r="J56" s="165">
        <f t="shared" si="18"/>
        <v>-0.38652186020607071</v>
      </c>
      <c r="K56" s="163">
        <f t="shared" si="19"/>
        <v>653</v>
      </c>
      <c r="L56" s="163">
        <f t="shared" si="20"/>
        <v>-1388</v>
      </c>
      <c r="M56" s="164">
        <f t="shared" si="22"/>
        <v>6.8955824763936632E-4</v>
      </c>
      <c r="N56" s="166"/>
    </row>
    <row r="57" spans="1:14" x14ac:dyDescent="0.25">
      <c r="A57" s="161"/>
      <c r="B57" s="162" t="s">
        <v>116</v>
      </c>
      <c r="C57" s="163">
        <v>503</v>
      </c>
      <c r="D57" s="163">
        <v>1064</v>
      </c>
      <c r="E57" s="163">
        <v>0</v>
      </c>
      <c r="F57" s="163">
        <v>423</v>
      </c>
      <c r="G57" s="163">
        <v>332</v>
      </c>
      <c r="H57" s="163">
        <v>181</v>
      </c>
      <c r="I57" s="164">
        <f t="shared" si="21"/>
        <v>-0.45481927710843373</v>
      </c>
      <c r="J57" s="165">
        <f t="shared" si="18"/>
        <v>-0.82988721804511278</v>
      </c>
      <c r="K57" s="163">
        <f t="shared" si="19"/>
        <v>-151</v>
      </c>
      <c r="L57" s="163">
        <f t="shared" si="20"/>
        <v>-883</v>
      </c>
      <c r="M57" s="164">
        <f t="shared" si="22"/>
        <v>5.6654581399330599E-5</v>
      </c>
      <c r="N57" s="79"/>
    </row>
    <row r="58" spans="1:14" x14ac:dyDescent="0.25">
      <c r="A58" s="161"/>
      <c r="B58" s="162" t="s">
        <v>123</v>
      </c>
      <c r="C58" s="163">
        <v>204</v>
      </c>
      <c r="D58" s="163">
        <v>158</v>
      </c>
      <c r="E58" s="163">
        <v>0</v>
      </c>
      <c r="F58" s="163">
        <v>377</v>
      </c>
      <c r="G58" s="163">
        <v>118</v>
      </c>
      <c r="H58" s="163">
        <v>232</v>
      </c>
      <c r="I58" s="164">
        <f t="shared" si="21"/>
        <v>0.96610169491525433</v>
      </c>
      <c r="J58" s="165">
        <f t="shared" si="18"/>
        <v>0.46835443037974689</v>
      </c>
      <c r="K58" s="163">
        <f t="shared" si="19"/>
        <v>114</v>
      </c>
      <c r="L58" s="163">
        <f t="shared" si="20"/>
        <v>74</v>
      </c>
      <c r="M58" s="164">
        <f t="shared" si="22"/>
        <v>7.2618026986987286E-5</v>
      </c>
      <c r="N58" s="79"/>
    </row>
    <row r="59" spans="1:14" x14ac:dyDescent="0.25">
      <c r="A59" s="161"/>
      <c r="B59" s="162" t="s">
        <v>119</v>
      </c>
      <c r="C59" s="163">
        <v>315</v>
      </c>
      <c r="D59" s="163">
        <v>120</v>
      </c>
      <c r="E59" s="163">
        <v>0</v>
      </c>
      <c r="F59" s="163">
        <v>93</v>
      </c>
      <c r="G59" s="163">
        <v>117</v>
      </c>
      <c r="H59" s="163">
        <v>10</v>
      </c>
      <c r="I59" s="164">
        <f t="shared" si="21"/>
        <v>-0.9145299145299145</v>
      </c>
      <c r="J59" s="165">
        <f t="shared" si="18"/>
        <v>-0.91666666666666663</v>
      </c>
      <c r="K59" s="163">
        <f t="shared" si="19"/>
        <v>-107</v>
      </c>
      <c r="L59" s="163">
        <f t="shared" si="20"/>
        <v>-110</v>
      </c>
      <c r="M59" s="164">
        <f t="shared" si="22"/>
        <v>3.1300873701287626E-6</v>
      </c>
      <c r="N59" s="79"/>
    </row>
    <row r="60" spans="1:14" x14ac:dyDescent="0.25">
      <c r="A60" s="161"/>
      <c r="B60" s="162" t="s">
        <v>128</v>
      </c>
      <c r="C60" s="163">
        <v>44</v>
      </c>
      <c r="D60" s="163">
        <v>37</v>
      </c>
      <c r="E60" s="163">
        <v>0</v>
      </c>
      <c r="F60" s="163">
        <v>63</v>
      </c>
      <c r="G60" s="163">
        <v>14</v>
      </c>
      <c r="H60" s="163">
        <v>48</v>
      </c>
      <c r="I60" s="164">
        <f t="shared" si="21"/>
        <v>2.4285714285714284</v>
      </c>
      <c r="J60" s="165">
        <f t="shared" si="18"/>
        <v>0.29729729729729737</v>
      </c>
      <c r="K60" s="163">
        <f t="shared" si="19"/>
        <v>34</v>
      </c>
      <c r="L60" s="163">
        <f t="shared" si="20"/>
        <v>11</v>
      </c>
      <c r="M60" s="164">
        <f t="shared" si="22"/>
        <v>1.502441937661806E-5</v>
      </c>
      <c r="N60" s="79"/>
    </row>
    <row r="61" spans="1:14" x14ac:dyDescent="0.25">
      <c r="A61" s="161" t="s">
        <v>144</v>
      </c>
      <c r="B61" s="162" t="s">
        <v>131</v>
      </c>
      <c r="C61" s="163">
        <v>61</v>
      </c>
      <c r="D61" s="163">
        <v>57</v>
      </c>
      <c r="E61" s="163">
        <v>0</v>
      </c>
      <c r="F61" s="163">
        <v>11</v>
      </c>
      <c r="G61" s="163">
        <v>0</v>
      </c>
      <c r="H61" s="163">
        <v>0</v>
      </c>
      <c r="I61" s="164" t="str">
        <f t="shared" si="21"/>
        <v>-</v>
      </c>
      <c r="J61" s="165">
        <f t="shared" si="18"/>
        <v>-1</v>
      </c>
      <c r="K61" s="163">
        <f t="shared" si="19"/>
        <v>0</v>
      </c>
      <c r="L61" s="163">
        <f t="shared" si="20"/>
        <v>-57</v>
      </c>
      <c r="M61" s="164">
        <f t="shared" si="22"/>
        <v>0</v>
      </c>
      <c r="N61" s="79"/>
    </row>
    <row r="62" spans="1:14" x14ac:dyDescent="0.25">
      <c r="A62" s="161" t="s">
        <v>145</v>
      </c>
      <c r="B62" s="168" t="s">
        <v>145</v>
      </c>
      <c r="C62" s="169">
        <f t="shared" ref="C62:H62" si="23">C54-SUM(C55:C61)</f>
        <v>3165</v>
      </c>
      <c r="D62" s="169">
        <f t="shared" si="23"/>
        <v>3464</v>
      </c>
      <c r="E62" s="169">
        <f t="shared" si="23"/>
        <v>0</v>
      </c>
      <c r="F62" s="169">
        <f t="shared" si="23"/>
        <v>1823</v>
      </c>
      <c r="G62" s="169">
        <f t="shared" si="23"/>
        <v>2159</v>
      </c>
      <c r="H62" s="169">
        <f t="shared" si="23"/>
        <v>3099</v>
      </c>
      <c r="I62" s="170">
        <f t="shared" si="21"/>
        <v>0.43538675312644748</v>
      </c>
      <c r="J62" s="171">
        <f t="shared" si="18"/>
        <v>-0.10536951501154734</v>
      </c>
      <c r="K62" s="169">
        <f>H62-G62</f>
        <v>940</v>
      </c>
      <c r="L62" s="169">
        <f t="shared" si="20"/>
        <v>-365</v>
      </c>
      <c r="M62" s="170">
        <f t="shared" si="22"/>
        <v>9.7001407600290346E-4</v>
      </c>
      <c r="N62" s="79"/>
    </row>
    <row r="63" spans="1:14" s="144" customFormat="1" x14ac:dyDescent="0.25">
      <c r="A63" s="161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61"/>
      <c r="B64" s="154" t="s">
        <v>68</v>
      </c>
      <c r="C64" s="176">
        <v>75817</v>
      </c>
      <c r="D64" s="176">
        <v>80379</v>
      </c>
      <c r="E64" s="176">
        <v>0</v>
      </c>
      <c r="F64" s="176">
        <v>137368</v>
      </c>
      <c r="G64" s="176">
        <v>132622</v>
      </c>
      <c r="H64" s="176">
        <v>99510</v>
      </c>
      <c r="I64" s="177">
        <f>IFERROR(H64/G64-1,"-")</f>
        <v>-0.24967200012064361</v>
      </c>
      <c r="J64" s="177">
        <f>IFERROR(H64/D64-1,"-")</f>
        <v>0.23800992796625975</v>
      </c>
      <c r="K64" s="176">
        <f>H64-G64</f>
        <v>-33112</v>
      </c>
      <c r="L64" s="176">
        <f>H64-D64</f>
        <v>19131</v>
      </c>
      <c r="M64" s="177">
        <f>H64/H$8</f>
        <v>3.1147499420151315E-2</v>
      </c>
      <c r="N64" s="79"/>
    </row>
    <row r="65" spans="1:14" x14ac:dyDescent="0.25">
      <c r="A65" s="161" t="s">
        <v>96</v>
      </c>
      <c r="B65" s="157" t="s">
        <v>97</v>
      </c>
      <c r="C65" s="158">
        <v>20130</v>
      </c>
      <c r="D65" s="158">
        <v>26125</v>
      </c>
      <c r="E65" s="158">
        <v>0</v>
      </c>
      <c r="F65" s="158">
        <v>40192</v>
      </c>
      <c r="G65" s="158">
        <v>44490</v>
      </c>
      <c r="H65" s="158">
        <v>20634</v>
      </c>
      <c r="I65" s="159">
        <f>IFERROR(H65/G65-1,"-")</f>
        <v>-0.53621038435603507</v>
      </c>
      <c r="J65" s="160">
        <f t="shared" ref="J65:J76" si="24">IFERROR(H65/D65-1,"-")</f>
        <v>-0.21018181818181814</v>
      </c>
      <c r="K65" s="158">
        <f t="shared" ref="K65:K75" si="25">H65-G65</f>
        <v>-23856</v>
      </c>
      <c r="L65" s="158">
        <f t="shared" ref="L65:L76" si="26">H65-D65</f>
        <v>-5491</v>
      </c>
      <c r="M65" s="159">
        <f>H65/H$8</f>
        <v>6.4586222795236887E-3</v>
      </c>
      <c r="N65" s="79"/>
    </row>
    <row r="66" spans="1:14" x14ac:dyDescent="0.25">
      <c r="A66" s="161" t="s">
        <v>103</v>
      </c>
      <c r="B66" s="162" t="s">
        <v>103</v>
      </c>
      <c r="C66" s="163">
        <v>42233</v>
      </c>
      <c r="D66" s="163">
        <v>32376</v>
      </c>
      <c r="E66" s="163">
        <v>5837</v>
      </c>
      <c r="F66" s="163">
        <v>68246</v>
      </c>
      <c r="G66" s="163">
        <v>59518</v>
      </c>
      <c r="H66" s="163">
        <v>69239</v>
      </c>
      <c r="I66" s="164">
        <f>IFERROR(H66/G66-1,"-")</f>
        <v>0.16332874088511029</v>
      </c>
      <c r="J66" s="165">
        <f t="shared" si="24"/>
        <v>1.1385903138127009</v>
      </c>
      <c r="K66" s="163">
        <f t="shared" si="25"/>
        <v>9721</v>
      </c>
      <c r="L66" s="163">
        <f t="shared" si="26"/>
        <v>36863</v>
      </c>
      <c r="M66" s="164">
        <f>H66/H$8</f>
        <v>2.167241194203454E-2</v>
      </c>
      <c r="N66" s="79"/>
    </row>
    <row r="67" spans="1:14" x14ac:dyDescent="0.25">
      <c r="A67" s="161" t="s">
        <v>100</v>
      </c>
      <c r="B67" s="162" t="s">
        <v>100</v>
      </c>
      <c r="C67" s="163">
        <v>35136</v>
      </c>
      <c r="D67" s="163">
        <v>46305</v>
      </c>
      <c r="E67" s="163">
        <v>15274</v>
      </c>
      <c r="F67" s="163">
        <v>25596</v>
      </c>
      <c r="G67" s="163">
        <v>36587</v>
      </c>
      <c r="H67" s="163">
        <v>76037</v>
      </c>
      <c r="I67" s="164">
        <f>IFERROR(H67/G67-1,"-")</f>
        <v>1.0782518380845656</v>
      </c>
      <c r="J67" s="165">
        <f t="shared" si="24"/>
        <v>0.64209048698844606</v>
      </c>
      <c r="K67" s="163">
        <f t="shared" si="25"/>
        <v>39450</v>
      </c>
      <c r="L67" s="163">
        <f t="shared" si="26"/>
        <v>29732</v>
      </c>
      <c r="M67" s="164">
        <f>H67/H$8</f>
        <v>2.3800245336248072E-2</v>
      </c>
      <c r="N67" s="79"/>
    </row>
    <row r="68" spans="1:14" x14ac:dyDescent="0.25">
      <c r="A68" s="161"/>
      <c r="B68" s="157" t="s">
        <v>107</v>
      </c>
      <c r="C68" s="158">
        <v>55687</v>
      </c>
      <c r="D68" s="158">
        <v>54254</v>
      </c>
      <c r="E68" s="158">
        <v>0</v>
      </c>
      <c r="F68" s="158">
        <v>97176</v>
      </c>
      <c r="G68" s="158">
        <v>88132</v>
      </c>
      <c r="H68" s="158">
        <v>78876</v>
      </c>
      <c r="I68" s="159">
        <f>IFERROR(H68/G68-1,"-")</f>
        <v>-0.10502428175917944</v>
      </c>
      <c r="J68" s="160">
        <f t="shared" si="24"/>
        <v>0.45382828915840312</v>
      </c>
      <c r="K68" s="158">
        <f t="shared" si="25"/>
        <v>-9256</v>
      </c>
      <c r="L68" s="158">
        <f t="shared" si="26"/>
        <v>24622</v>
      </c>
      <c r="M68" s="159">
        <f>H68/H$8</f>
        <v>2.4688877140627626E-2</v>
      </c>
      <c r="N68" s="79"/>
    </row>
    <row r="69" spans="1:14" s="56" customFormat="1" x14ac:dyDescent="0.25">
      <c r="A69" s="161"/>
      <c r="B69" s="162" t="s">
        <v>110</v>
      </c>
      <c r="C69" s="163">
        <v>27184</v>
      </c>
      <c r="D69" s="163">
        <v>23576</v>
      </c>
      <c r="E69" s="163">
        <v>0</v>
      </c>
      <c r="F69" s="163">
        <v>55357</v>
      </c>
      <c r="G69" s="163">
        <v>37244</v>
      </c>
      <c r="H69" s="163">
        <v>46489</v>
      </c>
      <c r="I69" s="164">
        <f t="shared" ref="I69:I76" si="27">IFERROR(H69/G69-1,"-")</f>
        <v>0.24822790248093662</v>
      </c>
      <c r="J69" s="165">
        <f t="shared" si="24"/>
        <v>0.9718781812012216</v>
      </c>
      <c r="K69" s="163">
        <f t="shared" si="25"/>
        <v>9245</v>
      </c>
      <c r="L69" s="163">
        <f t="shared" si="26"/>
        <v>22913</v>
      </c>
      <c r="M69" s="164">
        <f t="shared" ref="M69:M76" si="28">H69/H$8</f>
        <v>1.4551463174991603E-2</v>
      </c>
      <c r="N69" s="166"/>
    </row>
    <row r="70" spans="1:14" s="56" customFormat="1" x14ac:dyDescent="0.25">
      <c r="A70" s="161"/>
      <c r="B70" s="162" t="s">
        <v>113</v>
      </c>
      <c r="C70" s="163">
        <v>7495</v>
      </c>
      <c r="D70" s="163">
        <v>5273</v>
      </c>
      <c r="E70" s="163">
        <v>0</v>
      </c>
      <c r="F70" s="163">
        <v>1577</v>
      </c>
      <c r="G70" s="163">
        <v>4584</v>
      </c>
      <c r="H70" s="163">
        <v>4680</v>
      </c>
      <c r="I70" s="164">
        <f t="shared" si="27"/>
        <v>2.0942408376963373E-2</v>
      </c>
      <c r="J70" s="165">
        <f t="shared" si="24"/>
        <v>-0.11245970036032615</v>
      </c>
      <c r="K70" s="163">
        <f t="shared" si="25"/>
        <v>96</v>
      </c>
      <c r="L70" s="163">
        <f t="shared" si="26"/>
        <v>-593</v>
      </c>
      <c r="M70" s="164">
        <f t="shared" si="28"/>
        <v>1.4648808892202608E-3</v>
      </c>
      <c r="N70" s="166"/>
    </row>
    <row r="71" spans="1:14" x14ac:dyDescent="0.25">
      <c r="A71" s="161"/>
      <c r="B71" s="162" t="s">
        <v>116</v>
      </c>
      <c r="C71" s="163">
        <v>3238</v>
      </c>
      <c r="D71" s="163">
        <v>6398</v>
      </c>
      <c r="E71" s="163">
        <v>0</v>
      </c>
      <c r="F71" s="163">
        <v>12259</v>
      </c>
      <c r="G71" s="163">
        <v>12028</v>
      </c>
      <c r="H71" s="163">
        <v>5749</v>
      </c>
      <c r="I71" s="164">
        <f t="shared" si="27"/>
        <v>-0.52203192550714994</v>
      </c>
      <c r="J71" s="165">
        <f t="shared" si="24"/>
        <v>-0.10143794935917472</v>
      </c>
      <c r="K71" s="163">
        <f t="shared" si="25"/>
        <v>-6279</v>
      </c>
      <c r="L71" s="163">
        <f t="shared" si="26"/>
        <v>-649</v>
      </c>
      <c r="M71" s="164">
        <f t="shared" si="28"/>
        <v>1.7994872290870256E-3</v>
      </c>
      <c r="N71" s="79"/>
    </row>
    <row r="72" spans="1:14" x14ac:dyDescent="0.25">
      <c r="A72" s="161"/>
      <c r="B72" s="162" t="s">
        <v>123</v>
      </c>
      <c r="C72" s="163">
        <v>1011</v>
      </c>
      <c r="D72" s="163">
        <v>557</v>
      </c>
      <c r="E72" s="163">
        <v>0</v>
      </c>
      <c r="F72" s="163">
        <v>2346</v>
      </c>
      <c r="G72" s="163">
        <v>3564</v>
      </c>
      <c r="H72" s="163">
        <v>1956</v>
      </c>
      <c r="I72" s="164">
        <f t="shared" si="27"/>
        <v>-0.45117845117845112</v>
      </c>
      <c r="J72" s="165">
        <f t="shared" si="24"/>
        <v>2.5116696588868939</v>
      </c>
      <c r="K72" s="163">
        <f t="shared" si="25"/>
        <v>-1608</v>
      </c>
      <c r="L72" s="163">
        <f t="shared" si="26"/>
        <v>1399</v>
      </c>
      <c r="M72" s="164">
        <f t="shared" si="28"/>
        <v>6.1224508959718588E-4</v>
      </c>
      <c r="N72" s="79"/>
    </row>
    <row r="73" spans="1:14" x14ac:dyDescent="0.25">
      <c r="A73" s="161"/>
      <c r="B73" s="162" t="s">
        <v>119</v>
      </c>
      <c r="C73" s="163">
        <v>1316</v>
      </c>
      <c r="D73" s="163">
        <v>904</v>
      </c>
      <c r="E73" s="163">
        <v>0</v>
      </c>
      <c r="F73" s="163">
        <v>4173</v>
      </c>
      <c r="G73" s="163">
        <v>4232</v>
      </c>
      <c r="H73" s="163">
        <v>3193</v>
      </c>
      <c r="I73" s="164">
        <f t="shared" si="27"/>
        <v>-0.24551039697542532</v>
      </c>
      <c r="J73" s="165">
        <f t="shared" si="24"/>
        <v>2.5320796460176993</v>
      </c>
      <c r="K73" s="163">
        <f t="shared" si="25"/>
        <v>-1039</v>
      </c>
      <c r="L73" s="163">
        <f t="shared" si="26"/>
        <v>2289</v>
      </c>
      <c r="M73" s="164">
        <f t="shared" si="28"/>
        <v>9.9943689728211388E-4</v>
      </c>
      <c r="N73" s="79"/>
    </row>
    <row r="74" spans="1:14" x14ac:dyDescent="0.25">
      <c r="A74" s="161"/>
      <c r="B74" s="162" t="s">
        <v>128</v>
      </c>
      <c r="C74" s="163">
        <v>311</v>
      </c>
      <c r="D74" s="163">
        <v>648</v>
      </c>
      <c r="E74" s="163">
        <v>0</v>
      </c>
      <c r="F74" s="163">
        <v>91</v>
      </c>
      <c r="G74" s="163">
        <v>224</v>
      </c>
      <c r="H74" s="163">
        <v>80</v>
      </c>
      <c r="I74" s="164">
        <f t="shared" si="27"/>
        <v>-0.64285714285714279</v>
      </c>
      <c r="J74" s="165">
        <f t="shared" si="24"/>
        <v>-0.87654320987654322</v>
      </c>
      <c r="K74" s="163">
        <f t="shared" si="25"/>
        <v>-144</v>
      </c>
      <c r="L74" s="163">
        <f t="shared" si="26"/>
        <v>-568</v>
      </c>
      <c r="M74" s="164">
        <f t="shared" si="28"/>
        <v>2.5040698961030101E-5</v>
      </c>
      <c r="N74" s="79"/>
    </row>
    <row r="75" spans="1:14" x14ac:dyDescent="0.25">
      <c r="A75" s="161" t="s">
        <v>144</v>
      </c>
      <c r="B75" s="162" t="s">
        <v>131</v>
      </c>
      <c r="C75" s="163">
        <v>65</v>
      </c>
      <c r="D75" s="163">
        <v>233</v>
      </c>
      <c r="E75" s="163">
        <v>0</v>
      </c>
      <c r="F75" s="163">
        <v>31</v>
      </c>
      <c r="G75" s="163">
        <v>238</v>
      </c>
      <c r="H75" s="163">
        <v>0</v>
      </c>
      <c r="I75" s="164">
        <f t="shared" si="27"/>
        <v>-1</v>
      </c>
      <c r="J75" s="165">
        <f t="shared" si="24"/>
        <v>-1</v>
      </c>
      <c r="K75" s="163">
        <f t="shared" si="25"/>
        <v>-238</v>
      </c>
      <c r="L75" s="163">
        <f t="shared" si="26"/>
        <v>-233</v>
      </c>
      <c r="M75" s="164">
        <f t="shared" si="28"/>
        <v>0</v>
      </c>
      <c r="N75" s="79"/>
    </row>
    <row r="76" spans="1:14" x14ac:dyDescent="0.25">
      <c r="A76" s="161" t="s">
        <v>145</v>
      </c>
      <c r="B76" s="168" t="s">
        <v>145</v>
      </c>
      <c r="C76" s="169">
        <f t="shared" ref="C76:H76" si="29">C68-SUM(C69:C75)</f>
        <v>15067</v>
      </c>
      <c r="D76" s="169">
        <f t="shared" si="29"/>
        <v>16665</v>
      </c>
      <c r="E76" s="169">
        <f t="shared" si="29"/>
        <v>0</v>
      </c>
      <c r="F76" s="169">
        <f t="shared" si="29"/>
        <v>21342</v>
      </c>
      <c r="G76" s="169">
        <f t="shared" si="29"/>
        <v>26018</v>
      </c>
      <c r="H76" s="169">
        <f t="shared" si="29"/>
        <v>16729</v>
      </c>
      <c r="I76" s="170">
        <f t="shared" si="27"/>
        <v>-0.35702206164962713</v>
      </c>
      <c r="J76" s="171">
        <f t="shared" si="24"/>
        <v>3.8403840384038102E-3</v>
      </c>
      <c r="K76" s="169">
        <f>H76-G76</f>
        <v>-9289</v>
      </c>
      <c r="L76" s="169">
        <f t="shared" si="26"/>
        <v>64</v>
      </c>
      <c r="M76" s="170">
        <f t="shared" si="28"/>
        <v>5.236323161488407E-3</v>
      </c>
      <c r="N76" s="79"/>
    </row>
    <row r="77" spans="1:14" s="144" customFormat="1" x14ac:dyDescent="0.25">
      <c r="A77" s="161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61"/>
      <c r="B78" s="154" t="s">
        <v>68</v>
      </c>
      <c r="C78" s="176">
        <v>507997</v>
      </c>
      <c r="D78" s="176">
        <v>485605</v>
      </c>
      <c r="E78" s="176">
        <v>0</v>
      </c>
      <c r="F78" s="176">
        <v>417659</v>
      </c>
      <c r="G78" s="176">
        <v>454413</v>
      </c>
      <c r="H78" s="176">
        <v>532065</v>
      </c>
      <c r="I78" s="177">
        <f>IFERROR(H78/G78-1,"-")</f>
        <v>0.17088419565461366</v>
      </c>
      <c r="J78" s="177">
        <f>IFERROR(H78/D78-1,"-")</f>
        <v>9.5674467931755158E-2</v>
      </c>
      <c r="K78" s="176">
        <f>H78-G78</f>
        <v>77652</v>
      </c>
      <c r="L78" s="176">
        <f>H78-D78</f>
        <v>46460</v>
      </c>
      <c r="M78" s="177">
        <f>H78/H$8</f>
        <v>0.16654099365875599</v>
      </c>
      <c r="N78" s="79"/>
    </row>
    <row r="79" spans="1:14" x14ac:dyDescent="0.25">
      <c r="A79" s="161" t="s">
        <v>96</v>
      </c>
      <c r="B79" s="157" t="s">
        <v>97</v>
      </c>
      <c r="C79" s="158">
        <v>209646</v>
      </c>
      <c r="D79" s="158">
        <v>213759</v>
      </c>
      <c r="E79" s="158">
        <v>0</v>
      </c>
      <c r="F79" s="158">
        <v>201715</v>
      </c>
      <c r="G79" s="158">
        <v>201058</v>
      </c>
      <c r="H79" s="158">
        <v>207746</v>
      </c>
      <c r="I79" s="159">
        <f>IFERROR(H79/G79-1,"-")</f>
        <v>3.3264033264033266E-2</v>
      </c>
      <c r="J79" s="160">
        <f t="shared" ref="J79:J90" si="30">IFERROR(H79/D79-1,"-")</f>
        <v>-2.812980973900514E-2</v>
      </c>
      <c r="K79" s="158">
        <f t="shared" ref="K79:K89" si="31">H79-G79</f>
        <v>6688</v>
      </c>
      <c r="L79" s="158">
        <f t="shared" ref="L79:L90" si="32">H79-D79</f>
        <v>-6013</v>
      </c>
      <c r="M79" s="159">
        <f>H79/H$8</f>
        <v>6.5026313079476983E-2</v>
      </c>
      <c r="N79" s="79"/>
    </row>
    <row r="80" spans="1:14" x14ac:dyDescent="0.25">
      <c r="A80" s="161" t="s">
        <v>103</v>
      </c>
      <c r="B80" s="162" t="s">
        <v>103</v>
      </c>
      <c r="C80" s="163">
        <v>189906</v>
      </c>
      <c r="D80" s="163">
        <v>125031</v>
      </c>
      <c r="E80" s="163">
        <v>22000</v>
      </c>
      <c r="F80" s="163">
        <v>144660</v>
      </c>
      <c r="G80" s="163">
        <v>161617</v>
      </c>
      <c r="H80" s="163">
        <v>168927</v>
      </c>
      <c r="I80" s="164">
        <f>IFERROR(H80/G80-1,"-")</f>
        <v>4.5230390367349882E-2</v>
      </c>
      <c r="J80" s="165">
        <f t="shared" si="30"/>
        <v>0.35108093192888168</v>
      </c>
      <c r="K80" s="163">
        <f t="shared" si="31"/>
        <v>7310</v>
      </c>
      <c r="L80" s="163">
        <f t="shared" si="32"/>
        <v>43896</v>
      </c>
      <c r="M80" s="164">
        <f>H80/H$8</f>
        <v>5.2875626917374144E-2</v>
      </c>
      <c r="N80" s="79"/>
    </row>
    <row r="81" spans="1:14" x14ac:dyDescent="0.25">
      <c r="A81" s="161" t="s">
        <v>100</v>
      </c>
      <c r="B81" s="162" t="s">
        <v>100</v>
      </c>
      <c r="C81" s="163">
        <v>956349</v>
      </c>
      <c r="D81" s="163">
        <v>986613</v>
      </c>
      <c r="E81" s="163">
        <v>230645</v>
      </c>
      <c r="F81" s="163">
        <v>798206</v>
      </c>
      <c r="G81" s="163">
        <v>835850</v>
      </c>
      <c r="H81" s="163">
        <v>793459</v>
      </c>
      <c r="I81" s="164">
        <f>IFERROR(H81/G81-1,"-")</f>
        <v>-5.0716037566549077E-2</v>
      </c>
      <c r="J81" s="165">
        <f t="shared" si="30"/>
        <v>-0.19577483775299942</v>
      </c>
      <c r="K81" s="163">
        <f t="shared" si="31"/>
        <v>-42391</v>
      </c>
      <c r="L81" s="163">
        <f t="shared" si="32"/>
        <v>-193154</v>
      </c>
      <c r="M81" s="164">
        <f>H81/H$8</f>
        <v>0.24835959946149977</v>
      </c>
      <c r="N81" s="79"/>
    </row>
    <row r="82" spans="1:14" x14ac:dyDescent="0.25">
      <c r="A82" s="161"/>
      <c r="B82" s="157" t="s">
        <v>107</v>
      </c>
      <c r="C82" s="158">
        <v>298351</v>
      </c>
      <c r="D82" s="158">
        <v>271846</v>
      </c>
      <c r="E82" s="158">
        <v>0</v>
      </c>
      <c r="F82" s="158">
        <v>215944</v>
      </c>
      <c r="G82" s="158">
        <v>253355</v>
      </c>
      <c r="H82" s="158">
        <v>324319</v>
      </c>
      <c r="I82" s="159">
        <f>IFERROR(H82/G82-1,"-")</f>
        <v>0.2800970969588128</v>
      </c>
      <c r="J82" s="160">
        <f t="shared" si="30"/>
        <v>0.19302472723527297</v>
      </c>
      <c r="K82" s="158">
        <f t="shared" si="31"/>
        <v>70964</v>
      </c>
      <c r="L82" s="158">
        <f t="shared" si="32"/>
        <v>52473</v>
      </c>
      <c r="M82" s="159">
        <f>H82/H$8</f>
        <v>0.10151468057927901</v>
      </c>
      <c r="N82" s="79"/>
    </row>
    <row r="83" spans="1:14" s="56" customFormat="1" x14ac:dyDescent="0.25">
      <c r="A83" s="161"/>
      <c r="B83" s="162" t="s">
        <v>110</v>
      </c>
      <c r="C83" s="163">
        <v>39307</v>
      </c>
      <c r="D83" s="163">
        <v>53562</v>
      </c>
      <c r="E83" s="163">
        <v>0</v>
      </c>
      <c r="F83" s="163">
        <v>54259</v>
      </c>
      <c r="G83" s="163">
        <v>61706</v>
      </c>
      <c r="H83" s="163">
        <v>73992</v>
      </c>
      <c r="I83" s="164">
        <f t="shared" ref="I83:I90" si="33">IFERROR(H83/G83-1,"-")</f>
        <v>0.19910543545198189</v>
      </c>
      <c r="J83" s="165">
        <f t="shared" si="30"/>
        <v>0.38142713117508675</v>
      </c>
      <c r="K83" s="163">
        <f t="shared" si="31"/>
        <v>12286</v>
      </c>
      <c r="L83" s="163">
        <f t="shared" si="32"/>
        <v>20430</v>
      </c>
      <c r="M83" s="164">
        <f t="shared" ref="M83:M90" si="34">H83/H$8</f>
        <v>2.316014246905674E-2</v>
      </c>
      <c r="N83" s="166"/>
    </row>
    <row r="84" spans="1:14" s="56" customFormat="1" x14ac:dyDescent="0.25">
      <c r="A84" s="161"/>
      <c r="B84" s="162" t="s">
        <v>113</v>
      </c>
      <c r="C84" s="163">
        <v>139929</v>
      </c>
      <c r="D84" s="163">
        <v>102367</v>
      </c>
      <c r="E84" s="163">
        <v>0</v>
      </c>
      <c r="F84" s="163">
        <v>65143</v>
      </c>
      <c r="G84" s="163">
        <v>61051</v>
      </c>
      <c r="H84" s="163">
        <v>76623</v>
      </c>
      <c r="I84" s="164">
        <f t="shared" si="33"/>
        <v>0.25506543709357743</v>
      </c>
      <c r="J84" s="165">
        <f t="shared" si="30"/>
        <v>-0.25148729571053174</v>
      </c>
      <c r="K84" s="163">
        <f t="shared" si="31"/>
        <v>15572</v>
      </c>
      <c r="L84" s="163">
        <f t="shared" si="32"/>
        <v>-25744</v>
      </c>
      <c r="M84" s="164">
        <f t="shared" si="34"/>
        <v>2.3983668456137617E-2</v>
      </c>
      <c r="N84" s="166"/>
    </row>
    <row r="85" spans="1:14" x14ac:dyDescent="0.25">
      <c r="A85" s="161"/>
      <c r="B85" s="162" t="s">
        <v>116</v>
      </c>
      <c r="C85" s="163">
        <v>14454</v>
      </c>
      <c r="D85" s="163">
        <v>16102</v>
      </c>
      <c r="E85" s="163">
        <v>0</v>
      </c>
      <c r="F85" s="163">
        <v>15423</v>
      </c>
      <c r="G85" s="163">
        <v>21776</v>
      </c>
      <c r="H85" s="163">
        <v>38922</v>
      </c>
      <c r="I85" s="164">
        <f t="shared" si="33"/>
        <v>0.78738060249816311</v>
      </c>
      <c r="J85" s="165">
        <f t="shared" si="30"/>
        <v>1.4172152527636319</v>
      </c>
      <c r="K85" s="163">
        <f t="shared" si="31"/>
        <v>17146</v>
      </c>
      <c r="L85" s="163">
        <f t="shared" si="32"/>
        <v>22820</v>
      </c>
      <c r="M85" s="164">
        <f t="shared" si="34"/>
        <v>1.2182926062015169E-2</v>
      </c>
      <c r="N85" s="79"/>
    </row>
    <row r="86" spans="1:14" x14ac:dyDescent="0.25">
      <c r="A86" s="161"/>
      <c r="B86" s="162" t="s">
        <v>123</v>
      </c>
      <c r="C86" s="163">
        <v>14605</v>
      </c>
      <c r="D86" s="163">
        <v>11365</v>
      </c>
      <c r="E86" s="163">
        <v>0</v>
      </c>
      <c r="F86" s="163">
        <v>7258</v>
      </c>
      <c r="G86" s="163">
        <v>9426</v>
      </c>
      <c r="H86" s="163">
        <v>17870</v>
      </c>
      <c r="I86" s="164">
        <f t="shared" si="33"/>
        <v>0.89582007214088688</v>
      </c>
      <c r="J86" s="165">
        <f t="shared" si="30"/>
        <v>0.57237131544214703</v>
      </c>
      <c r="K86" s="163">
        <f t="shared" si="31"/>
        <v>8444</v>
      </c>
      <c r="L86" s="163">
        <f t="shared" si="32"/>
        <v>6505</v>
      </c>
      <c r="M86" s="164">
        <f t="shared" si="34"/>
        <v>5.5934661304200984E-3</v>
      </c>
      <c r="N86" s="79"/>
    </row>
    <row r="87" spans="1:14" x14ac:dyDescent="0.25">
      <c r="A87" s="161"/>
      <c r="B87" s="162" t="s">
        <v>119</v>
      </c>
      <c r="C87" s="163">
        <v>7813</v>
      </c>
      <c r="D87" s="163">
        <v>5192</v>
      </c>
      <c r="E87" s="163">
        <v>0</v>
      </c>
      <c r="F87" s="163">
        <v>3144</v>
      </c>
      <c r="G87" s="163">
        <v>5343</v>
      </c>
      <c r="H87" s="163">
        <v>8924</v>
      </c>
      <c r="I87" s="164">
        <f t="shared" si="33"/>
        <v>0.67022272131761174</v>
      </c>
      <c r="J87" s="165">
        <f t="shared" si="30"/>
        <v>0.71879815100154087</v>
      </c>
      <c r="K87" s="163">
        <f t="shared" si="31"/>
        <v>3581</v>
      </c>
      <c r="L87" s="163">
        <f t="shared" si="32"/>
        <v>3732</v>
      </c>
      <c r="M87" s="164">
        <f t="shared" si="34"/>
        <v>2.7932899691029077E-3</v>
      </c>
      <c r="N87" s="79"/>
    </row>
    <row r="88" spans="1:14" x14ac:dyDescent="0.25">
      <c r="A88" s="161"/>
      <c r="B88" s="162" t="s">
        <v>128</v>
      </c>
      <c r="C88" s="163">
        <v>1804</v>
      </c>
      <c r="D88" s="163">
        <v>2748</v>
      </c>
      <c r="E88" s="163">
        <v>0</v>
      </c>
      <c r="F88" s="163">
        <v>2777</v>
      </c>
      <c r="G88" s="163">
        <v>1227</v>
      </c>
      <c r="H88" s="163">
        <v>1623</v>
      </c>
      <c r="I88" s="164">
        <f t="shared" si="33"/>
        <v>0.32273838630806839</v>
      </c>
      <c r="J88" s="165">
        <f t="shared" si="30"/>
        <v>-0.40938864628820959</v>
      </c>
      <c r="K88" s="163">
        <f t="shared" si="31"/>
        <v>396</v>
      </c>
      <c r="L88" s="163">
        <f t="shared" si="32"/>
        <v>-1125</v>
      </c>
      <c r="M88" s="164">
        <f t="shared" si="34"/>
        <v>5.080131801718981E-4</v>
      </c>
      <c r="N88" s="79"/>
    </row>
    <row r="89" spans="1:14" x14ac:dyDescent="0.25">
      <c r="A89" s="161" t="s">
        <v>144</v>
      </c>
      <c r="B89" s="162" t="s">
        <v>131</v>
      </c>
      <c r="C89" s="163">
        <v>1378</v>
      </c>
      <c r="D89" s="163">
        <v>2316</v>
      </c>
      <c r="E89" s="163">
        <v>0</v>
      </c>
      <c r="F89" s="163">
        <v>1013</v>
      </c>
      <c r="G89" s="163">
        <v>1082</v>
      </c>
      <c r="H89" s="163">
        <v>428</v>
      </c>
      <c r="I89" s="164">
        <f t="shared" si="33"/>
        <v>-0.60443622920517559</v>
      </c>
      <c r="J89" s="165">
        <f t="shared" si="30"/>
        <v>-0.81519861830742657</v>
      </c>
      <c r="K89" s="163">
        <f t="shared" si="31"/>
        <v>-654</v>
      </c>
      <c r="L89" s="163">
        <f t="shared" si="32"/>
        <v>-1888</v>
      </c>
      <c r="M89" s="164">
        <f t="shared" si="34"/>
        <v>1.3396773944151103E-4</v>
      </c>
      <c r="N89" s="79"/>
    </row>
    <row r="90" spans="1:14" x14ac:dyDescent="0.25">
      <c r="A90" s="161" t="s">
        <v>145</v>
      </c>
      <c r="B90" s="168" t="s">
        <v>145</v>
      </c>
      <c r="C90" s="169">
        <f t="shared" ref="C90:H90" si="35">C82-SUM(C83:C89)</f>
        <v>79061</v>
      </c>
      <c r="D90" s="169">
        <f t="shared" si="35"/>
        <v>78194</v>
      </c>
      <c r="E90" s="169">
        <f t="shared" si="35"/>
        <v>0</v>
      </c>
      <c r="F90" s="169">
        <f t="shared" si="35"/>
        <v>66927</v>
      </c>
      <c r="G90" s="169">
        <f t="shared" si="35"/>
        <v>91744</v>
      </c>
      <c r="H90" s="169">
        <f t="shared" si="35"/>
        <v>105937</v>
      </c>
      <c r="I90" s="170">
        <f t="shared" si="33"/>
        <v>0.15470221485873736</v>
      </c>
      <c r="J90" s="171">
        <f t="shared" si="30"/>
        <v>0.35479704325140027</v>
      </c>
      <c r="K90" s="169">
        <f>H90-G90</f>
        <v>14193</v>
      </c>
      <c r="L90" s="169">
        <f t="shared" si="32"/>
        <v>27743</v>
      </c>
      <c r="M90" s="170">
        <f t="shared" si="34"/>
        <v>3.3159206572933073E-2</v>
      </c>
      <c r="N90" s="79"/>
    </row>
    <row r="91" spans="1:14" s="144" customFormat="1" x14ac:dyDescent="0.25">
      <c r="A91" s="161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61"/>
      <c r="B92" s="154" t="s">
        <v>68</v>
      </c>
      <c r="C92" s="176">
        <v>9067</v>
      </c>
      <c r="D92" s="176">
        <v>9185</v>
      </c>
      <c r="E92" s="176">
        <v>0</v>
      </c>
      <c r="F92" s="176">
        <v>10710</v>
      </c>
      <c r="G92" s="176">
        <v>9594</v>
      </c>
      <c r="H92" s="176">
        <v>10140</v>
      </c>
      <c r="I92" s="177">
        <f>IFERROR(H92/G92-1,"-")</f>
        <v>5.6910569105691033E-2</v>
      </c>
      <c r="J92" s="177">
        <f>IFERROR(H92/D92-1,"-")</f>
        <v>0.10397387044093631</v>
      </c>
      <c r="K92" s="176">
        <f>H92-G92</f>
        <v>546</v>
      </c>
      <c r="L92" s="176">
        <f>H92-D92</f>
        <v>955</v>
      </c>
      <c r="M92" s="177">
        <f>H92/H$8</f>
        <v>3.1739085933105652E-3</v>
      </c>
      <c r="N92" s="79"/>
    </row>
    <row r="93" spans="1:14" x14ac:dyDescent="0.25">
      <c r="A93" s="161" t="s">
        <v>96</v>
      </c>
      <c r="B93" s="157" t="s">
        <v>97</v>
      </c>
      <c r="C93" s="158">
        <v>6582</v>
      </c>
      <c r="D93" s="158">
        <v>6343</v>
      </c>
      <c r="E93" s="158">
        <v>0</v>
      </c>
      <c r="F93" s="158">
        <v>6763</v>
      </c>
      <c r="G93" s="158">
        <v>6308</v>
      </c>
      <c r="H93" s="158">
        <v>6741</v>
      </c>
      <c r="I93" s="159">
        <f>IFERROR(H93/G93-1,"-")</f>
        <v>6.8642993024730536E-2</v>
      </c>
      <c r="J93" s="160">
        <f t="shared" ref="J93:J104" si="36">IFERROR(H93/D93-1,"-")</f>
        <v>6.2746334542014726E-2</v>
      </c>
      <c r="K93" s="158">
        <f t="shared" ref="K93:K103" si="37">H93-G93</f>
        <v>433</v>
      </c>
      <c r="L93" s="158">
        <f t="shared" ref="L93:L104" si="38">H93-D93</f>
        <v>398</v>
      </c>
      <c r="M93" s="159">
        <f>H93/H$8</f>
        <v>2.1099918962037985E-3</v>
      </c>
      <c r="N93" s="79"/>
    </row>
    <row r="94" spans="1:14" x14ac:dyDescent="0.25">
      <c r="A94" s="161" t="s">
        <v>103</v>
      </c>
      <c r="B94" s="162" t="s">
        <v>103</v>
      </c>
      <c r="C94" s="163">
        <v>17606</v>
      </c>
      <c r="D94" s="163">
        <v>17325</v>
      </c>
      <c r="E94" s="163">
        <v>6425</v>
      </c>
      <c r="F94" s="163">
        <v>17927</v>
      </c>
      <c r="G94" s="163">
        <v>11336</v>
      </c>
      <c r="H94" s="163">
        <v>10885</v>
      </c>
      <c r="I94" s="164">
        <f>IFERROR(H94/G94-1,"-")</f>
        <v>-3.9784756527875831E-2</v>
      </c>
      <c r="J94" s="165">
        <f t="shared" si="36"/>
        <v>-0.37171717171717167</v>
      </c>
      <c r="K94" s="163">
        <f t="shared" si="37"/>
        <v>-451</v>
      </c>
      <c r="L94" s="163">
        <f t="shared" si="38"/>
        <v>-6440</v>
      </c>
      <c r="M94" s="164">
        <f>H94/H$8</f>
        <v>3.4071001023851578E-3</v>
      </c>
      <c r="N94" s="79"/>
    </row>
    <row r="95" spans="1:14" x14ac:dyDescent="0.25">
      <c r="A95" s="161" t="s">
        <v>100</v>
      </c>
      <c r="B95" s="162" t="s">
        <v>100</v>
      </c>
      <c r="C95" s="163">
        <v>23072</v>
      </c>
      <c r="D95" s="163">
        <v>24664</v>
      </c>
      <c r="E95" s="163">
        <v>6953</v>
      </c>
      <c r="F95" s="163">
        <v>22740</v>
      </c>
      <c r="G95" s="163">
        <v>32761</v>
      </c>
      <c r="H95" s="163">
        <v>28719</v>
      </c>
      <c r="I95" s="164">
        <f>IFERROR(H95/G95-1,"-")</f>
        <v>-0.12337840725252591</v>
      </c>
      <c r="J95" s="165">
        <f t="shared" si="36"/>
        <v>0.1644096659098282</v>
      </c>
      <c r="K95" s="163">
        <f t="shared" si="37"/>
        <v>-4042</v>
      </c>
      <c r="L95" s="163">
        <f t="shared" si="38"/>
        <v>4055</v>
      </c>
      <c r="M95" s="164">
        <f>H95/H$8</f>
        <v>8.9892979182727931E-3</v>
      </c>
      <c r="N95" s="79"/>
    </row>
    <row r="96" spans="1:14" x14ac:dyDescent="0.25">
      <c r="A96" s="161"/>
      <c r="B96" s="157" t="s">
        <v>107</v>
      </c>
      <c r="C96" s="158">
        <v>2485</v>
      </c>
      <c r="D96" s="158">
        <v>2842</v>
      </c>
      <c r="E96" s="158">
        <v>0</v>
      </c>
      <c r="F96" s="158">
        <v>3947</v>
      </c>
      <c r="G96" s="158">
        <v>3286</v>
      </c>
      <c r="H96" s="158">
        <v>3399</v>
      </c>
      <c r="I96" s="159">
        <f>IFERROR(H96/G96-1,"-")</f>
        <v>3.438831405964704E-2</v>
      </c>
      <c r="J96" s="160">
        <f t="shared" si="36"/>
        <v>0.19598874032371572</v>
      </c>
      <c r="K96" s="158">
        <f t="shared" si="37"/>
        <v>113</v>
      </c>
      <c r="L96" s="158">
        <f t="shared" si="38"/>
        <v>557</v>
      </c>
      <c r="M96" s="159">
        <f>H96/H$8</f>
        <v>1.0639166971067664E-3</v>
      </c>
      <c r="N96" s="79"/>
    </row>
    <row r="97" spans="1:14" s="56" customFormat="1" x14ac:dyDescent="0.25">
      <c r="A97" s="161"/>
      <c r="B97" s="162" t="s">
        <v>110</v>
      </c>
      <c r="C97" s="163">
        <v>384</v>
      </c>
      <c r="D97" s="163">
        <v>319</v>
      </c>
      <c r="E97" s="163">
        <v>0</v>
      </c>
      <c r="F97" s="163">
        <v>456</v>
      </c>
      <c r="G97" s="163">
        <v>444</v>
      </c>
      <c r="H97" s="163">
        <v>401</v>
      </c>
      <c r="I97" s="164">
        <f t="shared" ref="I97:I104" si="39">IFERROR(H97/G97-1,"-")</f>
        <v>-9.6846846846846857E-2</v>
      </c>
      <c r="J97" s="165">
        <f t="shared" si="36"/>
        <v>0.25705329153605017</v>
      </c>
      <c r="K97" s="163">
        <f t="shared" si="37"/>
        <v>-43</v>
      </c>
      <c r="L97" s="163">
        <f t="shared" si="38"/>
        <v>82</v>
      </c>
      <c r="M97" s="164">
        <f t="shared" ref="M97:M104" si="40">H97/H$8</f>
        <v>1.2551650354216337E-4</v>
      </c>
      <c r="N97" s="166"/>
    </row>
    <row r="98" spans="1:14" s="56" customFormat="1" x14ac:dyDescent="0.25">
      <c r="A98" s="161"/>
      <c r="B98" s="162" t="s">
        <v>113</v>
      </c>
      <c r="C98" s="163">
        <v>525</v>
      </c>
      <c r="D98" s="163">
        <v>235</v>
      </c>
      <c r="E98" s="163">
        <v>0</v>
      </c>
      <c r="F98" s="163">
        <v>945</v>
      </c>
      <c r="G98" s="163">
        <v>427</v>
      </c>
      <c r="H98" s="163">
        <v>454</v>
      </c>
      <c r="I98" s="164">
        <f t="shared" si="39"/>
        <v>6.3231850117096089E-2</v>
      </c>
      <c r="J98" s="165">
        <f t="shared" si="36"/>
        <v>0.93191489361702118</v>
      </c>
      <c r="K98" s="163">
        <f t="shared" si="37"/>
        <v>27</v>
      </c>
      <c r="L98" s="163">
        <f t="shared" si="38"/>
        <v>219</v>
      </c>
      <c r="M98" s="164">
        <f t="shared" si="40"/>
        <v>1.421059666038458E-4</v>
      </c>
      <c r="N98" s="166"/>
    </row>
    <row r="99" spans="1:14" x14ac:dyDescent="0.25">
      <c r="A99" s="161"/>
      <c r="B99" s="162" t="s">
        <v>116</v>
      </c>
      <c r="C99" s="163">
        <v>521</v>
      </c>
      <c r="D99" s="163">
        <v>548</v>
      </c>
      <c r="E99" s="163">
        <v>0</v>
      </c>
      <c r="F99" s="163">
        <v>580</v>
      </c>
      <c r="G99" s="163">
        <v>379</v>
      </c>
      <c r="H99" s="163">
        <v>596</v>
      </c>
      <c r="I99" s="164">
        <f t="shared" si="39"/>
        <v>0.57255936675461738</v>
      </c>
      <c r="J99" s="165">
        <f t="shared" si="36"/>
        <v>8.7591240875912302E-2</v>
      </c>
      <c r="K99" s="163">
        <f t="shared" si="37"/>
        <v>217</v>
      </c>
      <c r="L99" s="163">
        <f t="shared" si="38"/>
        <v>48</v>
      </c>
      <c r="M99" s="164">
        <f t="shared" si="40"/>
        <v>1.8655320725967424E-4</v>
      </c>
      <c r="N99" s="79"/>
    </row>
    <row r="100" spans="1:14" x14ac:dyDescent="0.25">
      <c r="A100" s="161"/>
      <c r="B100" s="162" t="s">
        <v>123</v>
      </c>
      <c r="C100" s="163">
        <v>20</v>
      </c>
      <c r="D100" s="163">
        <v>180</v>
      </c>
      <c r="E100" s="163">
        <v>0</v>
      </c>
      <c r="F100" s="163">
        <v>155</v>
      </c>
      <c r="G100" s="163">
        <v>176</v>
      </c>
      <c r="H100" s="163">
        <v>134</v>
      </c>
      <c r="I100" s="164">
        <f t="shared" si="39"/>
        <v>-0.23863636363636365</v>
      </c>
      <c r="J100" s="165">
        <f t="shared" si="36"/>
        <v>-0.25555555555555554</v>
      </c>
      <c r="K100" s="163">
        <f t="shared" si="37"/>
        <v>-42</v>
      </c>
      <c r="L100" s="163">
        <f t="shared" si="38"/>
        <v>-46</v>
      </c>
      <c r="M100" s="164">
        <f t="shared" si="40"/>
        <v>4.1943170759725419E-5</v>
      </c>
      <c r="N100" s="79"/>
    </row>
    <row r="101" spans="1:14" x14ac:dyDescent="0.25">
      <c r="A101" s="161"/>
      <c r="B101" s="162" t="s">
        <v>119</v>
      </c>
      <c r="C101" s="163">
        <v>57</v>
      </c>
      <c r="D101" s="163">
        <v>43</v>
      </c>
      <c r="E101" s="163">
        <v>0</v>
      </c>
      <c r="F101" s="163">
        <v>209</v>
      </c>
      <c r="G101" s="163">
        <v>111</v>
      </c>
      <c r="H101" s="163">
        <v>59</v>
      </c>
      <c r="I101" s="164">
        <f t="shared" si="39"/>
        <v>-0.46846846846846846</v>
      </c>
      <c r="J101" s="165">
        <f t="shared" si="36"/>
        <v>0.37209302325581395</v>
      </c>
      <c r="K101" s="163">
        <f t="shared" si="37"/>
        <v>-52</v>
      </c>
      <c r="L101" s="163">
        <f t="shared" si="38"/>
        <v>16</v>
      </c>
      <c r="M101" s="164">
        <f t="shared" si="40"/>
        <v>1.84675154837597E-5</v>
      </c>
      <c r="N101" s="79"/>
    </row>
    <row r="102" spans="1:14" x14ac:dyDescent="0.25">
      <c r="A102" s="161"/>
      <c r="B102" s="162" t="s">
        <v>128</v>
      </c>
      <c r="C102" s="163">
        <v>4</v>
      </c>
      <c r="D102" s="163">
        <v>9</v>
      </c>
      <c r="E102" s="163">
        <v>0</v>
      </c>
      <c r="F102" s="163">
        <v>17</v>
      </c>
      <c r="G102" s="163">
        <v>35</v>
      </c>
      <c r="H102" s="163">
        <v>45</v>
      </c>
      <c r="I102" s="164">
        <f t="shared" si="39"/>
        <v>0.28571428571428581</v>
      </c>
      <c r="J102" s="165">
        <f t="shared" si="36"/>
        <v>4</v>
      </c>
      <c r="K102" s="163">
        <f t="shared" si="37"/>
        <v>10</v>
      </c>
      <c r="L102" s="163">
        <f t="shared" si="38"/>
        <v>36</v>
      </c>
      <c r="M102" s="164">
        <f t="shared" si="40"/>
        <v>1.408539316557943E-5</v>
      </c>
      <c r="N102" s="79"/>
    </row>
    <row r="103" spans="1:14" x14ac:dyDescent="0.25">
      <c r="A103" s="161" t="s">
        <v>144</v>
      </c>
      <c r="B103" s="162" t="s">
        <v>131</v>
      </c>
      <c r="C103" s="163">
        <v>17</v>
      </c>
      <c r="D103" s="163">
        <v>15</v>
      </c>
      <c r="E103" s="163">
        <v>0</v>
      </c>
      <c r="F103" s="163">
        <v>10</v>
      </c>
      <c r="G103" s="163">
        <v>29</v>
      </c>
      <c r="H103" s="163">
        <v>2</v>
      </c>
      <c r="I103" s="164">
        <f t="shared" si="39"/>
        <v>-0.93103448275862066</v>
      </c>
      <c r="J103" s="165">
        <f t="shared" si="36"/>
        <v>-0.8666666666666667</v>
      </c>
      <c r="K103" s="163">
        <f t="shared" si="37"/>
        <v>-27</v>
      </c>
      <c r="L103" s="163">
        <f t="shared" si="38"/>
        <v>-13</v>
      </c>
      <c r="M103" s="164">
        <f t="shared" si="40"/>
        <v>6.2601747402575243E-7</v>
      </c>
      <c r="N103" s="79"/>
    </row>
    <row r="104" spans="1:14" x14ac:dyDescent="0.25">
      <c r="A104" s="161" t="s">
        <v>145</v>
      </c>
      <c r="B104" s="168" t="s">
        <v>145</v>
      </c>
      <c r="C104" s="169">
        <f t="shared" ref="C104:H104" si="41">C96-SUM(C97:C103)</f>
        <v>957</v>
      </c>
      <c r="D104" s="169">
        <f t="shared" si="41"/>
        <v>1493</v>
      </c>
      <c r="E104" s="169">
        <f t="shared" si="41"/>
        <v>0</v>
      </c>
      <c r="F104" s="169">
        <f t="shared" si="41"/>
        <v>1575</v>
      </c>
      <c r="G104" s="169">
        <f t="shared" si="41"/>
        <v>1685</v>
      </c>
      <c r="H104" s="169">
        <f t="shared" si="41"/>
        <v>1708</v>
      </c>
      <c r="I104" s="170">
        <f t="shared" si="39"/>
        <v>1.3649851632047572E-2</v>
      </c>
      <c r="J104" s="171">
        <f t="shared" si="36"/>
        <v>0.14400535833891492</v>
      </c>
      <c r="K104" s="169">
        <f>H104-G104</f>
        <v>23</v>
      </c>
      <c r="L104" s="169">
        <f t="shared" si="38"/>
        <v>215</v>
      </c>
      <c r="M104" s="170">
        <f t="shared" si="40"/>
        <v>5.3461892281799264E-4</v>
      </c>
      <c r="N104" s="79"/>
    </row>
    <row r="105" spans="1:14" s="144" customFormat="1" x14ac:dyDescent="0.25">
      <c r="A105" s="161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61"/>
      <c r="B106" s="154" t="s">
        <v>68</v>
      </c>
      <c r="C106" s="176">
        <v>97082</v>
      </c>
      <c r="D106" s="176">
        <v>93169</v>
      </c>
      <c r="E106" s="176">
        <v>0</v>
      </c>
      <c r="F106" s="176">
        <v>99960</v>
      </c>
      <c r="G106" s="176">
        <v>125973</v>
      </c>
      <c r="H106" s="176">
        <v>138511</v>
      </c>
      <c r="I106" s="177">
        <f>IFERROR(H106/G106-1,"-")</f>
        <v>9.9529264207409485E-2</v>
      </c>
      <c r="J106" s="177">
        <f>IFERROR(H106/D106-1,"-")</f>
        <v>0.48666401914799984</v>
      </c>
      <c r="K106" s="176">
        <f>H106-G106</f>
        <v>12538</v>
      </c>
      <c r="L106" s="176">
        <f>H106-D106</f>
        <v>45342</v>
      </c>
      <c r="M106" s="177">
        <f>H106/H$8</f>
        <v>4.3355153172390498E-2</v>
      </c>
      <c r="N106" s="79"/>
    </row>
    <row r="107" spans="1:14" x14ac:dyDescent="0.25">
      <c r="A107" s="161" t="s">
        <v>96</v>
      </c>
      <c r="B107" s="157" t="s">
        <v>97</v>
      </c>
      <c r="C107" s="158">
        <v>16600</v>
      </c>
      <c r="D107" s="158">
        <v>19946</v>
      </c>
      <c r="E107" s="158">
        <v>0</v>
      </c>
      <c r="F107" s="158">
        <v>19252</v>
      </c>
      <c r="G107" s="158">
        <v>27286</v>
      </c>
      <c r="H107" s="158">
        <v>25644</v>
      </c>
      <c r="I107" s="159">
        <f>IFERROR(H107/G107-1,"-")</f>
        <v>-6.0177380341567055E-2</v>
      </c>
      <c r="J107" s="160">
        <f t="shared" ref="J107:J118" si="42">IFERROR(H107/D107-1,"-")</f>
        <v>0.28567131254386835</v>
      </c>
      <c r="K107" s="158">
        <f t="shared" ref="K107:K117" si="43">H107-G107</f>
        <v>-1642</v>
      </c>
      <c r="L107" s="158">
        <f t="shared" ref="L107:L118" si="44">H107-D107</f>
        <v>5698</v>
      </c>
      <c r="M107" s="159">
        <f>H107/H$8</f>
        <v>8.0267960519581991E-3</v>
      </c>
      <c r="N107" s="79"/>
    </row>
    <row r="108" spans="1:14" x14ac:dyDescent="0.25">
      <c r="A108" s="161" t="s">
        <v>103</v>
      </c>
      <c r="B108" s="162" t="s">
        <v>103</v>
      </c>
      <c r="C108" s="163">
        <v>21852</v>
      </c>
      <c r="D108" s="163">
        <v>19309</v>
      </c>
      <c r="E108" s="163">
        <v>3635</v>
      </c>
      <c r="F108" s="163">
        <v>31557</v>
      </c>
      <c r="G108" s="163">
        <v>35572</v>
      </c>
      <c r="H108" s="163">
        <v>29032</v>
      </c>
      <c r="I108" s="164">
        <f>IFERROR(H108/G108-1,"-")</f>
        <v>-0.18385246823344203</v>
      </c>
      <c r="J108" s="165">
        <f t="shared" si="42"/>
        <v>0.50354756849137705</v>
      </c>
      <c r="K108" s="163">
        <f t="shared" si="43"/>
        <v>-6540</v>
      </c>
      <c r="L108" s="163">
        <f t="shared" si="44"/>
        <v>9723</v>
      </c>
      <c r="M108" s="164">
        <f>H108/H$8</f>
        <v>9.0872696529578235E-3</v>
      </c>
      <c r="N108" s="79"/>
    </row>
    <row r="109" spans="1:14" x14ac:dyDescent="0.25">
      <c r="A109" s="161" t="s">
        <v>100</v>
      </c>
      <c r="B109" s="162" t="s">
        <v>100</v>
      </c>
      <c r="C109" s="163">
        <v>62121</v>
      </c>
      <c r="D109" s="163">
        <v>55245</v>
      </c>
      <c r="E109" s="163">
        <v>39141</v>
      </c>
      <c r="F109" s="163">
        <v>60149</v>
      </c>
      <c r="G109" s="163">
        <v>84589</v>
      </c>
      <c r="H109" s="163">
        <v>88753</v>
      </c>
      <c r="I109" s="164">
        <f>IFERROR(H109/G109-1,"-")</f>
        <v>4.9226258733405137E-2</v>
      </c>
      <c r="J109" s="165">
        <f t="shared" si="42"/>
        <v>0.60653452801158481</v>
      </c>
      <c r="K109" s="163">
        <f t="shared" si="43"/>
        <v>4164</v>
      </c>
      <c r="L109" s="163">
        <f t="shared" si="44"/>
        <v>33508</v>
      </c>
      <c r="M109" s="164">
        <f>H109/H$8</f>
        <v>2.7780464436103804E-2</v>
      </c>
      <c r="N109" s="79"/>
    </row>
    <row r="110" spans="1:14" x14ac:dyDescent="0.25">
      <c r="A110" s="161"/>
      <c r="B110" s="157" t="s">
        <v>107</v>
      </c>
      <c r="C110" s="158">
        <v>80482</v>
      </c>
      <c r="D110" s="158">
        <v>73223</v>
      </c>
      <c r="E110" s="158">
        <v>0</v>
      </c>
      <c r="F110" s="158">
        <v>80708</v>
      </c>
      <c r="G110" s="158">
        <v>98687</v>
      </c>
      <c r="H110" s="158">
        <v>112867</v>
      </c>
      <c r="I110" s="159">
        <f>IFERROR(H110/G110-1,"-")</f>
        <v>0.14368660512529519</v>
      </c>
      <c r="J110" s="160">
        <f t="shared" si="42"/>
        <v>0.54141458284965105</v>
      </c>
      <c r="K110" s="158">
        <f t="shared" si="43"/>
        <v>14180</v>
      </c>
      <c r="L110" s="158">
        <f t="shared" si="44"/>
        <v>39644</v>
      </c>
      <c r="M110" s="159">
        <f>H110/H$8</f>
        <v>3.5328357120432301E-2</v>
      </c>
      <c r="N110" s="79"/>
    </row>
    <row r="111" spans="1:14" s="56" customFormat="1" x14ac:dyDescent="0.25">
      <c r="A111" s="161"/>
      <c r="B111" s="162" t="s">
        <v>110</v>
      </c>
      <c r="C111" s="163">
        <v>47017</v>
      </c>
      <c r="D111" s="163">
        <v>44575</v>
      </c>
      <c r="E111" s="163">
        <v>0</v>
      </c>
      <c r="F111" s="163">
        <v>46134</v>
      </c>
      <c r="G111" s="163">
        <v>55757</v>
      </c>
      <c r="H111" s="163">
        <v>75808</v>
      </c>
      <c r="I111" s="164">
        <f t="shared" ref="I111:I118" si="45">IFERROR(H111/G111-1,"-")</f>
        <v>0.35961403949279913</v>
      </c>
      <c r="J111" s="165">
        <f t="shared" si="42"/>
        <v>0.70068424004486829</v>
      </c>
      <c r="K111" s="163">
        <f t="shared" si="43"/>
        <v>20051</v>
      </c>
      <c r="L111" s="163">
        <f t="shared" si="44"/>
        <v>31233</v>
      </c>
      <c r="M111" s="164">
        <f t="shared" ref="M111:M118" si="46">H111/H$8</f>
        <v>2.3728566335472122E-2</v>
      </c>
      <c r="N111" s="166"/>
    </row>
    <row r="112" spans="1:14" s="56" customFormat="1" x14ac:dyDescent="0.25">
      <c r="A112" s="161"/>
      <c r="B112" s="162" t="s">
        <v>113</v>
      </c>
      <c r="C112" s="163">
        <v>7694</v>
      </c>
      <c r="D112" s="163">
        <v>4531</v>
      </c>
      <c r="E112" s="163">
        <v>0</v>
      </c>
      <c r="F112" s="163">
        <v>3214</v>
      </c>
      <c r="G112" s="163">
        <v>2579</v>
      </c>
      <c r="H112" s="163">
        <v>3664</v>
      </c>
      <c r="I112" s="164">
        <f t="shared" si="45"/>
        <v>0.42070569988367579</v>
      </c>
      <c r="J112" s="165">
        <f t="shared" si="42"/>
        <v>-0.19134848819245198</v>
      </c>
      <c r="K112" s="163">
        <f t="shared" si="43"/>
        <v>1085</v>
      </c>
      <c r="L112" s="163">
        <f t="shared" si="44"/>
        <v>-867</v>
      </c>
      <c r="M112" s="164">
        <f t="shared" si="46"/>
        <v>1.1468640124151785E-3</v>
      </c>
      <c r="N112" s="166"/>
    </row>
    <row r="113" spans="1:14" x14ac:dyDescent="0.25">
      <c r="A113" s="161"/>
      <c r="B113" s="162" t="s">
        <v>116</v>
      </c>
      <c r="C113" s="163">
        <v>9864</v>
      </c>
      <c r="D113" s="163">
        <v>7345</v>
      </c>
      <c r="E113" s="163">
        <v>0</v>
      </c>
      <c r="F113" s="163">
        <v>3821</v>
      </c>
      <c r="G113" s="163">
        <v>5284</v>
      </c>
      <c r="H113" s="163">
        <v>6802</v>
      </c>
      <c r="I113" s="164">
        <f t="shared" si="45"/>
        <v>0.28728236184708544</v>
      </c>
      <c r="J113" s="165">
        <f t="shared" si="42"/>
        <v>-7.3927842069435035E-2</v>
      </c>
      <c r="K113" s="163">
        <f t="shared" si="43"/>
        <v>1518</v>
      </c>
      <c r="L113" s="163">
        <f t="shared" si="44"/>
        <v>-543</v>
      </c>
      <c r="M113" s="164">
        <f t="shared" si="46"/>
        <v>2.1290854291615841E-3</v>
      </c>
      <c r="N113" s="79"/>
    </row>
    <row r="114" spans="1:14" x14ac:dyDescent="0.25">
      <c r="A114" s="161"/>
      <c r="B114" s="162" t="s">
        <v>123</v>
      </c>
      <c r="C114" s="163">
        <v>890</v>
      </c>
      <c r="D114" s="163">
        <v>1049</v>
      </c>
      <c r="E114" s="163">
        <v>0</v>
      </c>
      <c r="F114" s="163">
        <v>2052</v>
      </c>
      <c r="G114" s="163">
        <v>3330</v>
      </c>
      <c r="H114" s="163">
        <v>2447</v>
      </c>
      <c r="I114" s="164">
        <f t="shared" si="45"/>
        <v>-0.2651651651651652</v>
      </c>
      <c r="J114" s="165">
        <f t="shared" si="42"/>
        <v>1.332697807435653</v>
      </c>
      <c r="K114" s="163">
        <f t="shared" si="43"/>
        <v>-883</v>
      </c>
      <c r="L114" s="163">
        <f t="shared" si="44"/>
        <v>1398</v>
      </c>
      <c r="M114" s="164">
        <f t="shared" si="46"/>
        <v>7.6593237947050817E-4</v>
      </c>
      <c r="N114" s="79"/>
    </row>
    <row r="115" spans="1:14" x14ac:dyDescent="0.25">
      <c r="A115" s="161"/>
      <c r="B115" s="162" t="s">
        <v>119</v>
      </c>
      <c r="C115" s="163">
        <v>2977</v>
      </c>
      <c r="D115" s="163">
        <v>3864</v>
      </c>
      <c r="E115" s="163">
        <v>0</v>
      </c>
      <c r="F115" s="163">
        <v>5024</v>
      </c>
      <c r="G115" s="163">
        <v>11773</v>
      </c>
      <c r="H115" s="163">
        <v>2649</v>
      </c>
      <c r="I115" s="164">
        <f t="shared" si="45"/>
        <v>-0.77499362949120876</v>
      </c>
      <c r="J115" s="165">
        <f t="shared" si="42"/>
        <v>-0.31444099378881984</v>
      </c>
      <c r="K115" s="163">
        <f t="shared" si="43"/>
        <v>-9124</v>
      </c>
      <c r="L115" s="163">
        <f t="shared" si="44"/>
        <v>-1215</v>
      </c>
      <c r="M115" s="164">
        <f t="shared" si="46"/>
        <v>8.2916014434710915E-4</v>
      </c>
      <c r="N115" s="79"/>
    </row>
    <row r="116" spans="1:14" x14ac:dyDescent="0.25">
      <c r="A116" s="161"/>
      <c r="B116" s="162" t="s">
        <v>128</v>
      </c>
      <c r="C116" s="163">
        <v>319</v>
      </c>
      <c r="D116" s="163">
        <v>180</v>
      </c>
      <c r="E116" s="163">
        <v>0</v>
      </c>
      <c r="F116" s="163">
        <v>183</v>
      </c>
      <c r="G116" s="163">
        <v>1581</v>
      </c>
      <c r="H116" s="163">
        <v>207</v>
      </c>
      <c r="I116" s="164">
        <f t="shared" si="45"/>
        <v>-0.86907020872865282</v>
      </c>
      <c r="J116" s="165">
        <f t="shared" si="42"/>
        <v>0.14999999999999991</v>
      </c>
      <c r="K116" s="163">
        <f t="shared" si="43"/>
        <v>-1374</v>
      </c>
      <c r="L116" s="163">
        <f t="shared" si="44"/>
        <v>27</v>
      </c>
      <c r="M116" s="164">
        <f t="shared" si="46"/>
        <v>6.4792808561665388E-5</v>
      </c>
      <c r="N116" s="79"/>
    </row>
    <row r="117" spans="1:14" x14ac:dyDescent="0.25">
      <c r="A117" s="161" t="s">
        <v>144</v>
      </c>
      <c r="B117" s="162" t="s">
        <v>131</v>
      </c>
      <c r="C117" s="163">
        <v>83</v>
      </c>
      <c r="D117" s="163">
        <v>370</v>
      </c>
      <c r="E117" s="163">
        <v>0</v>
      </c>
      <c r="F117" s="163">
        <v>26</v>
      </c>
      <c r="G117" s="163">
        <v>81</v>
      </c>
      <c r="H117" s="163">
        <v>384</v>
      </c>
      <c r="I117" s="164">
        <f t="shared" si="45"/>
        <v>3.7407407407407405</v>
      </c>
      <c r="J117" s="165">
        <f t="shared" si="42"/>
        <v>3.7837837837837895E-2</v>
      </c>
      <c r="K117" s="163">
        <f t="shared" si="43"/>
        <v>303</v>
      </c>
      <c r="L117" s="163">
        <f t="shared" si="44"/>
        <v>14</v>
      </c>
      <c r="M117" s="164">
        <f t="shared" si="46"/>
        <v>1.2019535501294448E-4</v>
      </c>
      <c r="N117" s="79"/>
    </row>
    <row r="118" spans="1:14" x14ac:dyDescent="0.25">
      <c r="A118" s="161" t="s">
        <v>145</v>
      </c>
      <c r="B118" s="168" t="s">
        <v>145</v>
      </c>
      <c r="C118" s="169">
        <f t="shared" ref="C118:H118" si="47">C110-SUM(C111:C117)</f>
        <v>11638</v>
      </c>
      <c r="D118" s="169">
        <f t="shared" si="47"/>
        <v>11309</v>
      </c>
      <c r="E118" s="169">
        <f t="shared" si="47"/>
        <v>0</v>
      </c>
      <c r="F118" s="169">
        <f t="shared" si="47"/>
        <v>20254</v>
      </c>
      <c r="G118" s="169">
        <f t="shared" si="47"/>
        <v>18302</v>
      </c>
      <c r="H118" s="169">
        <f t="shared" si="47"/>
        <v>20906</v>
      </c>
      <c r="I118" s="170">
        <f t="shared" si="45"/>
        <v>0.14227953229155288</v>
      </c>
      <c r="J118" s="171">
        <f t="shared" si="42"/>
        <v>0.84861614643204519</v>
      </c>
      <c r="K118" s="169">
        <f>H118-G118</f>
        <v>2604</v>
      </c>
      <c r="L118" s="169">
        <f t="shared" si="44"/>
        <v>9597</v>
      </c>
      <c r="M118" s="170">
        <f t="shared" si="46"/>
        <v>6.5437606559911911E-3</v>
      </c>
      <c r="N118" s="79"/>
    </row>
    <row r="119" spans="1:14" s="144" customFormat="1" x14ac:dyDescent="0.25">
      <c r="A119" s="161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61"/>
      <c r="B120" s="154" t="s">
        <v>68</v>
      </c>
      <c r="C120" s="176">
        <v>39946</v>
      </c>
      <c r="D120" s="176">
        <v>40659</v>
      </c>
      <c r="E120" s="176">
        <v>0</v>
      </c>
      <c r="F120" s="176">
        <v>43286</v>
      </c>
      <c r="G120" s="176">
        <v>40407</v>
      </c>
      <c r="H120" s="176">
        <v>45242</v>
      </c>
      <c r="I120" s="177">
        <f>IFERROR(H120/G120-1,"-")</f>
        <v>0.11965748508921714</v>
      </c>
      <c r="J120" s="177">
        <f>IFERROR(H120/D120-1,"-")</f>
        <v>0.11271797142084172</v>
      </c>
      <c r="K120" s="176">
        <f>H120-G120</f>
        <v>4835</v>
      </c>
      <c r="L120" s="176">
        <f>H120-D120</f>
        <v>4583</v>
      </c>
      <c r="M120" s="177">
        <f>H120/H$8</f>
        <v>1.4161141279936547E-2</v>
      </c>
      <c r="N120" s="79"/>
    </row>
    <row r="121" spans="1:14" x14ac:dyDescent="0.25">
      <c r="A121" s="161" t="s">
        <v>96</v>
      </c>
      <c r="B121" s="157" t="s">
        <v>97</v>
      </c>
      <c r="C121" s="158">
        <v>24098</v>
      </c>
      <c r="D121" s="158">
        <v>21704</v>
      </c>
      <c r="E121" s="158">
        <v>0</v>
      </c>
      <c r="F121" s="158">
        <v>25584</v>
      </c>
      <c r="G121" s="158">
        <v>25078</v>
      </c>
      <c r="H121" s="158">
        <v>30089</v>
      </c>
      <c r="I121" s="159">
        <f>IFERROR(H121/G121-1,"-")</f>
        <v>0.19981657229444139</v>
      </c>
      <c r="J121" s="160">
        <f t="shared" ref="J121:J132" si="48">IFERROR(H121/D121-1,"-")</f>
        <v>0.38633431625506809</v>
      </c>
      <c r="K121" s="158">
        <f t="shared" ref="K121:K131" si="49">H121-G121</f>
        <v>5011</v>
      </c>
      <c r="L121" s="158">
        <f t="shared" ref="L121:L132" si="50">H121-D121</f>
        <v>8385</v>
      </c>
      <c r="M121" s="159">
        <f>H121/H$8</f>
        <v>9.4181198879804331E-3</v>
      </c>
      <c r="N121" s="79"/>
    </row>
    <row r="122" spans="1:14" x14ac:dyDescent="0.25">
      <c r="A122" s="161" t="s">
        <v>103</v>
      </c>
      <c r="B122" s="162" t="s">
        <v>103</v>
      </c>
      <c r="C122" s="163">
        <v>81254</v>
      </c>
      <c r="D122" s="163">
        <v>61238</v>
      </c>
      <c r="E122" s="163">
        <v>23473</v>
      </c>
      <c r="F122" s="163">
        <v>71529</v>
      </c>
      <c r="G122" s="163">
        <v>73766</v>
      </c>
      <c r="H122" s="163">
        <v>78322</v>
      </c>
      <c r="I122" s="164">
        <f>IFERROR(H122/G122-1,"-")</f>
        <v>6.1762871783748619E-2</v>
      </c>
      <c r="J122" s="165">
        <f t="shared" si="48"/>
        <v>0.2789771057186714</v>
      </c>
      <c r="K122" s="163">
        <f t="shared" si="49"/>
        <v>4556</v>
      </c>
      <c r="L122" s="163">
        <f t="shared" si="50"/>
        <v>17084</v>
      </c>
      <c r="M122" s="164">
        <f>H122/H$8</f>
        <v>2.4515470300322494E-2</v>
      </c>
      <c r="N122" s="79"/>
    </row>
    <row r="123" spans="1:14" x14ac:dyDescent="0.25">
      <c r="A123" s="161" t="s">
        <v>100</v>
      </c>
      <c r="B123" s="162" t="s">
        <v>100</v>
      </c>
      <c r="C123" s="163">
        <v>78673</v>
      </c>
      <c r="D123" s="163">
        <v>73298</v>
      </c>
      <c r="E123" s="163">
        <v>27492</v>
      </c>
      <c r="F123" s="163">
        <v>81969</v>
      </c>
      <c r="G123" s="163">
        <v>105940</v>
      </c>
      <c r="H123" s="163">
        <v>102780</v>
      </c>
      <c r="I123" s="164">
        <f>IFERROR(H123/G123-1,"-")</f>
        <v>-2.9828204644138157E-2</v>
      </c>
      <c r="J123" s="165">
        <f t="shared" si="48"/>
        <v>0.40222107015198238</v>
      </c>
      <c r="K123" s="163">
        <f t="shared" si="49"/>
        <v>-3160</v>
      </c>
      <c r="L123" s="163">
        <f t="shared" si="50"/>
        <v>29482</v>
      </c>
      <c r="M123" s="164">
        <f>H123/H$8</f>
        <v>3.2171037990183421E-2</v>
      </c>
      <c r="N123" s="79"/>
    </row>
    <row r="124" spans="1:14" x14ac:dyDescent="0.25">
      <c r="A124" s="161"/>
      <c r="B124" s="157" t="s">
        <v>107</v>
      </c>
      <c r="C124" s="158">
        <v>15848</v>
      </c>
      <c r="D124" s="158">
        <v>18955</v>
      </c>
      <c r="E124" s="158">
        <v>0</v>
      </c>
      <c r="F124" s="158">
        <v>17702</v>
      </c>
      <c r="G124" s="158">
        <v>15329</v>
      </c>
      <c r="H124" s="158">
        <v>15153</v>
      </c>
      <c r="I124" s="159">
        <f>IFERROR(H124/G124-1,"-")</f>
        <v>-1.148150564289907E-2</v>
      </c>
      <c r="J124" s="160">
        <f t="shared" si="48"/>
        <v>-0.20058032181482455</v>
      </c>
      <c r="K124" s="158">
        <f t="shared" si="49"/>
        <v>-176</v>
      </c>
      <c r="L124" s="158">
        <f t="shared" si="50"/>
        <v>-3802</v>
      </c>
      <c r="M124" s="159">
        <f>H124/H$8</f>
        <v>4.7430213919561134E-3</v>
      </c>
      <c r="N124" s="79"/>
    </row>
    <row r="125" spans="1:14" s="56" customFormat="1" x14ac:dyDescent="0.25">
      <c r="A125" s="161"/>
      <c r="B125" s="162" t="s">
        <v>110</v>
      </c>
      <c r="C125" s="163">
        <v>2235</v>
      </c>
      <c r="D125" s="163">
        <v>2375</v>
      </c>
      <c r="E125" s="163">
        <v>0</v>
      </c>
      <c r="F125" s="163">
        <v>2896</v>
      </c>
      <c r="G125" s="163">
        <v>1965</v>
      </c>
      <c r="H125" s="163">
        <v>1886</v>
      </c>
      <c r="I125" s="164">
        <f t="shared" ref="I125:I132" si="51">IFERROR(H125/G125-1,"-")</f>
        <v>-4.0203562340966892E-2</v>
      </c>
      <c r="J125" s="165">
        <f t="shared" si="48"/>
        <v>-0.20589473684210524</v>
      </c>
      <c r="K125" s="163">
        <f t="shared" si="49"/>
        <v>-79</v>
      </c>
      <c r="L125" s="163">
        <f t="shared" si="50"/>
        <v>-489</v>
      </c>
      <c r="M125" s="164">
        <f t="shared" ref="M125:M132" si="52">H125/H$8</f>
        <v>5.903344780062846E-4</v>
      </c>
      <c r="N125" s="166"/>
    </row>
    <row r="126" spans="1:14" s="56" customFormat="1" x14ac:dyDescent="0.25">
      <c r="A126" s="161"/>
      <c r="B126" s="162" t="s">
        <v>113</v>
      </c>
      <c r="C126" s="163">
        <v>1370</v>
      </c>
      <c r="D126" s="163">
        <v>1493</v>
      </c>
      <c r="E126" s="163">
        <v>0</v>
      </c>
      <c r="F126" s="163">
        <v>2041</v>
      </c>
      <c r="G126" s="163">
        <v>1913</v>
      </c>
      <c r="H126" s="163">
        <v>1547</v>
      </c>
      <c r="I126" s="164">
        <f t="shared" si="51"/>
        <v>-0.19132253005750133</v>
      </c>
      <c r="J126" s="165">
        <f t="shared" si="48"/>
        <v>3.6168787675820546E-2</v>
      </c>
      <c r="K126" s="163">
        <f t="shared" si="49"/>
        <v>-366</v>
      </c>
      <c r="L126" s="163">
        <f t="shared" si="50"/>
        <v>54</v>
      </c>
      <c r="M126" s="164">
        <f t="shared" si="52"/>
        <v>4.8422451615891954E-4</v>
      </c>
      <c r="N126" s="166"/>
    </row>
    <row r="127" spans="1:14" x14ac:dyDescent="0.25">
      <c r="A127" s="161"/>
      <c r="B127" s="162" t="s">
        <v>116</v>
      </c>
      <c r="C127" s="163">
        <v>1031</v>
      </c>
      <c r="D127" s="163">
        <v>1498</v>
      </c>
      <c r="E127" s="163">
        <v>0</v>
      </c>
      <c r="F127" s="163">
        <v>1231</v>
      </c>
      <c r="G127" s="163">
        <v>1543</v>
      </c>
      <c r="H127" s="163">
        <v>1293</v>
      </c>
      <c r="I127" s="164">
        <f t="shared" si="51"/>
        <v>-0.1620220349967596</v>
      </c>
      <c r="J127" s="165">
        <f t="shared" si="48"/>
        <v>-0.13684913217623496</v>
      </c>
      <c r="K127" s="163">
        <f t="shared" si="49"/>
        <v>-250</v>
      </c>
      <c r="L127" s="163">
        <f t="shared" si="50"/>
        <v>-205</v>
      </c>
      <c r="M127" s="164">
        <f t="shared" si="52"/>
        <v>4.0472029695764897E-4</v>
      </c>
      <c r="N127" s="79"/>
    </row>
    <row r="128" spans="1:14" x14ac:dyDescent="0.25">
      <c r="A128" s="161"/>
      <c r="B128" s="162" t="s">
        <v>123</v>
      </c>
      <c r="C128" s="163">
        <v>345</v>
      </c>
      <c r="D128" s="163">
        <v>388</v>
      </c>
      <c r="E128" s="163">
        <v>0</v>
      </c>
      <c r="F128" s="163">
        <v>244</v>
      </c>
      <c r="G128" s="163">
        <v>569</v>
      </c>
      <c r="H128" s="163">
        <v>431</v>
      </c>
      <c r="I128" s="164">
        <f t="shared" si="51"/>
        <v>-0.24253075571177507</v>
      </c>
      <c r="J128" s="165">
        <f t="shared" si="48"/>
        <v>0.11082474226804129</v>
      </c>
      <c r="K128" s="163">
        <f t="shared" si="49"/>
        <v>-138</v>
      </c>
      <c r="L128" s="163">
        <f t="shared" si="50"/>
        <v>43</v>
      </c>
      <c r="M128" s="164">
        <f t="shared" si="52"/>
        <v>1.3490676565254965E-4</v>
      </c>
      <c r="N128" s="79"/>
    </row>
    <row r="129" spans="1:14" x14ac:dyDescent="0.25">
      <c r="A129" s="161"/>
      <c r="B129" s="162" t="s">
        <v>119</v>
      </c>
      <c r="C129" s="163">
        <v>409</v>
      </c>
      <c r="D129" s="163">
        <v>276</v>
      </c>
      <c r="E129" s="163">
        <v>0</v>
      </c>
      <c r="F129" s="163">
        <v>406</v>
      </c>
      <c r="G129" s="163">
        <v>344</v>
      </c>
      <c r="H129" s="163">
        <v>325</v>
      </c>
      <c r="I129" s="164">
        <f t="shared" si="51"/>
        <v>-5.5232558139534871E-2</v>
      </c>
      <c r="J129" s="165">
        <f t="shared" si="48"/>
        <v>0.17753623188405787</v>
      </c>
      <c r="K129" s="163">
        <f t="shared" si="49"/>
        <v>-19</v>
      </c>
      <c r="L129" s="163">
        <f t="shared" si="50"/>
        <v>49</v>
      </c>
      <c r="M129" s="164">
        <f t="shared" si="52"/>
        <v>1.0172783952918477E-4</v>
      </c>
      <c r="N129" s="79"/>
    </row>
    <row r="130" spans="1:14" x14ac:dyDescent="0.25">
      <c r="A130" s="161"/>
      <c r="B130" s="162" t="s">
        <v>128</v>
      </c>
      <c r="C130" s="163">
        <v>77</v>
      </c>
      <c r="D130" s="163">
        <v>142</v>
      </c>
      <c r="E130" s="163">
        <v>0</v>
      </c>
      <c r="F130" s="163">
        <v>118</v>
      </c>
      <c r="G130" s="163">
        <v>144</v>
      </c>
      <c r="H130" s="163">
        <v>319</v>
      </c>
      <c r="I130" s="164">
        <f t="shared" si="51"/>
        <v>1.2152777777777777</v>
      </c>
      <c r="J130" s="165">
        <f t="shared" si="48"/>
        <v>1.2464788732394365</v>
      </c>
      <c r="K130" s="163">
        <f t="shared" si="49"/>
        <v>175</v>
      </c>
      <c r="L130" s="163">
        <f t="shared" si="50"/>
        <v>177</v>
      </c>
      <c r="M130" s="164">
        <f t="shared" si="52"/>
        <v>9.9849787107107518E-5</v>
      </c>
      <c r="N130" s="79"/>
    </row>
    <row r="131" spans="1:14" x14ac:dyDescent="0.25">
      <c r="A131" s="161" t="s">
        <v>144</v>
      </c>
      <c r="B131" s="162" t="s">
        <v>131</v>
      </c>
      <c r="C131" s="163">
        <v>108</v>
      </c>
      <c r="D131" s="163">
        <v>188</v>
      </c>
      <c r="E131" s="163">
        <v>0</v>
      </c>
      <c r="F131" s="163">
        <v>64</v>
      </c>
      <c r="G131" s="163">
        <v>141</v>
      </c>
      <c r="H131" s="163">
        <v>175</v>
      </c>
      <c r="I131" s="164">
        <f t="shared" si="51"/>
        <v>0.24113475177304955</v>
      </c>
      <c r="J131" s="165">
        <f t="shared" si="48"/>
        <v>-6.9148936170212782E-2</v>
      </c>
      <c r="K131" s="163">
        <f t="shared" si="49"/>
        <v>34</v>
      </c>
      <c r="L131" s="163">
        <f t="shared" si="50"/>
        <v>-13</v>
      </c>
      <c r="M131" s="164">
        <f t="shared" si="52"/>
        <v>5.4776528977253343E-5</v>
      </c>
      <c r="N131" s="79"/>
    </row>
    <row r="132" spans="1:14" x14ac:dyDescent="0.25">
      <c r="A132" s="161" t="s">
        <v>145</v>
      </c>
      <c r="B132" s="168" t="s">
        <v>145</v>
      </c>
      <c r="C132" s="169">
        <f t="shared" ref="C132:H132" si="53">C124-SUM(C125:C131)</f>
        <v>10273</v>
      </c>
      <c r="D132" s="169">
        <f t="shared" si="53"/>
        <v>12595</v>
      </c>
      <c r="E132" s="169">
        <f t="shared" si="53"/>
        <v>0</v>
      </c>
      <c r="F132" s="169">
        <f t="shared" si="53"/>
        <v>10702</v>
      </c>
      <c r="G132" s="169">
        <f t="shared" si="53"/>
        <v>8710</v>
      </c>
      <c r="H132" s="169">
        <f t="shared" si="53"/>
        <v>9177</v>
      </c>
      <c r="I132" s="170">
        <f t="shared" si="51"/>
        <v>5.3616532721010302E-2</v>
      </c>
      <c r="J132" s="171">
        <f t="shared" si="48"/>
        <v>-0.2713775307661771</v>
      </c>
      <c r="K132" s="169">
        <f>H132-G132</f>
        <v>467</v>
      </c>
      <c r="L132" s="169">
        <f t="shared" si="50"/>
        <v>-3418</v>
      </c>
      <c r="M132" s="170">
        <f t="shared" si="52"/>
        <v>2.8724811795671655E-3</v>
      </c>
      <c r="N132" s="79"/>
    </row>
    <row r="133" spans="1:14" s="144" customFormat="1" x14ac:dyDescent="0.25">
      <c r="A133" s="161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61"/>
      <c r="B134" s="154" t="s">
        <v>68</v>
      </c>
      <c r="C134" s="176">
        <v>192878</v>
      </c>
      <c r="D134" s="176">
        <v>181443</v>
      </c>
      <c r="E134" s="176">
        <v>0</v>
      </c>
      <c r="F134" s="176">
        <v>159520</v>
      </c>
      <c r="G134" s="176">
        <v>166431</v>
      </c>
      <c r="H134" s="176">
        <v>173767</v>
      </c>
      <c r="I134" s="177">
        <f>IFERROR(H134/G134-1,"-")</f>
        <v>4.4078326754030117E-2</v>
      </c>
      <c r="J134" s="177">
        <f>IFERROR(H134/D134-1,"-")</f>
        <v>-4.2305296980318929E-2</v>
      </c>
      <c r="K134" s="176">
        <f>H134-G134</f>
        <v>7336</v>
      </c>
      <c r="L134" s="176">
        <f>H134-D134</f>
        <v>-7676</v>
      </c>
      <c r="M134" s="177">
        <f>H134/H$8</f>
        <v>5.4390589204516462E-2</v>
      </c>
      <c r="N134" s="79"/>
    </row>
    <row r="135" spans="1:14" x14ac:dyDescent="0.25">
      <c r="A135" s="161" t="s">
        <v>96</v>
      </c>
      <c r="B135" s="157" t="s">
        <v>97</v>
      </c>
      <c r="C135" s="158">
        <v>25415</v>
      </c>
      <c r="D135" s="158">
        <v>23168</v>
      </c>
      <c r="E135" s="158">
        <v>0</v>
      </c>
      <c r="F135" s="158">
        <v>16871</v>
      </c>
      <c r="G135" s="158">
        <v>16350</v>
      </c>
      <c r="H135" s="158">
        <v>15147</v>
      </c>
      <c r="I135" s="159">
        <f>IFERROR(H135/G135-1,"-")</f>
        <v>-7.357798165137619E-2</v>
      </c>
      <c r="J135" s="160">
        <f t="shared" ref="J135:J146" si="54">IFERROR(H135/D135-1,"-")</f>
        <v>-0.34621029005524862</v>
      </c>
      <c r="K135" s="158">
        <f t="shared" ref="K135:K145" si="55">H135-G135</f>
        <v>-1203</v>
      </c>
      <c r="L135" s="158">
        <f t="shared" ref="L135:L146" si="56">H135-D135</f>
        <v>-8021</v>
      </c>
      <c r="M135" s="159">
        <f>H135/H$8</f>
        <v>4.741143339534036E-3</v>
      </c>
      <c r="N135" s="79"/>
    </row>
    <row r="136" spans="1:14" x14ac:dyDescent="0.25">
      <c r="A136" s="161" t="s">
        <v>103</v>
      </c>
      <c r="B136" s="162" t="s">
        <v>103</v>
      </c>
      <c r="C136" s="163">
        <v>91720</v>
      </c>
      <c r="D136" s="163">
        <v>61217</v>
      </c>
      <c r="E136" s="163">
        <v>5032</v>
      </c>
      <c r="F136" s="163">
        <v>27987</v>
      </c>
      <c r="G136" s="163">
        <v>36719</v>
      </c>
      <c r="H136" s="163">
        <v>26159</v>
      </c>
      <c r="I136" s="164">
        <f>IFERROR(H136/G136-1,"-")</f>
        <v>-0.28758953130531872</v>
      </c>
      <c r="J136" s="165">
        <f t="shared" si="54"/>
        <v>-0.57268405834980474</v>
      </c>
      <c r="K136" s="163">
        <f t="shared" si="55"/>
        <v>-10560</v>
      </c>
      <c r="L136" s="163">
        <f t="shared" si="56"/>
        <v>-35058</v>
      </c>
      <c r="M136" s="164">
        <f>H136/H$8</f>
        <v>8.1879955515198298E-3</v>
      </c>
      <c r="N136" s="79"/>
    </row>
    <row r="137" spans="1:14" x14ac:dyDescent="0.25">
      <c r="A137" s="161" t="s">
        <v>100</v>
      </c>
      <c r="B137" s="162" t="s">
        <v>100</v>
      </c>
      <c r="C137" s="163">
        <v>31948</v>
      </c>
      <c r="D137" s="163">
        <v>48820</v>
      </c>
      <c r="E137" s="163">
        <v>4120</v>
      </c>
      <c r="F137" s="163">
        <v>25279</v>
      </c>
      <c r="G137" s="163">
        <v>29579</v>
      </c>
      <c r="H137" s="163">
        <v>25527</v>
      </c>
      <c r="I137" s="164">
        <f>IFERROR(H137/G137-1,"-")</f>
        <v>-0.13698908009060484</v>
      </c>
      <c r="J137" s="165">
        <f t="shared" si="54"/>
        <v>-0.4771200327734535</v>
      </c>
      <c r="K137" s="163">
        <f t="shared" si="55"/>
        <v>-4052</v>
      </c>
      <c r="L137" s="163">
        <f t="shared" si="56"/>
        <v>-23293</v>
      </c>
      <c r="M137" s="164">
        <f>H137/H$8</f>
        <v>7.9901740297276917E-3</v>
      </c>
      <c r="N137" s="79"/>
    </row>
    <row r="138" spans="1:14" x14ac:dyDescent="0.25">
      <c r="A138" s="161"/>
      <c r="B138" s="157" t="s">
        <v>107</v>
      </c>
      <c r="C138" s="158">
        <v>167463</v>
      </c>
      <c r="D138" s="158">
        <v>158275</v>
      </c>
      <c r="E138" s="158">
        <v>0</v>
      </c>
      <c r="F138" s="158">
        <v>142649</v>
      </c>
      <c r="G138" s="158">
        <v>150081</v>
      </c>
      <c r="H138" s="158">
        <v>158620</v>
      </c>
      <c r="I138" s="159">
        <f>IFERROR(H138/G138-1,"-")</f>
        <v>5.6895942857523529E-2</v>
      </c>
      <c r="J138" s="160">
        <f t="shared" si="54"/>
        <v>2.1797504343705754E-3</v>
      </c>
      <c r="K138" s="158">
        <f t="shared" si="55"/>
        <v>8539</v>
      </c>
      <c r="L138" s="158">
        <f t="shared" si="56"/>
        <v>345</v>
      </c>
      <c r="M138" s="159">
        <f>H138/H$8</f>
        <v>4.9649445864982426E-2</v>
      </c>
      <c r="N138" s="79"/>
    </row>
    <row r="139" spans="1:14" s="56" customFormat="1" x14ac:dyDescent="0.25">
      <c r="A139" s="161"/>
      <c r="B139" s="162" t="s">
        <v>110</v>
      </c>
      <c r="C139" s="163">
        <v>99978</v>
      </c>
      <c r="D139" s="163">
        <v>85109</v>
      </c>
      <c r="E139" s="163">
        <v>0</v>
      </c>
      <c r="F139" s="163">
        <v>64510</v>
      </c>
      <c r="G139" s="163">
        <v>67918</v>
      </c>
      <c r="H139" s="163">
        <v>76495</v>
      </c>
      <c r="I139" s="164">
        <f t="shared" ref="I139:I146" si="57">IFERROR(H139/G139-1,"-")</f>
        <v>0.12628463735681272</v>
      </c>
      <c r="J139" s="165">
        <f t="shared" si="54"/>
        <v>-0.10121138774982674</v>
      </c>
      <c r="K139" s="163">
        <f t="shared" si="55"/>
        <v>8577</v>
      </c>
      <c r="L139" s="163">
        <f t="shared" si="56"/>
        <v>-8614</v>
      </c>
      <c r="M139" s="164">
        <f t="shared" ref="M139:M146" si="58">H139/H$8</f>
        <v>2.3943603337799969E-2</v>
      </c>
      <c r="N139" s="166"/>
    </row>
    <row r="140" spans="1:14" s="56" customFormat="1" x14ac:dyDescent="0.25">
      <c r="A140" s="161"/>
      <c r="B140" s="162" t="s">
        <v>113</v>
      </c>
      <c r="C140" s="163">
        <v>11598</v>
      </c>
      <c r="D140" s="163">
        <v>11181</v>
      </c>
      <c r="E140" s="163">
        <v>0</v>
      </c>
      <c r="F140" s="163">
        <v>9290</v>
      </c>
      <c r="G140" s="163">
        <v>13679</v>
      </c>
      <c r="H140" s="163">
        <v>11369</v>
      </c>
      <c r="I140" s="164">
        <f t="shared" si="57"/>
        <v>-0.16887199356678118</v>
      </c>
      <c r="J140" s="165">
        <f t="shared" si="54"/>
        <v>1.6814238440211016E-2</v>
      </c>
      <c r="K140" s="163">
        <f t="shared" si="55"/>
        <v>-2310</v>
      </c>
      <c r="L140" s="163">
        <f t="shared" si="56"/>
        <v>188</v>
      </c>
      <c r="M140" s="164">
        <f t="shared" si="58"/>
        <v>3.5585963310993899E-3</v>
      </c>
      <c r="N140" s="166"/>
    </row>
    <row r="141" spans="1:14" x14ac:dyDescent="0.25">
      <c r="A141" s="161"/>
      <c r="B141" s="162" t="s">
        <v>116</v>
      </c>
      <c r="C141" s="163">
        <v>15247</v>
      </c>
      <c r="D141" s="163">
        <v>15169</v>
      </c>
      <c r="E141" s="163">
        <v>0</v>
      </c>
      <c r="F141" s="163">
        <v>15174</v>
      </c>
      <c r="G141" s="163">
        <v>13315</v>
      </c>
      <c r="H141" s="163">
        <v>14161</v>
      </c>
      <c r="I141" s="164">
        <f t="shared" si="57"/>
        <v>6.353736387532849E-2</v>
      </c>
      <c r="J141" s="165">
        <f t="shared" si="54"/>
        <v>-6.6451315182279647E-2</v>
      </c>
      <c r="K141" s="163">
        <f t="shared" si="55"/>
        <v>846</v>
      </c>
      <c r="L141" s="163">
        <f t="shared" si="56"/>
        <v>-1008</v>
      </c>
      <c r="M141" s="164">
        <f t="shared" si="58"/>
        <v>4.4325167248393405E-3</v>
      </c>
      <c r="N141" s="79"/>
    </row>
    <row r="142" spans="1:14" x14ac:dyDescent="0.25">
      <c r="A142" s="161"/>
      <c r="B142" s="162" t="s">
        <v>123</v>
      </c>
      <c r="C142" s="163">
        <v>3029</v>
      </c>
      <c r="D142" s="163">
        <v>3570</v>
      </c>
      <c r="E142" s="163">
        <v>0</v>
      </c>
      <c r="F142" s="163">
        <v>6948</v>
      </c>
      <c r="G142" s="163">
        <v>8333</v>
      </c>
      <c r="H142" s="163">
        <v>5284</v>
      </c>
      <c r="I142" s="164">
        <f t="shared" si="57"/>
        <v>-0.36589463578543147</v>
      </c>
      <c r="J142" s="165">
        <f t="shared" si="54"/>
        <v>0.48011204481792724</v>
      </c>
      <c r="K142" s="163">
        <f t="shared" si="55"/>
        <v>-3049</v>
      </c>
      <c r="L142" s="163">
        <f t="shared" si="56"/>
        <v>1714</v>
      </c>
      <c r="M142" s="164">
        <f t="shared" si="58"/>
        <v>1.6539381663760381E-3</v>
      </c>
      <c r="N142" s="79"/>
    </row>
    <row r="143" spans="1:14" x14ac:dyDescent="0.25">
      <c r="A143" s="161"/>
      <c r="B143" s="162" t="s">
        <v>119</v>
      </c>
      <c r="C143" s="163">
        <v>3650</v>
      </c>
      <c r="D143" s="163">
        <v>5655</v>
      </c>
      <c r="E143" s="163">
        <v>0</v>
      </c>
      <c r="F143" s="163">
        <v>4163</v>
      </c>
      <c r="G143" s="163">
        <v>4579</v>
      </c>
      <c r="H143" s="163">
        <v>4658</v>
      </c>
      <c r="I143" s="164">
        <f t="shared" si="57"/>
        <v>1.7252675256606231E-2</v>
      </c>
      <c r="J143" s="165">
        <f t="shared" si="54"/>
        <v>-0.17630415561450041</v>
      </c>
      <c r="K143" s="163">
        <f t="shared" si="55"/>
        <v>79</v>
      </c>
      <c r="L143" s="163">
        <f t="shared" si="56"/>
        <v>-997</v>
      </c>
      <c r="M143" s="164">
        <f t="shared" si="58"/>
        <v>1.4579946970059775E-3</v>
      </c>
      <c r="N143" s="79"/>
    </row>
    <row r="144" spans="1:14" x14ac:dyDescent="0.25">
      <c r="A144" s="161"/>
      <c r="B144" s="162" t="s">
        <v>128</v>
      </c>
      <c r="C144" s="163">
        <v>572</v>
      </c>
      <c r="D144" s="163">
        <v>255</v>
      </c>
      <c r="E144" s="163">
        <v>0</v>
      </c>
      <c r="F144" s="163">
        <v>683</v>
      </c>
      <c r="G144" s="163">
        <v>35</v>
      </c>
      <c r="H144" s="163">
        <v>144</v>
      </c>
      <c r="I144" s="164">
        <f t="shared" si="57"/>
        <v>3.1142857142857139</v>
      </c>
      <c r="J144" s="165">
        <f t="shared" si="54"/>
        <v>-0.43529411764705883</v>
      </c>
      <c r="K144" s="163">
        <f t="shared" si="55"/>
        <v>109</v>
      </c>
      <c r="L144" s="163">
        <f t="shared" si="56"/>
        <v>-111</v>
      </c>
      <c r="M144" s="164">
        <f t="shared" si="58"/>
        <v>4.5073258129854175E-5</v>
      </c>
      <c r="N144" s="79"/>
    </row>
    <row r="145" spans="1:14" x14ac:dyDescent="0.25">
      <c r="A145" s="161" t="s">
        <v>144</v>
      </c>
      <c r="B145" s="162" t="s">
        <v>131</v>
      </c>
      <c r="C145" s="163">
        <v>154</v>
      </c>
      <c r="D145" s="163">
        <v>641</v>
      </c>
      <c r="E145" s="163">
        <v>0</v>
      </c>
      <c r="F145" s="163">
        <v>101</v>
      </c>
      <c r="G145" s="163">
        <v>112</v>
      </c>
      <c r="H145" s="163">
        <v>146</v>
      </c>
      <c r="I145" s="164">
        <f t="shared" si="57"/>
        <v>0.3035714285714286</v>
      </c>
      <c r="J145" s="165">
        <f t="shared" si="54"/>
        <v>-0.77223088923556937</v>
      </c>
      <c r="K145" s="163">
        <f t="shared" si="55"/>
        <v>34</v>
      </c>
      <c r="L145" s="163">
        <f t="shared" si="56"/>
        <v>-495</v>
      </c>
      <c r="M145" s="164">
        <f t="shared" si="58"/>
        <v>4.5699275603879932E-5</v>
      </c>
      <c r="N145" s="79"/>
    </row>
    <row r="146" spans="1:14" x14ac:dyDescent="0.25">
      <c r="A146" s="161" t="s">
        <v>145</v>
      </c>
      <c r="B146" s="168" t="s">
        <v>145</v>
      </c>
      <c r="C146" s="169">
        <f t="shared" ref="C146:H146" si="59">C138-SUM(C139:C145)</f>
        <v>33235</v>
      </c>
      <c r="D146" s="169">
        <f t="shared" si="59"/>
        <v>36695</v>
      </c>
      <c r="E146" s="169">
        <f t="shared" si="59"/>
        <v>0</v>
      </c>
      <c r="F146" s="169">
        <f t="shared" si="59"/>
        <v>41780</v>
      </c>
      <c r="G146" s="169">
        <f t="shared" si="59"/>
        <v>42110</v>
      </c>
      <c r="H146" s="169">
        <f t="shared" si="59"/>
        <v>46363</v>
      </c>
      <c r="I146" s="170">
        <f t="shared" si="57"/>
        <v>0.10099738779387324</v>
      </c>
      <c r="J146" s="171">
        <f t="shared" si="54"/>
        <v>0.26346913748467093</v>
      </c>
      <c r="K146" s="169">
        <f>H146-G146</f>
        <v>4253</v>
      </c>
      <c r="L146" s="169">
        <f t="shared" si="56"/>
        <v>9668</v>
      </c>
      <c r="M146" s="170">
        <f t="shared" si="58"/>
        <v>1.4512024074127982E-2</v>
      </c>
      <c r="N146" s="79"/>
    </row>
    <row r="147" spans="1:14" s="144" customFormat="1" x14ac:dyDescent="0.25">
      <c r="A147" s="161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61"/>
      <c r="B148" s="154" t="s">
        <v>68</v>
      </c>
      <c r="C148" s="176">
        <v>64440</v>
      </c>
      <c r="D148" s="176">
        <v>58650</v>
      </c>
      <c r="E148" s="176">
        <v>0</v>
      </c>
      <c r="F148" s="176">
        <v>47872</v>
      </c>
      <c r="G148" s="176">
        <v>57578</v>
      </c>
      <c r="H148" s="176">
        <v>62500</v>
      </c>
      <c r="I148" s="177">
        <f>IFERROR(H148/G148-1,"-")</f>
        <v>8.5484039042689863E-2</v>
      </c>
      <c r="J148" s="177">
        <f>IFERROR(H148/D148-1,"-")</f>
        <v>6.5643648763853424E-2</v>
      </c>
      <c r="K148" s="176">
        <f>H148-G148</f>
        <v>4922</v>
      </c>
      <c r="L148" s="176">
        <f>H148-D148</f>
        <v>3850</v>
      </c>
      <c r="M148" s="177">
        <f>H148/H$8</f>
        <v>1.9563046063304765E-2</v>
      </c>
      <c r="N148" s="79"/>
    </row>
    <row r="149" spans="1:14" x14ac:dyDescent="0.25">
      <c r="A149" s="161" t="s">
        <v>96</v>
      </c>
      <c r="B149" s="157" t="s">
        <v>97</v>
      </c>
      <c r="C149" s="158">
        <v>22694</v>
      </c>
      <c r="D149" s="158">
        <v>23613</v>
      </c>
      <c r="E149" s="158">
        <v>0</v>
      </c>
      <c r="F149" s="158">
        <v>20521</v>
      </c>
      <c r="G149" s="158">
        <v>26239</v>
      </c>
      <c r="H149" s="158">
        <v>29235</v>
      </c>
      <c r="I149" s="159">
        <f>IFERROR(H149/G149-1,"-")</f>
        <v>0.11418118068523953</v>
      </c>
      <c r="J149" s="160">
        <f t="shared" ref="J149:J160" si="60">IFERROR(H149/D149-1,"-")</f>
        <v>0.23808918815906499</v>
      </c>
      <c r="K149" s="158">
        <f t="shared" ref="K149:K159" si="61">H149-G149</f>
        <v>2996</v>
      </c>
      <c r="L149" s="158">
        <f t="shared" ref="L149:L160" si="62">H149-D149</f>
        <v>5622</v>
      </c>
      <c r="M149" s="159">
        <f>H149/H$8</f>
        <v>9.1508104265714367E-3</v>
      </c>
      <c r="N149" s="79"/>
    </row>
    <row r="150" spans="1:14" x14ac:dyDescent="0.25">
      <c r="A150" s="161" t="s">
        <v>103</v>
      </c>
      <c r="B150" s="162" t="s">
        <v>103</v>
      </c>
      <c r="C150" s="163">
        <v>49242</v>
      </c>
      <c r="D150" s="163">
        <v>64943</v>
      </c>
      <c r="E150" s="163">
        <v>21621</v>
      </c>
      <c r="F150" s="163">
        <v>78792</v>
      </c>
      <c r="G150" s="163">
        <v>122820</v>
      </c>
      <c r="H150" s="163">
        <v>118969</v>
      </c>
      <c r="I150" s="164">
        <f>IFERROR(H150/G150-1,"-")</f>
        <v>-3.1354828203875584E-2</v>
      </c>
      <c r="J150" s="165">
        <f t="shared" si="60"/>
        <v>0.8318987419737307</v>
      </c>
      <c r="K150" s="163">
        <f t="shared" si="61"/>
        <v>-3851</v>
      </c>
      <c r="L150" s="163">
        <f t="shared" si="62"/>
        <v>54026</v>
      </c>
      <c r="M150" s="164">
        <f>H150/H$8</f>
        <v>3.7238336433684877E-2</v>
      </c>
      <c r="N150" s="79"/>
    </row>
    <row r="151" spans="1:14" x14ac:dyDescent="0.25">
      <c r="A151" s="161" t="s">
        <v>100</v>
      </c>
      <c r="B151" s="162" t="s">
        <v>100</v>
      </c>
      <c r="C151" s="163">
        <v>91408</v>
      </c>
      <c r="D151" s="163">
        <v>94305</v>
      </c>
      <c r="E151" s="163">
        <v>32791</v>
      </c>
      <c r="F151" s="163">
        <v>62233</v>
      </c>
      <c r="G151" s="163">
        <v>63462</v>
      </c>
      <c r="H151" s="163">
        <v>58155</v>
      </c>
      <c r="I151" s="164">
        <f>IFERROR(H151/G151-1,"-")</f>
        <v>-8.3624846364753758E-2</v>
      </c>
      <c r="J151" s="165">
        <f t="shared" si="60"/>
        <v>-0.38333068236042622</v>
      </c>
      <c r="K151" s="163">
        <f t="shared" si="61"/>
        <v>-5307</v>
      </c>
      <c r="L151" s="163">
        <f t="shared" si="62"/>
        <v>-36150</v>
      </c>
      <c r="M151" s="164">
        <f>H151/H$8</f>
        <v>1.8203023100983817E-2</v>
      </c>
      <c r="N151" s="79"/>
    </row>
    <row r="152" spans="1:14" x14ac:dyDescent="0.25">
      <c r="A152" s="161"/>
      <c r="B152" s="157" t="s">
        <v>107</v>
      </c>
      <c r="C152" s="158">
        <v>41746</v>
      </c>
      <c r="D152" s="158">
        <v>35037</v>
      </c>
      <c r="E152" s="158">
        <v>0</v>
      </c>
      <c r="F152" s="158">
        <v>27351</v>
      </c>
      <c r="G152" s="158">
        <v>31339</v>
      </c>
      <c r="H152" s="158">
        <v>33265</v>
      </c>
      <c r="I152" s="159">
        <f>IFERROR(H152/G152-1,"-")</f>
        <v>6.1456970547879575E-2</v>
      </c>
      <c r="J152" s="160">
        <f t="shared" si="60"/>
        <v>-5.0575106316180007E-2</v>
      </c>
      <c r="K152" s="158">
        <f t="shared" si="61"/>
        <v>1926</v>
      </c>
      <c r="L152" s="158">
        <f t="shared" si="62"/>
        <v>-1772</v>
      </c>
      <c r="M152" s="159">
        <f>H152/H$8</f>
        <v>1.0412235636733328E-2</v>
      </c>
      <c r="N152" s="79"/>
    </row>
    <row r="153" spans="1:14" s="56" customFormat="1" x14ac:dyDescent="0.25">
      <c r="A153" s="161"/>
      <c r="B153" s="162" t="s">
        <v>110</v>
      </c>
      <c r="C153" s="163">
        <v>11348</v>
      </c>
      <c r="D153" s="163">
        <v>11254</v>
      </c>
      <c r="E153" s="163">
        <v>0</v>
      </c>
      <c r="F153" s="163">
        <v>12218</v>
      </c>
      <c r="G153" s="163">
        <v>11169</v>
      </c>
      <c r="H153" s="163">
        <v>12850</v>
      </c>
      <c r="I153" s="164">
        <f t="shared" ref="I153:I160" si="63">IFERROR(H153/G153-1,"-")</f>
        <v>0.15050586444623515</v>
      </c>
      <c r="J153" s="165">
        <f t="shared" si="60"/>
        <v>0.14181624311355967</v>
      </c>
      <c r="K153" s="163">
        <f t="shared" si="61"/>
        <v>1681</v>
      </c>
      <c r="L153" s="163">
        <f t="shared" si="62"/>
        <v>1596</v>
      </c>
      <c r="M153" s="164">
        <f t="shared" ref="M153:M160" si="64">H153/H$8</f>
        <v>4.0221622706154599E-3</v>
      </c>
      <c r="N153" s="166"/>
    </row>
    <row r="154" spans="1:14" s="56" customFormat="1" x14ac:dyDescent="0.25">
      <c r="A154" s="161"/>
      <c r="B154" s="162" t="s">
        <v>113</v>
      </c>
      <c r="C154" s="163">
        <v>13124</v>
      </c>
      <c r="D154" s="163">
        <v>9586</v>
      </c>
      <c r="E154" s="163">
        <v>0</v>
      </c>
      <c r="F154" s="163">
        <v>4079</v>
      </c>
      <c r="G154" s="163">
        <v>4790</v>
      </c>
      <c r="H154" s="163">
        <v>3377</v>
      </c>
      <c r="I154" s="164">
        <f t="shared" si="63"/>
        <v>-0.2949895615866388</v>
      </c>
      <c r="J154" s="165">
        <f t="shared" si="60"/>
        <v>-0.64771541831838098</v>
      </c>
      <c r="K154" s="163">
        <f t="shared" si="61"/>
        <v>-1413</v>
      </c>
      <c r="L154" s="163">
        <f t="shared" si="62"/>
        <v>-6209</v>
      </c>
      <c r="M154" s="164">
        <f t="shared" si="64"/>
        <v>1.0570305048924831E-3</v>
      </c>
      <c r="N154" s="166"/>
    </row>
    <row r="155" spans="1:14" x14ac:dyDescent="0.25">
      <c r="A155" s="161"/>
      <c r="B155" s="162" t="s">
        <v>116</v>
      </c>
      <c r="C155" s="163">
        <v>6856</v>
      </c>
      <c r="D155" s="163">
        <v>6238</v>
      </c>
      <c r="E155" s="163">
        <v>0</v>
      </c>
      <c r="F155" s="163">
        <v>3136</v>
      </c>
      <c r="G155" s="163">
        <v>6457</v>
      </c>
      <c r="H155" s="163">
        <v>5677</v>
      </c>
      <c r="I155" s="164">
        <f t="shared" si="63"/>
        <v>-0.12079913272417531</v>
      </c>
      <c r="J155" s="165">
        <f t="shared" si="60"/>
        <v>-8.9932670727797426E-2</v>
      </c>
      <c r="K155" s="163">
        <f t="shared" si="61"/>
        <v>-780</v>
      </c>
      <c r="L155" s="163">
        <f t="shared" si="62"/>
        <v>-561</v>
      </c>
      <c r="M155" s="164">
        <f t="shared" si="64"/>
        <v>1.7769506000220984E-3</v>
      </c>
      <c r="N155" s="79"/>
    </row>
    <row r="156" spans="1:14" x14ac:dyDescent="0.25">
      <c r="A156" s="161"/>
      <c r="B156" s="162" t="s">
        <v>123</v>
      </c>
      <c r="C156" s="163">
        <v>631</v>
      </c>
      <c r="D156" s="163">
        <v>382</v>
      </c>
      <c r="E156" s="163">
        <v>0</v>
      </c>
      <c r="F156" s="163">
        <v>1077</v>
      </c>
      <c r="G156" s="163">
        <v>568</v>
      </c>
      <c r="H156" s="163">
        <v>1154</v>
      </c>
      <c r="I156" s="164">
        <f t="shared" si="63"/>
        <v>1.0316901408450705</v>
      </c>
      <c r="J156" s="165">
        <f t="shared" si="60"/>
        <v>2.0209424083769632</v>
      </c>
      <c r="K156" s="163">
        <f t="shared" si="61"/>
        <v>586</v>
      </c>
      <c r="L156" s="163">
        <f t="shared" si="62"/>
        <v>772</v>
      </c>
      <c r="M156" s="164">
        <f t="shared" si="64"/>
        <v>3.612120825128592E-4</v>
      </c>
      <c r="N156" s="79"/>
    </row>
    <row r="157" spans="1:14" x14ac:dyDescent="0.25">
      <c r="A157" s="161"/>
      <c r="B157" s="162" t="s">
        <v>119</v>
      </c>
      <c r="C157" s="163">
        <v>2673</v>
      </c>
      <c r="D157" s="163">
        <v>1171</v>
      </c>
      <c r="E157" s="163">
        <v>0</v>
      </c>
      <c r="F157" s="163">
        <v>3742</v>
      </c>
      <c r="G157" s="163">
        <v>2402</v>
      </c>
      <c r="H157" s="163">
        <v>3321</v>
      </c>
      <c r="I157" s="164">
        <f t="shared" si="63"/>
        <v>0.38259783513738554</v>
      </c>
      <c r="J157" s="165">
        <f t="shared" si="60"/>
        <v>1.8360375747224595</v>
      </c>
      <c r="K157" s="163">
        <f t="shared" si="61"/>
        <v>919</v>
      </c>
      <c r="L157" s="163">
        <f t="shared" si="62"/>
        <v>2150</v>
      </c>
      <c r="M157" s="164">
        <f t="shared" si="64"/>
        <v>1.0395020156197621E-3</v>
      </c>
      <c r="N157" s="79"/>
    </row>
    <row r="158" spans="1:14" x14ac:dyDescent="0.25">
      <c r="A158" s="161"/>
      <c r="B158" s="162" t="s">
        <v>128</v>
      </c>
      <c r="C158" s="163">
        <v>83</v>
      </c>
      <c r="D158" s="163">
        <v>327</v>
      </c>
      <c r="E158" s="163">
        <v>0</v>
      </c>
      <c r="F158" s="163">
        <v>91</v>
      </c>
      <c r="G158" s="163">
        <v>58</v>
      </c>
      <c r="H158" s="163">
        <v>16</v>
      </c>
      <c r="I158" s="164">
        <f t="shared" si="63"/>
        <v>-0.72413793103448276</v>
      </c>
      <c r="J158" s="165">
        <f t="shared" si="60"/>
        <v>-0.95107033639143734</v>
      </c>
      <c r="K158" s="163">
        <f t="shared" si="61"/>
        <v>-42</v>
      </c>
      <c r="L158" s="163">
        <f t="shared" si="62"/>
        <v>-311</v>
      </c>
      <c r="M158" s="164">
        <f t="shared" si="64"/>
        <v>5.0081397922060195E-6</v>
      </c>
      <c r="N158" s="79"/>
    </row>
    <row r="159" spans="1:14" x14ac:dyDescent="0.25">
      <c r="A159" s="161" t="s">
        <v>144</v>
      </c>
      <c r="B159" s="162" t="s">
        <v>131</v>
      </c>
      <c r="C159" s="163">
        <v>58</v>
      </c>
      <c r="D159" s="163">
        <v>49</v>
      </c>
      <c r="E159" s="163">
        <v>0</v>
      </c>
      <c r="F159" s="163">
        <v>58</v>
      </c>
      <c r="G159" s="163">
        <v>96</v>
      </c>
      <c r="H159" s="163">
        <v>20</v>
      </c>
      <c r="I159" s="164">
        <f t="shared" si="63"/>
        <v>-0.79166666666666663</v>
      </c>
      <c r="J159" s="165">
        <f t="shared" si="60"/>
        <v>-0.59183673469387754</v>
      </c>
      <c r="K159" s="163">
        <f t="shared" si="61"/>
        <v>-76</v>
      </c>
      <c r="L159" s="163">
        <f t="shared" si="62"/>
        <v>-29</v>
      </c>
      <c r="M159" s="164">
        <f t="shared" si="64"/>
        <v>6.2601747402575252E-6</v>
      </c>
      <c r="N159" s="79"/>
    </row>
    <row r="160" spans="1:14" x14ac:dyDescent="0.25">
      <c r="A160" s="161" t="s">
        <v>145</v>
      </c>
      <c r="B160" s="168" t="s">
        <v>145</v>
      </c>
      <c r="C160" s="169">
        <f t="shared" ref="C160:H160" si="65">C152-SUM(C153:C159)</f>
        <v>6973</v>
      </c>
      <c r="D160" s="169">
        <f t="shared" si="65"/>
        <v>6030</v>
      </c>
      <c r="E160" s="169">
        <f t="shared" si="65"/>
        <v>0</v>
      </c>
      <c r="F160" s="169">
        <f t="shared" si="65"/>
        <v>2950</v>
      </c>
      <c r="G160" s="169">
        <f t="shared" si="65"/>
        <v>5799</v>
      </c>
      <c r="H160" s="169">
        <f t="shared" si="65"/>
        <v>6850</v>
      </c>
      <c r="I160" s="170">
        <f t="shared" si="63"/>
        <v>0.18123814450767384</v>
      </c>
      <c r="J160" s="171">
        <f t="shared" si="60"/>
        <v>0.13598673300165842</v>
      </c>
      <c r="K160" s="169">
        <f>H160-G160</f>
        <v>1051</v>
      </c>
      <c r="L160" s="169">
        <f t="shared" si="62"/>
        <v>820</v>
      </c>
      <c r="M160" s="170">
        <f t="shared" si="64"/>
        <v>2.1441098485382023E-3</v>
      </c>
      <c r="N160" s="79"/>
    </row>
    <row r="161" spans="1:16" ht="6" customHeight="1" x14ac:dyDescent="0.25">
      <c r="A161" s="161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1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F3051-15A5-4146-9CC0-BF992F44CCEA}">
  <sheetPr>
    <tabColor rgb="FFF29140"/>
    <pageSetUpPr fitToPage="1"/>
  </sheetPr>
  <dimension ref="A1:P162"/>
  <sheetViews>
    <sheetView showGridLines="0" workbookViewId="0">
      <selection activeCell="F20" sqref="F20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3" spans="1:14" ht="42" customHeight="1" thickBot="1" x14ac:dyDescent="0.3">
      <c r="B3" s="269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</row>
    <row r="4" spans="1:14" ht="6" customHeight="1" x14ac:dyDescent="0.25"/>
    <row r="5" spans="1:14" ht="15.75" x14ac:dyDescent="0.25">
      <c r="B5" s="143"/>
      <c r="C5" s="301" t="s">
        <v>43</v>
      </c>
      <c r="D5" s="302"/>
      <c r="E5" s="302"/>
      <c r="F5" s="302"/>
      <c r="G5" s="302"/>
      <c r="H5" s="302"/>
      <c r="I5" s="302"/>
      <c r="J5" s="302"/>
      <c r="K5" s="302"/>
      <c r="L5" s="302"/>
      <c r="M5" s="302"/>
    </row>
    <row r="6" spans="1:14" s="144" customFormat="1" ht="72" customHeight="1" x14ac:dyDescent="0.25">
      <c r="B6" s="145"/>
      <c r="C6" s="172" t="s">
        <v>261</v>
      </c>
      <c r="D6" s="172" t="s">
        <v>262</v>
      </c>
      <c r="E6" s="172" t="s">
        <v>263</v>
      </c>
      <c r="F6" s="172" t="s">
        <v>264</v>
      </c>
      <c r="G6" s="172" t="s">
        <v>265</v>
      </c>
      <c r="H6" s="172" t="s">
        <v>266</v>
      </c>
      <c r="I6" s="173" t="str">
        <f>CONCATENATE("var. ",RIGHT(H6,2),"/",RIGHT(G6,2))</f>
        <v>var. 24/23</v>
      </c>
      <c r="J6" s="173" t="str">
        <f>CONCATENATE("var. ",RIGHT(H6,2),"/",RIGHT(D6,2))</f>
        <v>var. 24/19</v>
      </c>
      <c r="K6" s="172" t="str">
        <f>CONCATENATE("dif. ",RIGHT(H6,2),"/",RIGHT(G6,2))</f>
        <v>dif. 24/23</v>
      </c>
      <c r="L6" s="172" t="str">
        <f>CONCATENATE("dif. ",RIGHT(H6,2),"/",RIGHT(D6,2))</f>
        <v>dif. 24/19</v>
      </c>
      <c r="M6" s="173" t="str">
        <f>CONCATENATE("Cuota s/ total lugares de residencia ",RIGHT(H6,4))</f>
        <v>Cuota s/ total lugares de residencia 2024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/>
      <c r="B8" s="154" t="s">
        <v>68</v>
      </c>
      <c r="C8" s="176">
        <v>19723720</v>
      </c>
      <c r="D8" s="176">
        <v>19552352</v>
      </c>
      <c r="E8" s="176">
        <v>7667751</v>
      </c>
      <c r="F8" s="176">
        <v>17324543</v>
      </c>
      <c r="G8" s="176">
        <v>19534206</v>
      </c>
      <c r="H8" s="176">
        <v>20749699</v>
      </c>
      <c r="I8" s="177">
        <f>IFERROR(H8/G8-1,"-")</f>
        <v>6.2223824198434308E-2</v>
      </c>
      <c r="J8" s="177">
        <f>IFERROR(H8/D8-1,"-")</f>
        <v>6.1238003489298976E-2</v>
      </c>
      <c r="K8" s="176">
        <f>H8-G8</f>
        <v>1215493</v>
      </c>
      <c r="L8" s="176">
        <f>H8-D8</f>
        <v>1197347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2572467</v>
      </c>
      <c r="D9" s="158">
        <v>2592949</v>
      </c>
      <c r="E9" s="158">
        <v>776152</v>
      </c>
      <c r="F9" s="158">
        <v>2291418</v>
      </c>
      <c r="G9" s="158">
        <v>2423328</v>
      </c>
      <c r="H9" s="158">
        <v>2382955</v>
      </c>
      <c r="I9" s="159">
        <f>IFERROR(H9/G9-1,"-")</f>
        <v>-1.6660146707337953E-2</v>
      </c>
      <c r="J9" s="160">
        <f t="shared" ref="J9:J20" si="0">IFERROR(H9/D9-1,"-")</f>
        <v>-8.0986552377235288E-2</v>
      </c>
      <c r="K9" s="158">
        <f t="shared" ref="K9:K19" si="1">H9-G9</f>
        <v>-40373</v>
      </c>
      <c r="L9" s="158">
        <f t="shared" ref="L9:L20" si="2">H9-D9</f>
        <v>-209994</v>
      </c>
      <c r="M9" s="159">
        <f>H9/H$8</f>
        <v>0.11484287073272725</v>
      </c>
      <c r="N9" s="79"/>
    </row>
    <row r="10" spans="1:14" x14ac:dyDescent="0.25">
      <c r="A10" s="161" t="s">
        <v>103</v>
      </c>
      <c r="B10" s="162" t="s">
        <v>103</v>
      </c>
      <c r="C10" s="163">
        <v>762114</v>
      </c>
      <c r="D10" s="163">
        <v>723068</v>
      </c>
      <c r="E10" s="163">
        <v>217068</v>
      </c>
      <c r="F10" s="163">
        <v>688568</v>
      </c>
      <c r="G10" s="163">
        <v>754956</v>
      </c>
      <c r="H10" s="163">
        <v>769944</v>
      </c>
      <c r="I10" s="164">
        <f>IFERROR(H10/G10-1,"-")</f>
        <v>1.9852812614244986E-2</v>
      </c>
      <c r="J10" s="165">
        <f t="shared" si="0"/>
        <v>6.482931065957831E-2</v>
      </c>
      <c r="K10" s="163">
        <f t="shared" si="1"/>
        <v>14988</v>
      </c>
      <c r="L10" s="163">
        <f t="shared" si="2"/>
        <v>46876</v>
      </c>
      <c r="M10" s="164">
        <f>H10/H$8</f>
        <v>3.7106273204252263E-2</v>
      </c>
      <c r="N10" s="79"/>
    </row>
    <row r="11" spans="1:14" x14ac:dyDescent="0.25">
      <c r="A11" s="161" t="s">
        <v>100</v>
      </c>
      <c r="B11" s="162" t="s">
        <v>100</v>
      </c>
      <c r="C11" s="163">
        <v>1810353</v>
      </c>
      <c r="D11" s="163">
        <v>1869881</v>
      </c>
      <c r="E11" s="163">
        <v>559084</v>
      </c>
      <c r="F11" s="163">
        <v>1602850</v>
      </c>
      <c r="G11" s="163">
        <v>1668372</v>
      </c>
      <c r="H11" s="163">
        <v>1613011</v>
      </c>
      <c r="I11" s="164">
        <f>IFERROR(H11/G11-1,"-")</f>
        <v>-3.3182647515062613E-2</v>
      </c>
      <c r="J11" s="165">
        <f t="shared" si="0"/>
        <v>-0.13737237824225179</v>
      </c>
      <c r="K11" s="163">
        <f t="shared" si="1"/>
        <v>-55361</v>
      </c>
      <c r="L11" s="163">
        <f t="shared" si="2"/>
        <v>-256870</v>
      </c>
      <c r="M11" s="164">
        <f>H11/H$8</f>
        <v>7.773659752847499E-2</v>
      </c>
      <c r="N11" s="79"/>
    </row>
    <row r="12" spans="1:14" x14ac:dyDescent="0.25">
      <c r="A12" s="1"/>
      <c r="B12" s="157" t="s">
        <v>107</v>
      </c>
      <c r="C12" s="158">
        <v>17151253</v>
      </c>
      <c r="D12" s="158">
        <v>16959403</v>
      </c>
      <c r="E12" s="158">
        <v>6891599</v>
      </c>
      <c r="F12" s="158">
        <v>15033125</v>
      </c>
      <c r="G12" s="158">
        <v>17110878</v>
      </c>
      <c r="H12" s="158">
        <v>18366744</v>
      </c>
      <c r="I12" s="159">
        <f>IFERROR(H12/G12-1,"-")</f>
        <v>7.3395766131930884E-2</v>
      </c>
      <c r="J12" s="160">
        <f t="shared" si="0"/>
        <v>8.2982932830831357E-2</v>
      </c>
      <c r="K12" s="158">
        <f t="shared" si="1"/>
        <v>1255866</v>
      </c>
      <c r="L12" s="158">
        <f t="shared" si="2"/>
        <v>1407341</v>
      </c>
      <c r="M12" s="159">
        <f>H12/H$8</f>
        <v>0.88515712926727275</v>
      </c>
      <c r="N12" s="79"/>
    </row>
    <row r="13" spans="1:14" s="56" customFormat="1" x14ac:dyDescent="0.25">
      <c r="A13" s="161"/>
      <c r="B13" s="162" t="s">
        <v>110</v>
      </c>
      <c r="C13" s="163">
        <v>7270010</v>
      </c>
      <c r="D13" s="163">
        <v>7559730</v>
      </c>
      <c r="E13" s="163">
        <v>2759405</v>
      </c>
      <c r="F13" s="163">
        <v>6881896</v>
      </c>
      <c r="G13" s="163">
        <v>7724509</v>
      </c>
      <c r="H13" s="163">
        <v>8372564</v>
      </c>
      <c r="I13" s="164">
        <f t="shared" ref="I13:I20" si="3">IFERROR(H13/G13-1,"-")</f>
        <v>8.3895947302281559E-2</v>
      </c>
      <c r="J13" s="165">
        <f t="shared" si="0"/>
        <v>0.10752156492361498</v>
      </c>
      <c r="K13" s="163">
        <f t="shared" si="1"/>
        <v>648055</v>
      </c>
      <c r="L13" s="163">
        <f t="shared" si="2"/>
        <v>812834</v>
      </c>
      <c r="M13" s="164">
        <f t="shared" ref="M13:M20" si="4">H13/H$8</f>
        <v>0.40350291346394951</v>
      </c>
      <c r="N13" s="166"/>
    </row>
    <row r="14" spans="1:14" s="56" customFormat="1" x14ac:dyDescent="0.25">
      <c r="A14" s="161"/>
      <c r="B14" s="162" t="s">
        <v>113</v>
      </c>
      <c r="C14" s="163">
        <v>2957288</v>
      </c>
      <c r="D14" s="163">
        <v>2562635</v>
      </c>
      <c r="E14" s="163">
        <v>1043329</v>
      </c>
      <c r="F14" s="163">
        <v>1736932</v>
      </c>
      <c r="G14" s="163">
        <v>2026546</v>
      </c>
      <c r="H14" s="163">
        <v>2156987</v>
      </c>
      <c r="I14" s="164">
        <f t="shared" si="3"/>
        <v>6.4366167854072787E-2</v>
      </c>
      <c r="J14" s="165">
        <f t="shared" si="0"/>
        <v>-0.15829331918123335</v>
      </c>
      <c r="K14" s="163">
        <f t="shared" si="1"/>
        <v>130441</v>
      </c>
      <c r="L14" s="163">
        <f t="shared" si="2"/>
        <v>-405648</v>
      </c>
      <c r="M14" s="164">
        <f t="shared" si="4"/>
        <v>0.1039526886630982</v>
      </c>
      <c r="N14" s="166"/>
    </row>
    <row r="15" spans="1:14" x14ac:dyDescent="0.25">
      <c r="A15" s="161"/>
      <c r="B15" s="162" t="s">
        <v>116</v>
      </c>
      <c r="C15" s="163">
        <v>687792</v>
      </c>
      <c r="D15" s="163">
        <v>694647</v>
      </c>
      <c r="E15" s="163">
        <v>267443</v>
      </c>
      <c r="F15" s="163">
        <v>703222</v>
      </c>
      <c r="G15" s="163">
        <v>855474</v>
      </c>
      <c r="H15" s="163">
        <v>930863</v>
      </c>
      <c r="I15" s="164">
        <f t="shared" si="3"/>
        <v>8.812541351344394E-2</v>
      </c>
      <c r="J15" s="165">
        <f t="shared" si="0"/>
        <v>0.34005185367532009</v>
      </c>
      <c r="K15" s="163">
        <f t="shared" si="1"/>
        <v>75389</v>
      </c>
      <c r="L15" s="163">
        <f t="shared" si="2"/>
        <v>236216</v>
      </c>
      <c r="M15" s="164">
        <f t="shared" si="4"/>
        <v>4.4861518232143995E-2</v>
      </c>
      <c r="N15" s="79"/>
    </row>
    <row r="16" spans="1:14" x14ac:dyDescent="0.25">
      <c r="A16" s="161"/>
      <c r="B16" s="162" t="s">
        <v>123</v>
      </c>
      <c r="C16" s="163">
        <v>683163</v>
      </c>
      <c r="D16" s="163">
        <v>639517</v>
      </c>
      <c r="E16" s="163">
        <v>237148</v>
      </c>
      <c r="F16" s="163">
        <v>748849</v>
      </c>
      <c r="G16" s="163">
        <v>715255</v>
      </c>
      <c r="H16" s="163">
        <v>770832</v>
      </c>
      <c r="I16" s="164">
        <f t="shared" si="3"/>
        <v>7.7702357900329311E-2</v>
      </c>
      <c r="J16" s="165">
        <f t="shared" si="0"/>
        <v>0.20533465099442227</v>
      </c>
      <c r="K16" s="163">
        <f t="shared" si="1"/>
        <v>55577</v>
      </c>
      <c r="L16" s="163">
        <f t="shared" si="2"/>
        <v>131315</v>
      </c>
      <c r="M16" s="164">
        <f t="shared" si="4"/>
        <v>3.7149069005772084E-2</v>
      </c>
      <c r="N16" s="79"/>
    </row>
    <row r="17" spans="1:14" x14ac:dyDescent="0.25">
      <c r="A17" s="161"/>
      <c r="B17" s="162" t="s">
        <v>119</v>
      </c>
      <c r="C17" s="163">
        <v>651773</v>
      </c>
      <c r="D17" s="163">
        <v>629563</v>
      </c>
      <c r="E17" s="163">
        <v>277641</v>
      </c>
      <c r="F17" s="163">
        <v>657750</v>
      </c>
      <c r="G17" s="163">
        <v>665059</v>
      </c>
      <c r="H17" s="163">
        <v>693453</v>
      </c>
      <c r="I17" s="164">
        <f t="shared" si="3"/>
        <v>4.2693956476042016E-2</v>
      </c>
      <c r="J17" s="165">
        <f t="shared" si="0"/>
        <v>0.10148309224017305</v>
      </c>
      <c r="K17" s="163">
        <f t="shared" si="1"/>
        <v>28394</v>
      </c>
      <c r="L17" s="163">
        <f t="shared" si="2"/>
        <v>63890</v>
      </c>
      <c r="M17" s="164">
        <f t="shared" si="4"/>
        <v>3.3419906476715638E-2</v>
      </c>
      <c r="N17" s="79"/>
    </row>
    <row r="18" spans="1:14" x14ac:dyDescent="0.25">
      <c r="A18" s="161"/>
      <c r="B18" s="162" t="s">
        <v>128</v>
      </c>
      <c r="C18" s="163">
        <v>362616</v>
      </c>
      <c r="D18" s="163">
        <v>388263</v>
      </c>
      <c r="E18" s="163">
        <v>239596</v>
      </c>
      <c r="F18" s="163">
        <v>280279</v>
      </c>
      <c r="G18" s="163">
        <v>345648</v>
      </c>
      <c r="H18" s="163">
        <v>328075</v>
      </c>
      <c r="I18" s="164">
        <f t="shared" si="3"/>
        <v>-5.0840739712077032E-2</v>
      </c>
      <c r="J18" s="165">
        <f t="shared" si="0"/>
        <v>-0.15501863427625084</v>
      </c>
      <c r="K18" s="163">
        <f t="shared" si="1"/>
        <v>-17573</v>
      </c>
      <c r="L18" s="163">
        <f t="shared" si="2"/>
        <v>-60188</v>
      </c>
      <c r="M18" s="164">
        <f t="shared" si="4"/>
        <v>1.5811072729295977E-2</v>
      </c>
      <c r="N18" s="79"/>
    </row>
    <row r="19" spans="1:14" x14ac:dyDescent="0.25">
      <c r="A19" s="161" t="s">
        <v>144</v>
      </c>
      <c r="B19" s="162" t="s">
        <v>131</v>
      </c>
      <c r="C19" s="163">
        <v>592260</v>
      </c>
      <c r="D19" s="163">
        <v>496719</v>
      </c>
      <c r="E19" s="163">
        <v>338441</v>
      </c>
      <c r="F19" s="163">
        <v>211989</v>
      </c>
      <c r="G19" s="163">
        <v>311489</v>
      </c>
      <c r="H19" s="163">
        <v>327943</v>
      </c>
      <c r="I19" s="164">
        <f t="shared" si="3"/>
        <v>5.2823695218771727E-2</v>
      </c>
      <c r="J19" s="165">
        <f t="shared" si="0"/>
        <v>-0.33978164716872117</v>
      </c>
      <c r="K19" s="163">
        <f t="shared" si="1"/>
        <v>16454</v>
      </c>
      <c r="L19" s="163">
        <f t="shared" si="2"/>
        <v>-168776</v>
      </c>
      <c r="M19" s="164">
        <f t="shared" si="4"/>
        <v>1.580471119123222E-2</v>
      </c>
      <c r="N19" s="79"/>
    </row>
    <row r="20" spans="1:14" x14ac:dyDescent="0.25">
      <c r="A20" s="161" t="s">
        <v>145</v>
      </c>
      <c r="B20" s="168" t="s">
        <v>145</v>
      </c>
      <c r="C20" s="169">
        <f t="shared" ref="C20:H20" si="5">C12-SUM(C13:C19)</f>
        <v>3946351</v>
      </c>
      <c r="D20" s="169">
        <f t="shared" si="5"/>
        <v>3988329</v>
      </c>
      <c r="E20" s="169">
        <f t="shared" si="5"/>
        <v>1728596</v>
      </c>
      <c r="F20" s="169">
        <f t="shared" si="5"/>
        <v>3812208</v>
      </c>
      <c r="G20" s="169">
        <f t="shared" si="5"/>
        <v>4466898</v>
      </c>
      <c r="H20" s="169">
        <f t="shared" si="5"/>
        <v>4786027</v>
      </c>
      <c r="I20" s="170">
        <f t="shared" si="3"/>
        <v>7.14430909324546E-2</v>
      </c>
      <c r="J20" s="171">
        <f t="shared" si="0"/>
        <v>0.20000807355661987</v>
      </c>
      <c r="K20" s="169">
        <f>H20-G20</f>
        <v>319129</v>
      </c>
      <c r="L20" s="169">
        <f t="shared" si="2"/>
        <v>797698</v>
      </c>
      <c r="M20" s="170">
        <f t="shared" si="4"/>
        <v>0.23065524950506511</v>
      </c>
      <c r="N20" s="79"/>
    </row>
    <row r="21" spans="1:14" s="144" customFormat="1" x14ac:dyDescent="0.25">
      <c r="A21" s="161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61"/>
      <c r="B22" s="154" t="s">
        <v>68</v>
      </c>
      <c r="C22" s="176">
        <v>7247723</v>
      </c>
      <c r="D22" s="176">
        <v>7515196</v>
      </c>
      <c r="E22" s="176">
        <v>2766306</v>
      </c>
      <c r="F22" s="176">
        <v>7078492</v>
      </c>
      <c r="G22" s="176">
        <v>7702716</v>
      </c>
      <c r="H22" s="176">
        <v>7945412</v>
      </c>
      <c r="I22" s="177">
        <f>IFERROR(H22/G22-1,"-")</f>
        <v>3.1507847361891494E-2</v>
      </c>
      <c r="J22" s="177">
        <f>IFERROR(H22/D22-1,"-")</f>
        <v>5.7246145010722227E-2</v>
      </c>
      <c r="K22" s="176">
        <f>H22-G22</f>
        <v>242696</v>
      </c>
      <c r="L22" s="176">
        <f>H22-D22</f>
        <v>430216</v>
      </c>
      <c r="M22" s="177">
        <f>H22/H$8</f>
        <v>0.38291697628963195</v>
      </c>
      <c r="N22" s="79"/>
    </row>
    <row r="23" spans="1:14" x14ac:dyDescent="0.25">
      <c r="A23" s="161" t="s">
        <v>96</v>
      </c>
      <c r="B23" s="157" t="s">
        <v>97</v>
      </c>
      <c r="C23" s="158">
        <v>427889</v>
      </c>
      <c r="D23" s="158">
        <v>533745</v>
      </c>
      <c r="E23" s="158">
        <v>95533</v>
      </c>
      <c r="F23" s="158">
        <v>491577</v>
      </c>
      <c r="G23" s="158">
        <v>444235</v>
      </c>
      <c r="H23" s="158">
        <v>394994</v>
      </c>
      <c r="I23" s="159">
        <f>IFERROR(H23/G23-1,"-")</f>
        <v>-0.11084448546377479</v>
      </c>
      <c r="J23" s="160">
        <f t="shared" ref="J23:J34" si="6">IFERROR(H23/D23-1,"-")</f>
        <v>-0.25995747032759087</v>
      </c>
      <c r="K23" s="158">
        <f t="shared" ref="K23:K33" si="7">H23-G23</f>
        <v>-49241</v>
      </c>
      <c r="L23" s="158">
        <f t="shared" ref="L23:L34" si="8">H23-D23</f>
        <v>-138751</v>
      </c>
      <c r="M23" s="159">
        <f>H23/H$8</f>
        <v>1.9036131560269863E-2</v>
      </c>
      <c r="N23" s="79"/>
    </row>
    <row r="24" spans="1:14" x14ac:dyDescent="0.25">
      <c r="A24" s="161" t="s">
        <v>103</v>
      </c>
      <c r="B24" s="162" t="s">
        <v>103</v>
      </c>
      <c r="C24" s="163">
        <v>158682</v>
      </c>
      <c r="D24" s="163">
        <v>217602</v>
      </c>
      <c r="E24" s="163">
        <v>36093</v>
      </c>
      <c r="F24" s="163">
        <v>153193</v>
      </c>
      <c r="G24" s="163">
        <v>144752</v>
      </c>
      <c r="H24" s="163">
        <v>124187</v>
      </c>
      <c r="I24" s="164">
        <f>IFERROR(H24/G24-1,"-")</f>
        <v>-0.14207057588150773</v>
      </c>
      <c r="J24" s="165">
        <f t="shared" si="6"/>
        <v>-0.42929292929292928</v>
      </c>
      <c r="K24" s="163">
        <f t="shared" si="7"/>
        <v>-20565</v>
      </c>
      <c r="L24" s="163">
        <f t="shared" si="8"/>
        <v>-93415</v>
      </c>
      <c r="M24" s="164">
        <f>H24/H$8</f>
        <v>5.9850024812408125E-3</v>
      </c>
      <c r="N24" s="79"/>
    </row>
    <row r="25" spans="1:14" x14ac:dyDescent="0.25">
      <c r="A25" s="161" t="s">
        <v>100</v>
      </c>
      <c r="B25" s="162" t="s">
        <v>100</v>
      </c>
      <c r="C25" s="163">
        <v>269207</v>
      </c>
      <c r="D25" s="163">
        <v>316143</v>
      </c>
      <c r="E25" s="163">
        <v>59440</v>
      </c>
      <c r="F25" s="163">
        <v>338384</v>
      </c>
      <c r="G25" s="163">
        <v>299483</v>
      </c>
      <c r="H25" s="163">
        <v>270807</v>
      </c>
      <c r="I25" s="164">
        <f>IFERROR(H25/G25-1,"-")</f>
        <v>-9.5751678726338385E-2</v>
      </c>
      <c r="J25" s="165">
        <f t="shared" si="6"/>
        <v>-0.14340345982672398</v>
      </c>
      <c r="K25" s="163">
        <f t="shared" si="7"/>
        <v>-28676</v>
      </c>
      <c r="L25" s="163">
        <f t="shared" si="8"/>
        <v>-45336</v>
      </c>
      <c r="M25" s="164">
        <f>H25/H$8</f>
        <v>1.3051129079029051E-2</v>
      </c>
      <c r="N25" s="79"/>
    </row>
    <row r="26" spans="1:14" x14ac:dyDescent="0.25">
      <c r="A26" s="161"/>
      <c r="B26" s="157" t="s">
        <v>107</v>
      </c>
      <c r="C26" s="158">
        <v>6819834</v>
      </c>
      <c r="D26" s="158">
        <v>6981451</v>
      </c>
      <c r="E26" s="158">
        <v>2670773</v>
      </c>
      <c r="F26" s="158">
        <v>6586915</v>
      </c>
      <c r="G26" s="158">
        <v>7258481</v>
      </c>
      <c r="H26" s="158">
        <v>7550418</v>
      </c>
      <c r="I26" s="159">
        <f>IFERROR(H26/G26-1,"-")</f>
        <v>4.0220123191064383E-2</v>
      </c>
      <c r="J26" s="160">
        <f t="shared" si="6"/>
        <v>8.1496955289093842E-2</v>
      </c>
      <c r="K26" s="158">
        <f t="shared" si="7"/>
        <v>291937</v>
      </c>
      <c r="L26" s="158">
        <f t="shared" si="8"/>
        <v>568967</v>
      </c>
      <c r="M26" s="159">
        <f>H26/H$8</f>
        <v>0.36388084472936211</v>
      </c>
      <c r="N26" s="79"/>
    </row>
    <row r="27" spans="1:14" s="56" customFormat="1" x14ac:dyDescent="0.25">
      <c r="A27" s="161"/>
      <c r="B27" s="162" t="s">
        <v>110</v>
      </c>
      <c r="C27" s="163">
        <v>3032484</v>
      </c>
      <c r="D27" s="163">
        <v>3253535</v>
      </c>
      <c r="E27" s="163">
        <v>1178371</v>
      </c>
      <c r="F27" s="163">
        <v>3219803</v>
      </c>
      <c r="G27" s="163">
        <v>3619038</v>
      </c>
      <c r="H27" s="163">
        <v>3803979</v>
      </c>
      <c r="I27" s="164">
        <f t="shared" ref="I27:I34" si="9">IFERROR(H27/G27-1,"-")</f>
        <v>5.1102254245465328E-2</v>
      </c>
      <c r="J27" s="165">
        <f t="shared" si="6"/>
        <v>0.16918336517049926</v>
      </c>
      <c r="K27" s="163">
        <f t="shared" si="7"/>
        <v>184941</v>
      </c>
      <c r="L27" s="163">
        <f t="shared" si="8"/>
        <v>550444</v>
      </c>
      <c r="M27" s="164">
        <f t="shared" ref="M27:M34" si="10">H27/H$8</f>
        <v>0.18332694850175899</v>
      </c>
      <c r="N27" s="166"/>
    </row>
    <row r="28" spans="1:14" s="56" customFormat="1" x14ac:dyDescent="0.25">
      <c r="A28" s="161"/>
      <c r="B28" s="162" t="s">
        <v>113</v>
      </c>
      <c r="C28" s="163">
        <v>1106507</v>
      </c>
      <c r="D28" s="163">
        <v>1035977</v>
      </c>
      <c r="E28" s="163">
        <v>362212</v>
      </c>
      <c r="F28" s="163">
        <v>784046</v>
      </c>
      <c r="G28" s="163">
        <v>848813</v>
      </c>
      <c r="H28" s="163">
        <v>833106</v>
      </c>
      <c r="I28" s="164">
        <f t="shared" si="9"/>
        <v>-1.8504664749479538E-2</v>
      </c>
      <c r="J28" s="165">
        <f t="shared" si="6"/>
        <v>-0.19582577605487383</v>
      </c>
      <c r="K28" s="163">
        <f t="shared" si="7"/>
        <v>-15707</v>
      </c>
      <c r="L28" s="163">
        <f t="shared" si="8"/>
        <v>-202871</v>
      </c>
      <c r="M28" s="164">
        <f t="shared" si="10"/>
        <v>4.0150269167759975E-2</v>
      </c>
      <c r="N28" s="166"/>
    </row>
    <row r="29" spans="1:14" x14ac:dyDescent="0.25">
      <c r="A29" s="161"/>
      <c r="B29" s="162" t="s">
        <v>116</v>
      </c>
      <c r="C29" s="163">
        <v>243352</v>
      </c>
      <c r="D29" s="163">
        <v>252595</v>
      </c>
      <c r="E29" s="163">
        <v>111783</v>
      </c>
      <c r="F29" s="163">
        <v>268598</v>
      </c>
      <c r="G29" s="163">
        <v>295625</v>
      </c>
      <c r="H29" s="163">
        <v>295684</v>
      </c>
      <c r="I29" s="164">
        <f t="shared" si="9"/>
        <v>1.9957716701912709E-4</v>
      </c>
      <c r="J29" s="165">
        <f t="shared" si="6"/>
        <v>0.17058532433341922</v>
      </c>
      <c r="K29" s="163">
        <f t="shared" si="7"/>
        <v>59</v>
      </c>
      <c r="L29" s="163">
        <f t="shared" si="8"/>
        <v>43089</v>
      </c>
      <c r="M29" s="164">
        <f t="shared" si="10"/>
        <v>1.425003803669634E-2</v>
      </c>
      <c r="N29" s="79"/>
    </row>
    <row r="30" spans="1:14" x14ac:dyDescent="0.25">
      <c r="A30" s="161"/>
      <c r="B30" s="162" t="s">
        <v>123</v>
      </c>
      <c r="C30" s="163">
        <v>312923</v>
      </c>
      <c r="D30" s="163">
        <v>285772</v>
      </c>
      <c r="E30" s="163">
        <v>100752</v>
      </c>
      <c r="F30" s="163">
        <v>352462</v>
      </c>
      <c r="G30" s="163">
        <v>308568</v>
      </c>
      <c r="H30" s="163">
        <v>320361</v>
      </c>
      <c r="I30" s="164">
        <f t="shared" si="9"/>
        <v>3.8218480205335581E-2</v>
      </c>
      <c r="J30" s="165">
        <f t="shared" si="6"/>
        <v>0.12103705051579583</v>
      </c>
      <c r="K30" s="163">
        <f t="shared" si="7"/>
        <v>11793</v>
      </c>
      <c r="L30" s="163">
        <f t="shared" si="8"/>
        <v>34589</v>
      </c>
      <c r="M30" s="164">
        <f t="shared" si="10"/>
        <v>1.5439308300327633E-2</v>
      </c>
      <c r="N30" s="79"/>
    </row>
    <row r="31" spans="1:14" x14ac:dyDescent="0.25">
      <c r="A31" s="161"/>
      <c r="B31" s="162" t="s">
        <v>119</v>
      </c>
      <c r="C31" s="163">
        <v>349449</v>
      </c>
      <c r="D31" s="163">
        <v>341003</v>
      </c>
      <c r="E31" s="163">
        <v>139238</v>
      </c>
      <c r="F31" s="163">
        <v>384091</v>
      </c>
      <c r="G31" s="163">
        <v>351760</v>
      </c>
      <c r="H31" s="163">
        <v>364965</v>
      </c>
      <c r="I31" s="164">
        <f t="shared" si="9"/>
        <v>3.7539799863543388E-2</v>
      </c>
      <c r="J31" s="165">
        <f t="shared" si="6"/>
        <v>7.0269176517508747E-2</v>
      </c>
      <c r="K31" s="163">
        <f t="shared" si="7"/>
        <v>13205</v>
      </c>
      <c r="L31" s="163">
        <f t="shared" si="8"/>
        <v>23962</v>
      </c>
      <c r="M31" s="164">
        <f t="shared" si="10"/>
        <v>1.7588929844235331E-2</v>
      </c>
      <c r="N31" s="79"/>
    </row>
    <row r="32" spans="1:14" x14ac:dyDescent="0.25">
      <c r="A32" s="161"/>
      <c r="B32" s="162" t="s">
        <v>128</v>
      </c>
      <c r="C32" s="163">
        <v>141908</v>
      </c>
      <c r="D32" s="163">
        <v>164249</v>
      </c>
      <c r="E32" s="163">
        <v>94416</v>
      </c>
      <c r="F32" s="163">
        <v>107392</v>
      </c>
      <c r="G32" s="163">
        <v>119814</v>
      </c>
      <c r="H32" s="163">
        <v>116998</v>
      </c>
      <c r="I32" s="164">
        <f t="shared" si="9"/>
        <v>-2.350309646618931E-2</v>
      </c>
      <c r="J32" s="165">
        <f t="shared" si="6"/>
        <v>-0.287679072627535</v>
      </c>
      <c r="K32" s="163">
        <f t="shared" si="7"/>
        <v>-2816</v>
      </c>
      <c r="L32" s="163">
        <f t="shared" si="8"/>
        <v>-47251</v>
      </c>
      <c r="M32" s="164">
        <f t="shared" si="10"/>
        <v>5.6385396241169575E-3</v>
      </c>
      <c r="N32" s="79"/>
    </row>
    <row r="33" spans="1:14" x14ac:dyDescent="0.25">
      <c r="A33" s="161" t="s">
        <v>144</v>
      </c>
      <c r="B33" s="162" t="s">
        <v>131</v>
      </c>
      <c r="C33" s="163">
        <v>179566</v>
      </c>
      <c r="D33" s="163">
        <v>154923</v>
      </c>
      <c r="E33" s="163">
        <v>102903</v>
      </c>
      <c r="F33" s="163">
        <v>64639</v>
      </c>
      <c r="G33" s="163">
        <v>105292</v>
      </c>
      <c r="H33" s="163">
        <v>100074</v>
      </c>
      <c r="I33" s="164">
        <f t="shared" si="9"/>
        <v>-4.9557421266572921E-2</v>
      </c>
      <c r="J33" s="165">
        <f t="shared" si="6"/>
        <v>-0.35404039426037448</v>
      </c>
      <c r="K33" s="163">
        <f t="shared" si="7"/>
        <v>-5218</v>
      </c>
      <c r="L33" s="163">
        <f t="shared" si="8"/>
        <v>-54849</v>
      </c>
      <c r="M33" s="164">
        <f t="shared" si="10"/>
        <v>4.8229133347910255E-3</v>
      </c>
      <c r="N33" s="79"/>
    </row>
    <row r="34" spans="1:14" x14ac:dyDescent="0.25">
      <c r="A34" s="161" t="s">
        <v>145</v>
      </c>
      <c r="B34" s="168" t="s">
        <v>145</v>
      </c>
      <c r="C34" s="169">
        <f t="shared" ref="C34:H34" si="11">C26-SUM(C27:C33)</f>
        <v>1453645</v>
      </c>
      <c r="D34" s="169">
        <f t="shared" si="11"/>
        <v>1493397</v>
      </c>
      <c r="E34" s="169">
        <f t="shared" si="11"/>
        <v>581098</v>
      </c>
      <c r="F34" s="169">
        <f t="shared" si="11"/>
        <v>1405884</v>
      </c>
      <c r="G34" s="169">
        <f t="shared" si="11"/>
        <v>1609571</v>
      </c>
      <c r="H34" s="169">
        <f t="shared" si="11"/>
        <v>1715251</v>
      </c>
      <c r="I34" s="170">
        <f t="shared" si="9"/>
        <v>6.5657246558244342E-2</v>
      </c>
      <c r="J34" s="171">
        <f t="shared" si="6"/>
        <v>0.1485566128765492</v>
      </c>
      <c r="K34" s="169">
        <f>H34-G34</f>
        <v>105680</v>
      </c>
      <c r="L34" s="169">
        <f t="shared" si="8"/>
        <v>221854</v>
      </c>
      <c r="M34" s="170">
        <f t="shared" si="10"/>
        <v>8.2663897919675849E-2</v>
      </c>
      <c r="N34" s="79"/>
    </row>
    <row r="35" spans="1:14" s="144" customFormat="1" x14ac:dyDescent="0.25">
      <c r="A35" s="161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61"/>
      <c r="B36" s="154" t="s">
        <v>68</v>
      </c>
      <c r="C36" s="176">
        <v>5817225</v>
      </c>
      <c r="D36" s="176">
        <v>5809856</v>
      </c>
      <c r="E36" s="176">
        <v>2107837</v>
      </c>
      <c r="F36" s="176">
        <v>4842970</v>
      </c>
      <c r="G36" s="176">
        <v>5449273</v>
      </c>
      <c r="H36" s="176">
        <v>5748289</v>
      </c>
      <c r="I36" s="177">
        <f>IFERROR(H36/G36-1,"-")</f>
        <v>5.4872640809150219E-2</v>
      </c>
      <c r="J36" s="177">
        <f>IFERROR(H36/D36-1,"-")</f>
        <v>-1.0596992421154638E-2</v>
      </c>
      <c r="K36" s="176">
        <f>H36-G36</f>
        <v>299016</v>
      </c>
      <c r="L36" s="176">
        <f>H36-D36</f>
        <v>-61567</v>
      </c>
      <c r="M36" s="177">
        <f>H36/H$8</f>
        <v>0.27702999450739019</v>
      </c>
      <c r="N36" s="79"/>
    </row>
    <row r="37" spans="1:14" x14ac:dyDescent="0.25">
      <c r="A37" s="161" t="s">
        <v>96</v>
      </c>
      <c r="B37" s="157" t="s">
        <v>97</v>
      </c>
      <c r="C37" s="158">
        <v>354214</v>
      </c>
      <c r="D37" s="158">
        <v>331865</v>
      </c>
      <c r="E37" s="158">
        <v>83093</v>
      </c>
      <c r="F37" s="158">
        <v>274753</v>
      </c>
      <c r="G37" s="158">
        <v>263584</v>
      </c>
      <c r="H37" s="158">
        <v>296997</v>
      </c>
      <c r="I37" s="159">
        <f>IFERROR(H37/G37-1,"-")</f>
        <v>0.12676414349884668</v>
      </c>
      <c r="J37" s="160">
        <f t="shared" ref="J37:J48" si="12">IFERROR(H37/D37-1,"-")</f>
        <v>-0.10506681933918915</v>
      </c>
      <c r="K37" s="158">
        <f t="shared" ref="K37:K47" si="13">H37-G37</f>
        <v>33413</v>
      </c>
      <c r="L37" s="158">
        <f t="shared" ref="L37:L48" si="14">H37-D37</f>
        <v>-34868</v>
      </c>
      <c r="M37" s="159">
        <f>H37/H$8</f>
        <v>1.4313316063042649E-2</v>
      </c>
      <c r="N37" s="79"/>
    </row>
    <row r="38" spans="1:14" x14ac:dyDescent="0.25">
      <c r="A38" s="161" t="s">
        <v>103</v>
      </c>
      <c r="B38" s="162" t="s">
        <v>103</v>
      </c>
      <c r="C38" s="163">
        <v>100352</v>
      </c>
      <c r="D38" s="163">
        <v>116648</v>
      </c>
      <c r="E38" s="163">
        <v>30721</v>
      </c>
      <c r="F38" s="163">
        <v>92834</v>
      </c>
      <c r="G38" s="163">
        <v>91543</v>
      </c>
      <c r="H38" s="163">
        <v>135442</v>
      </c>
      <c r="I38" s="164">
        <f>IFERROR(H38/G38-1,"-")</f>
        <v>0.47954513179598668</v>
      </c>
      <c r="J38" s="165">
        <f t="shared" si="12"/>
        <v>0.16111720732460055</v>
      </c>
      <c r="K38" s="163">
        <f t="shared" si="13"/>
        <v>43899</v>
      </c>
      <c r="L38" s="163">
        <f t="shared" si="14"/>
        <v>18794</v>
      </c>
      <c r="M38" s="164">
        <f>H38/H$8</f>
        <v>6.5274199881164537E-3</v>
      </c>
      <c r="N38" s="79"/>
    </row>
    <row r="39" spans="1:14" x14ac:dyDescent="0.25">
      <c r="A39" s="161" t="s">
        <v>100</v>
      </c>
      <c r="B39" s="162" t="s">
        <v>100</v>
      </c>
      <c r="C39" s="163">
        <v>253862</v>
      </c>
      <c r="D39" s="163">
        <v>215217</v>
      </c>
      <c r="E39" s="163">
        <v>52372</v>
      </c>
      <c r="F39" s="163">
        <v>181919</v>
      </c>
      <c r="G39" s="163">
        <v>172041</v>
      </c>
      <c r="H39" s="163">
        <v>161555</v>
      </c>
      <c r="I39" s="164">
        <f>IFERROR(H39/G39-1,"-")</f>
        <v>-6.0950587359989816E-2</v>
      </c>
      <c r="J39" s="165">
        <f t="shared" si="12"/>
        <v>-0.2493390392022935</v>
      </c>
      <c r="K39" s="163">
        <f t="shared" si="13"/>
        <v>-10486</v>
      </c>
      <c r="L39" s="163">
        <f t="shared" si="14"/>
        <v>-53662</v>
      </c>
      <c r="M39" s="164">
        <f>H39/H$8</f>
        <v>7.7858960749261951E-3</v>
      </c>
      <c r="N39" s="79"/>
    </row>
    <row r="40" spans="1:14" x14ac:dyDescent="0.25">
      <c r="A40" s="161"/>
      <c r="B40" s="157" t="s">
        <v>107</v>
      </c>
      <c r="C40" s="158">
        <v>5463011</v>
      </c>
      <c r="D40" s="158">
        <v>5477991</v>
      </c>
      <c r="E40" s="158">
        <v>2024744</v>
      </c>
      <c r="F40" s="158">
        <v>4568217</v>
      </c>
      <c r="G40" s="158">
        <v>5185689</v>
      </c>
      <c r="H40" s="158">
        <v>5451292</v>
      </c>
      <c r="I40" s="159">
        <f>IFERROR(H40/G40-1,"-")</f>
        <v>5.1218459109291015E-2</v>
      </c>
      <c r="J40" s="160">
        <f t="shared" si="12"/>
        <v>-4.873867080102956E-3</v>
      </c>
      <c r="K40" s="158">
        <f t="shared" si="13"/>
        <v>265603</v>
      </c>
      <c r="L40" s="158">
        <f t="shared" si="14"/>
        <v>-26699</v>
      </c>
      <c r="M40" s="159">
        <f>H40/H$8</f>
        <v>0.26271667844434754</v>
      </c>
      <c r="N40" s="79"/>
    </row>
    <row r="41" spans="1:14" s="56" customFormat="1" x14ac:dyDescent="0.25">
      <c r="A41" s="161"/>
      <c r="B41" s="162" t="s">
        <v>110</v>
      </c>
      <c r="C41" s="163">
        <v>2700150</v>
      </c>
      <c r="D41" s="163">
        <v>2921193</v>
      </c>
      <c r="E41" s="163">
        <v>902556</v>
      </c>
      <c r="F41" s="163">
        <v>2290845</v>
      </c>
      <c r="G41" s="163">
        <v>2583879</v>
      </c>
      <c r="H41" s="163">
        <v>2780617</v>
      </c>
      <c r="I41" s="164">
        <f t="shared" ref="I41:I48" si="15">IFERROR(H41/G41-1,"-")</f>
        <v>7.6140562309612747E-2</v>
      </c>
      <c r="J41" s="165">
        <f t="shared" si="12"/>
        <v>-4.8122804621262616E-2</v>
      </c>
      <c r="K41" s="163">
        <f t="shared" si="13"/>
        <v>196738</v>
      </c>
      <c r="L41" s="163">
        <f t="shared" si="14"/>
        <v>-140576</v>
      </c>
      <c r="M41" s="164">
        <f t="shared" ref="M41:M48" si="16">H41/H$8</f>
        <v>0.13400758247143729</v>
      </c>
      <c r="N41" s="166"/>
    </row>
    <row r="42" spans="1:14" s="56" customFormat="1" x14ac:dyDescent="0.25">
      <c r="A42" s="161"/>
      <c r="B42" s="162" t="s">
        <v>113</v>
      </c>
      <c r="C42" s="163">
        <v>376928</v>
      </c>
      <c r="D42" s="163">
        <v>283519</v>
      </c>
      <c r="E42" s="163">
        <v>105694</v>
      </c>
      <c r="F42" s="163">
        <v>171032</v>
      </c>
      <c r="G42" s="163">
        <v>201829</v>
      </c>
      <c r="H42" s="163">
        <v>196423</v>
      </c>
      <c r="I42" s="164">
        <f t="shared" si="15"/>
        <v>-2.6785050711245706E-2</v>
      </c>
      <c r="J42" s="165">
        <f t="shared" si="12"/>
        <v>-0.30719634310222599</v>
      </c>
      <c r="K42" s="163">
        <f t="shared" si="13"/>
        <v>-5406</v>
      </c>
      <c r="L42" s="163">
        <f t="shared" si="14"/>
        <v>-87096</v>
      </c>
      <c r="M42" s="164">
        <f t="shared" si="16"/>
        <v>9.4663059931616358E-3</v>
      </c>
      <c r="N42" s="166"/>
    </row>
    <row r="43" spans="1:14" x14ac:dyDescent="0.25">
      <c r="A43" s="161"/>
      <c r="B43" s="162" t="s">
        <v>116</v>
      </c>
      <c r="C43" s="163">
        <v>111896</v>
      </c>
      <c r="D43" s="163">
        <v>107130</v>
      </c>
      <c r="E43" s="163">
        <v>43618</v>
      </c>
      <c r="F43" s="163">
        <v>102882</v>
      </c>
      <c r="G43" s="163">
        <v>136276</v>
      </c>
      <c r="H43" s="163">
        <v>139047</v>
      </c>
      <c r="I43" s="164">
        <f t="shared" si="15"/>
        <v>2.0333734480025845E-2</v>
      </c>
      <c r="J43" s="165">
        <f t="shared" si="12"/>
        <v>0.2979277513301597</v>
      </c>
      <c r="K43" s="163">
        <f t="shared" si="13"/>
        <v>2771</v>
      </c>
      <c r="L43" s="163">
        <f t="shared" si="14"/>
        <v>31917</v>
      </c>
      <c r="M43" s="164">
        <f t="shared" si="16"/>
        <v>6.7011574481152716E-3</v>
      </c>
      <c r="N43" s="79"/>
    </row>
    <row r="44" spans="1:14" x14ac:dyDescent="0.25">
      <c r="A44" s="161"/>
      <c r="B44" s="162" t="s">
        <v>123</v>
      </c>
      <c r="C44" s="163">
        <v>263470</v>
      </c>
      <c r="D44" s="163">
        <v>260796</v>
      </c>
      <c r="E44" s="163">
        <v>87975</v>
      </c>
      <c r="F44" s="163">
        <v>269663</v>
      </c>
      <c r="G44" s="163">
        <v>272422</v>
      </c>
      <c r="H44" s="163">
        <v>277333</v>
      </c>
      <c r="I44" s="164">
        <f t="shared" si="15"/>
        <v>1.8027178421713419E-2</v>
      </c>
      <c r="J44" s="165">
        <f t="shared" si="12"/>
        <v>6.3409714872927569E-2</v>
      </c>
      <c r="K44" s="163">
        <f t="shared" si="13"/>
        <v>4911</v>
      </c>
      <c r="L44" s="163">
        <f t="shared" si="14"/>
        <v>16537</v>
      </c>
      <c r="M44" s="164">
        <f t="shared" si="16"/>
        <v>1.3365639665423581E-2</v>
      </c>
      <c r="N44" s="79"/>
    </row>
    <row r="45" spans="1:14" x14ac:dyDescent="0.25">
      <c r="A45" s="161"/>
      <c r="B45" s="162" t="s">
        <v>119</v>
      </c>
      <c r="C45" s="163">
        <v>211114</v>
      </c>
      <c r="D45" s="163">
        <v>195664</v>
      </c>
      <c r="E45" s="163">
        <v>80980</v>
      </c>
      <c r="F45" s="163">
        <v>174517</v>
      </c>
      <c r="G45" s="163">
        <v>204547</v>
      </c>
      <c r="H45" s="163">
        <v>213212</v>
      </c>
      <c r="I45" s="164">
        <f t="shared" si="15"/>
        <v>4.2361902154516962E-2</v>
      </c>
      <c r="J45" s="165">
        <f t="shared" si="12"/>
        <v>8.9684356856652325E-2</v>
      </c>
      <c r="K45" s="163">
        <f t="shared" si="13"/>
        <v>8665</v>
      </c>
      <c r="L45" s="163">
        <f t="shared" si="14"/>
        <v>17548</v>
      </c>
      <c r="M45" s="164">
        <f t="shared" si="16"/>
        <v>1.0275426164013271E-2</v>
      </c>
      <c r="N45" s="79"/>
    </row>
    <row r="46" spans="1:14" x14ac:dyDescent="0.25">
      <c r="A46" s="161"/>
      <c r="B46" s="162" t="s">
        <v>128</v>
      </c>
      <c r="C46" s="163">
        <v>153834</v>
      </c>
      <c r="D46" s="163">
        <v>147056</v>
      </c>
      <c r="E46" s="163">
        <v>85742</v>
      </c>
      <c r="F46" s="163">
        <v>111329</v>
      </c>
      <c r="G46" s="163">
        <v>123077</v>
      </c>
      <c r="H46" s="163">
        <v>117585</v>
      </c>
      <c r="I46" s="164">
        <f t="shared" si="15"/>
        <v>-4.4622472110954936E-2</v>
      </c>
      <c r="J46" s="165">
        <f t="shared" si="12"/>
        <v>-0.20040664780763795</v>
      </c>
      <c r="K46" s="163">
        <f t="shared" si="13"/>
        <v>-5492</v>
      </c>
      <c r="L46" s="163">
        <f t="shared" si="14"/>
        <v>-29471</v>
      </c>
      <c r="M46" s="164">
        <f t="shared" si="16"/>
        <v>5.666829191112604E-3</v>
      </c>
      <c r="N46" s="79"/>
    </row>
    <row r="47" spans="1:14" x14ac:dyDescent="0.25">
      <c r="A47" s="161" t="s">
        <v>144</v>
      </c>
      <c r="B47" s="162" t="s">
        <v>131</v>
      </c>
      <c r="C47" s="163">
        <v>251403</v>
      </c>
      <c r="D47" s="163">
        <v>220092</v>
      </c>
      <c r="E47" s="163">
        <v>138797</v>
      </c>
      <c r="F47" s="163">
        <v>99775</v>
      </c>
      <c r="G47" s="163">
        <v>126202</v>
      </c>
      <c r="H47" s="163">
        <v>137212</v>
      </c>
      <c r="I47" s="164">
        <f t="shared" si="15"/>
        <v>8.7241089681621586E-2</v>
      </c>
      <c r="J47" s="165">
        <f t="shared" si="12"/>
        <v>-0.37656979808443747</v>
      </c>
      <c r="K47" s="163">
        <f t="shared" si="13"/>
        <v>11010</v>
      </c>
      <c r="L47" s="163">
        <f t="shared" si="14"/>
        <v>-82880</v>
      </c>
      <c r="M47" s="164">
        <f t="shared" si="16"/>
        <v>6.6127224303350138E-3</v>
      </c>
      <c r="N47" s="79"/>
    </row>
    <row r="48" spans="1:14" x14ac:dyDescent="0.25">
      <c r="A48" s="161" t="s">
        <v>145</v>
      </c>
      <c r="B48" s="168" t="s">
        <v>145</v>
      </c>
      <c r="C48" s="169">
        <f t="shared" ref="C48:H48" si="17">C40-SUM(C41:C47)</f>
        <v>1394216</v>
      </c>
      <c r="D48" s="169">
        <f t="shared" si="17"/>
        <v>1342541</v>
      </c>
      <c r="E48" s="169">
        <f t="shared" si="17"/>
        <v>579382</v>
      </c>
      <c r="F48" s="169">
        <f t="shared" si="17"/>
        <v>1348174</v>
      </c>
      <c r="G48" s="169">
        <f t="shared" si="17"/>
        <v>1537457</v>
      </c>
      <c r="H48" s="169">
        <f t="shared" si="17"/>
        <v>1589863</v>
      </c>
      <c r="I48" s="170">
        <f t="shared" si="15"/>
        <v>3.4086156555923175E-2</v>
      </c>
      <c r="J48" s="171">
        <f t="shared" si="12"/>
        <v>0.18421932737994595</v>
      </c>
      <c r="K48" s="169">
        <f>H48-G48</f>
        <v>52406</v>
      </c>
      <c r="L48" s="169">
        <f t="shared" si="14"/>
        <v>247322</v>
      </c>
      <c r="M48" s="170">
        <f t="shared" si="16"/>
        <v>7.662101508074888E-2</v>
      </c>
      <c r="N48" s="79"/>
    </row>
    <row r="49" spans="1:14" s="144" customFormat="1" x14ac:dyDescent="0.25">
      <c r="A49" s="161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61"/>
      <c r="B50" s="154" t="s">
        <v>68</v>
      </c>
      <c r="C50" s="176">
        <v>133892</v>
      </c>
      <c r="D50" s="176">
        <v>134378</v>
      </c>
      <c r="E50" s="176">
        <v>53738</v>
      </c>
      <c r="F50" s="176">
        <v>90655</v>
      </c>
      <c r="G50" s="176">
        <v>97937</v>
      </c>
      <c r="H50" s="176">
        <v>107952</v>
      </c>
      <c r="I50" s="177">
        <f>IFERROR(H50/G50-1,"-")</f>
        <v>0.1022596158755118</v>
      </c>
      <c r="J50" s="177">
        <f>IFERROR(H50/D50-1,"-")</f>
        <v>-0.1966542142314962</v>
      </c>
      <c r="K50" s="176">
        <f>H50-G50</f>
        <v>10015</v>
      </c>
      <c r="L50" s="176">
        <f>H50-D50</f>
        <v>-26426</v>
      </c>
      <c r="M50" s="177">
        <f>H50/H$8</f>
        <v>5.2025814928688841E-3</v>
      </c>
      <c r="N50" s="79"/>
    </row>
    <row r="51" spans="1:14" x14ac:dyDescent="0.25">
      <c r="A51" s="161" t="s">
        <v>96</v>
      </c>
      <c r="B51" s="157" t="s">
        <v>97</v>
      </c>
      <c r="C51" s="158">
        <v>17844</v>
      </c>
      <c r="D51" s="158">
        <v>16650</v>
      </c>
      <c r="E51" s="158">
        <v>2905</v>
      </c>
      <c r="F51" s="158">
        <v>8218</v>
      </c>
      <c r="G51" s="158">
        <v>25393</v>
      </c>
      <c r="H51" s="158">
        <v>16001</v>
      </c>
      <c r="I51" s="159">
        <f>IFERROR(H51/G51-1,"-")</f>
        <v>-0.36986571102272281</v>
      </c>
      <c r="J51" s="160">
        <f t="shared" ref="J51:J62" si="18">IFERROR(H51/D51-1,"-")</f>
        <v>-3.8978978978978951E-2</v>
      </c>
      <c r="K51" s="158">
        <f t="shared" ref="K51:K61" si="19">H51-G51</f>
        <v>-9392</v>
      </c>
      <c r="L51" s="158">
        <f t="shared" ref="L51:L62" si="20">H51-D51</f>
        <v>-649</v>
      </c>
      <c r="M51" s="159">
        <f>H51/H$8</f>
        <v>7.7114371634981309E-4</v>
      </c>
      <c r="N51" s="79"/>
    </row>
    <row r="52" spans="1:14" x14ac:dyDescent="0.25">
      <c r="A52" s="161" t="s">
        <v>103</v>
      </c>
      <c r="B52" s="162" t="s">
        <v>103</v>
      </c>
      <c r="C52" s="163">
        <v>9267</v>
      </c>
      <c r="D52" s="163">
        <v>7379</v>
      </c>
      <c r="E52" s="163">
        <v>1316</v>
      </c>
      <c r="F52" s="163">
        <v>1843</v>
      </c>
      <c r="G52" s="163">
        <v>17313</v>
      </c>
      <c r="H52" s="163">
        <v>8782</v>
      </c>
      <c r="I52" s="164">
        <f>IFERROR(H52/G52-1,"-")</f>
        <v>-0.49275111188124532</v>
      </c>
      <c r="J52" s="165">
        <f t="shared" si="18"/>
        <v>0.19013416452093779</v>
      </c>
      <c r="K52" s="163">
        <f t="shared" si="19"/>
        <v>-8531</v>
      </c>
      <c r="L52" s="163">
        <f t="shared" si="20"/>
        <v>1403</v>
      </c>
      <c r="M52" s="164">
        <f>H52/H$8</f>
        <v>4.2323505512055861E-4</v>
      </c>
      <c r="N52" s="79"/>
    </row>
    <row r="53" spans="1:14" x14ac:dyDescent="0.25">
      <c r="A53" s="161" t="s">
        <v>100</v>
      </c>
      <c r="B53" s="162" t="s">
        <v>100</v>
      </c>
      <c r="C53" s="163">
        <v>8577</v>
      </c>
      <c r="D53" s="163">
        <v>9271</v>
      </c>
      <c r="E53" s="163">
        <v>1589</v>
      </c>
      <c r="F53" s="163">
        <v>6375</v>
      </c>
      <c r="G53" s="163">
        <v>8080</v>
      </c>
      <c r="H53" s="163">
        <v>7219</v>
      </c>
      <c r="I53" s="164">
        <f>IFERROR(H53/G53-1,"-")</f>
        <v>-0.1065594059405941</v>
      </c>
      <c r="J53" s="165">
        <f t="shared" si="18"/>
        <v>-0.22133534678028255</v>
      </c>
      <c r="K53" s="163">
        <f t="shared" si="19"/>
        <v>-861</v>
      </c>
      <c r="L53" s="163">
        <f t="shared" si="20"/>
        <v>-2052</v>
      </c>
      <c r="M53" s="164">
        <f>H53/H$8</f>
        <v>3.4790866122925447E-4</v>
      </c>
      <c r="N53" s="79"/>
    </row>
    <row r="54" spans="1:14" x14ac:dyDescent="0.25">
      <c r="A54" s="161"/>
      <c r="B54" s="157" t="s">
        <v>107</v>
      </c>
      <c r="C54" s="158">
        <v>116048</v>
      </c>
      <c r="D54" s="158">
        <v>117728</v>
      </c>
      <c r="E54" s="158">
        <v>50833</v>
      </c>
      <c r="F54" s="158">
        <v>82437</v>
      </c>
      <c r="G54" s="158">
        <v>72544</v>
      </c>
      <c r="H54" s="158">
        <v>91951</v>
      </c>
      <c r="I54" s="159">
        <f>IFERROR(H54/G54-1,"-")</f>
        <v>0.26752040141155708</v>
      </c>
      <c r="J54" s="160">
        <f t="shared" si="18"/>
        <v>-0.21895385974449577</v>
      </c>
      <c r="K54" s="158">
        <f t="shared" si="19"/>
        <v>19407</v>
      </c>
      <c r="L54" s="158">
        <f t="shared" si="20"/>
        <v>-25777</v>
      </c>
      <c r="M54" s="159">
        <f>H54/H$8</f>
        <v>4.4314377765190711E-3</v>
      </c>
      <c r="N54" s="79"/>
    </row>
    <row r="55" spans="1:14" s="56" customFormat="1" x14ac:dyDescent="0.25">
      <c r="A55" s="161"/>
      <c r="B55" s="162" t="s">
        <v>110</v>
      </c>
      <c r="C55" s="163">
        <v>37111</v>
      </c>
      <c r="D55" s="163">
        <v>39141</v>
      </c>
      <c r="E55" s="163">
        <v>18908</v>
      </c>
      <c r="F55" s="163">
        <v>38516</v>
      </c>
      <c r="G55" s="163">
        <v>30653</v>
      </c>
      <c r="H55" s="163">
        <v>38778</v>
      </c>
      <c r="I55" s="164">
        <f t="shared" ref="I55:I62" si="21">IFERROR(H55/G55-1,"-")</f>
        <v>0.26506377842299278</v>
      </c>
      <c r="J55" s="165">
        <f t="shared" si="18"/>
        <v>-9.2741626427531587E-3</v>
      </c>
      <c r="K55" s="163">
        <f t="shared" si="19"/>
        <v>8125</v>
      </c>
      <c r="L55" s="163">
        <f t="shared" si="20"/>
        <v>-363</v>
      </c>
      <c r="M55" s="164">
        <f t="shared" ref="M55:M62" si="22">H55/H$8</f>
        <v>1.8688463866391508E-3</v>
      </c>
      <c r="N55" s="166"/>
    </row>
    <row r="56" spans="1:14" s="56" customFormat="1" x14ac:dyDescent="0.25">
      <c r="A56" s="161"/>
      <c r="B56" s="162" t="s">
        <v>113</v>
      </c>
      <c r="C56" s="163">
        <v>46354</v>
      </c>
      <c r="D56" s="163">
        <v>38749</v>
      </c>
      <c r="E56" s="163">
        <v>14632</v>
      </c>
      <c r="F56" s="163">
        <v>19543</v>
      </c>
      <c r="G56" s="163">
        <v>15311</v>
      </c>
      <c r="H56" s="163">
        <v>22194</v>
      </c>
      <c r="I56" s="164">
        <f t="shared" si="21"/>
        <v>0.44954607798314927</v>
      </c>
      <c r="J56" s="165">
        <f t="shared" si="18"/>
        <v>-0.42723683191824302</v>
      </c>
      <c r="K56" s="163">
        <f t="shared" si="19"/>
        <v>6883</v>
      </c>
      <c r="L56" s="163">
        <f t="shared" si="20"/>
        <v>-16555</v>
      </c>
      <c r="M56" s="164">
        <f t="shared" si="22"/>
        <v>1.069605877174411E-3</v>
      </c>
      <c r="N56" s="166"/>
    </row>
    <row r="57" spans="1:14" x14ac:dyDescent="0.25">
      <c r="A57" s="161"/>
      <c r="B57" s="162" t="s">
        <v>116</v>
      </c>
      <c r="C57" s="163">
        <v>2968</v>
      </c>
      <c r="D57" s="163">
        <v>4637</v>
      </c>
      <c r="E57" s="163">
        <v>1120</v>
      </c>
      <c r="F57" s="163">
        <v>3004</v>
      </c>
      <c r="G57" s="163">
        <v>3820</v>
      </c>
      <c r="H57" s="163">
        <v>2949</v>
      </c>
      <c r="I57" s="164">
        <f t="shared" si="21"/>
        <v>-0.22801047120418849</v>
      </c>
      <c r="J57" s="165">
        <f t="shared" si="18"/>
        <v>-0.36402846668104383</v>
      </c>
      <c r="K57" s="163">
        <f t="shared" si="19"/>
        <v>-871</v>
      </c>
      <c r="L57" s="163">
        <f t="shared" si="20"/>
        <v>-1688</v>
      </c>
      <c r="M57" s="164">
        <f t="shared" si="22"/>
        <v>1.4212254356075238E-4</v>
      </c>
      <c r="N57" s="79"/>
    </row>
    <row r="58" spans="1:14" x14ac:dyDescent="0.25">
      <c r="A58" s="161"/>
      <c r="B58" s="162" t="s">
        <v>123</v>
      </c>
      <c r="C58" s="163">
        <v>1691</v>
      </c>
      <c r="D58" s="163">
        <v>2587</v>
      </c>
      <c r="E58" s="163">
        <v>588</v>
      </c>
      <c r="F58" s="163">
        <v>1863</v>
      </c>
      <c r="G58" s="163">
        <v>1177</v>
      </c>
      <c r="H58" s="163">
        <v>2539</v>
      </c>
      <c r="I58" s="164">
        <f t="shared" si="21"/>
        <v>1.1571792693288021</v>
      </c>
      <c r="J58" s="165">
        <f t="shared" si="18"/>
        <v>-1.8554310011596464E-2</v>
      </c>
      <c r="K58" s="163">
        <f t="shared" si="19"/>
        <v>1362</v>
      </c>
      <c r="L58" s="163">
        <f t="shared" si="20"/>
        <v>-48</v>
      </c>
      <c r="M58" s="164">
        <f t="shared" si="22"/>
        <v>1.2236322078696177E-4</v>
      </c>
      <c r="N58" s="79"/>
    </row>
    <row r="59" spans="1:14" x14ac:dyDescent="0.25">
      <c r="A59" s="161"/>
      <c r="B59" s="162" t="s">
        <v>119</v>
      </c>
      <c r="C59" s="163">
        <v>1780</v>
      </c>
      <c r="D59" s="163">
        <v>3280</v>
      </c>
      <c r="E59" s="163">
        <v>725</v>
      </c>
      <c r="F59" s="163">
        <v>1397</v>
      </c>
      <c r="G59" s="163">
        <v>1553</v>
      </c>
      <c r="H59" s="163">
        <v>1479</v>
      </c>
      <c r="I59" s="164">
        <f t="shared" si="21"/>
        <v>-4.7649710238248599E-2</v>
      </c>
      <c r="J59" s="165">
        <f t="shared" si="18"/>
        <v>-0.54908536585365852</v>
      </c>
      <c r="K59" s="163">
        <f t="shared" si="19"/>
        <v>-74</v>
      </c>
      <c r="L59" s="163">
        <f t="shared" si="20"/>
        <v>-1801</v>
      </c>
      <c r="M59" s="164">
        <f t="shared" si="22"/>
        <v>7.1278142396186088E-5</v>
      </c>
      <c r="N59" s="79"/>
    </row>
    <row r="60" spans="1:14" x14ac:dyDescent="0.25">
      <c r="A60" s="161"/>
      <c r="B60" s="162" t="s">
        <v>128</v>
      </c>
      <c r="C60" s="163">
        <v>823</v>
      </c>
      <c r="D60" s="163">
        <v>1038</v>
      </c>
      <c r="E60" s="163">
        <v>713</v>
      </c>
      <c r="F60" s="163">
        <v>264</v>
      </c>
      <c r="G60" s="163">
        <v>526</v>
      </c>
      <c r="H60" s="163">
        <v>405</v>
      </c>
      <c r="I60" s="164">
        <f t="shared" si="21"/>
        <v>-0.23003802281368824</v>
      </c>
      <c r="J60" s="165">
        <f t="shared" si="18"/>
        <v>-0.60982658959537572</v>
      </c>
      <c r="K60" s="163">
        <f t="shared" si="19"/>
        <v>-121</v>
      </c>
      <c r="L60" s="163">
        <f t="shared" si="20"/>
        <v>-633</v>
      </c>
      <c r="M60" s="164">
        <f t="shared" si="22"/>
        <v>1.9518355422890712E-5</v>
      </c>
      <c r="N60" s="79"/>
    </row>
    <row r="61" spans="1:14" x14ac:dyDescent="0.25">
      <c r="A61" s="161" t="s">
        <v>144</v>
      </c>
      <c r="B61" s="162" t="s">
        <v>131</v>
      </c>
      <c r="C61" s="163">
        <v>919</v>
      </c>
      <c r="D61" s="163">
        <v>1677</v>
      </c>
      <c r="E61" s="163">
        <v>1488</v>
      </c>
      <c r="F61" s="163">
        <v>254</v>
      </c>
      <c r="G61" s="163">
        <v>443</v>
      </c>
      <c r="H61" s="163">
        <v>365</v>
      </c>
      <c r="I61" s="164">
        <f t="shared" si="21"/>
        <v>-0.17607223476297973</v>
      </c>
      <c r="J61" s="165">
        <f t="shared" si="18"/>
        <v>-0.78234943351222419</v>
      </c>
      <c r="K61" s="163">
        <f t="shared" si="19"/>
        <v>-78</v>
      </c>
      <c r="L61" s="163">
        <f t="shared" si="20"/>
        <v>-1312</v>
      </c>
      <c r="M61" s="164">
        <f t="shared" si="22"/>
        <v>1.7590616615691632E-5</v>
      </c>
      <c r="N61" s="79"/>
    </row>
    <row r="62" spans="1:14" x14ac:dyDescent="0.25">
      <c r="A62" s="161" t="s">
        <v>145</v>
      </c>
      <c r="B62" s="168" t="s">
        <v>145</v>
      </c>
      <c r="C62" s="169">
        <f t="shared" ref="C62:H62" si="23">C54-SUM(C55:C61)</f>
        <v>24402</v>
      </c>
      <c r="D62" s="169">
        <f t="shared" si="23"/>
        <v>26619</v>
      </c>
      <c r="E62" s="169">
        <f t="shared" si="23"/>
        <v>12659</v>
      </c>
      <c r="F62" s="169">
        <f t="shared" si="23"/>
        <v>17596</v>
      </c>
      <c r="G62" s="169">
        <f t="shared" si="23"/>
        <v>19061</v>
      </c>
      <c r="H62" s="169">
        <f t="shared" si="23"/>
        <v>23242</v>
      </c>
      <c r="I62" s="170">
        <f t="shared" si="21"/>
        <v>0.21934840774356013</v>
      </c>
      <c r="J62" s="171">
        <f t="shared" si="18"/>
        <v>-0.12686426988241484</v>
      </c>
      <c r="K62" s="169">
        <f>H62-G62</f>
        <v>4181</v>
      </c>
      <c r="L62" s="169">
        <f t="shared" si="20"/>
        <v>-3377</v>
      </c>
      <c r="M62" s="170">
        <f t="shared" si="22"/>
        <v>1.1201126339230271E-3</v>
      </c>
      <c r="N62" s="79"/>
    </row>
    <row r="63" spans="1:14" s="144" customFormat="1" x14ac:dyDescent="0.25">
      <c r="A63" s="161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61"/>
      <c r="B64" s="154" t="s">
        <v>68</v>
      </c>
      <c r="C64" s="176">
        <v>522937</v>
      </c>
      <c r="D64" s="176">
        <v>468934</v>
      </c>
      <c r="E64" s="176">
        <v>148054</v>
      </c>
      <c r="F64" s="176">
        <v>528576</v>
      </c>
      <c r="G64" s="176">
        <v>651133</v>
      </c>
      <c r="H64" s="176">
        <v>789627</v>
      </c>
      <c r="I64" s="177">
        <f>IFERROR(H64/G64-1,"-")</f>
        <v>0.21269694517095594</v>
      </c>
      <c r="J64" s="177">
        <f>IFERROR(H64/D64-1,"-")</f>
        <v>0.68387662229652779</v>
      </c>
      <c r="K64" s="176">
        <f>H64-G64</f>
        <v>138494</v>
      </c>
      <c r="L64" s="176">
        <f>H64-D64</f>
        <v>320693</v>
      </c>
      <c r="M64" s="177">
        <f>H64/H$8</f>
        <v>3.8054865277804752E-2</v>
      </c>
      <c r="N64" s="79"/>
    </row>
    <row r="65" spans="1:14" x14ac:dyDescent="0.25">
      <c r="A65" s="161" t="s">
        <v>96</v>
      </c>
      <c r="B65" s="157" t="s">
        <v>97</v>
      </c>
      <c r="C65" s="158">
        <v>77369</v>
      </c>
      <c r="D65" s="158">
        <v>78681</v>
      </c>
      <c r="E65" s="158">
        <v>21111</v>
      </c>
      <c r="F65" s="158">
        <v>93842</v>
      </c>
      <c r="G65" s="158">
        <v>96105</v>
      </c>
      <c r="H65" s="158">
        <v>145276</v>
      </c>
      <c r="I65" s="159">
        <f>IFERROR(H65/G65-1,"-")</f>
        <v>0.51163831226262935</v>
      </c>
      <c r="J65" s="160">
        <f t="shared" ref="J65:J76" si="24">IFERROR(H65/D65-1,"-")</f>
        <v>0.84639239460606763</v>
      </c>
      <c r="K65" s="158">
        <f t="shared" ref="K65:K75" si="25">H65-G65</f>
        <v>49171</v>
      </c>
      <c r="L65" s="158">
        <f t="shared" ref="L65:L76" si="26">H65-D65</f>
        <v>66595</v>
      </c>
      <c r="M65" s="159">
        <f>H65/H$8</f>
        <v>7.001354573866349E-3</v>
      </c>
      <c r="N65" s="79"/>
    </row>
    <row r="66" spans="1:14" x14ac:dyDescent="0.25">
      <c r="A66" s="161" t="s">
        <v>103</v>
      </c>
      <c r="B66" s="162" t="s">
        <v>103</v>
      </c>
      <c r="C66" s="163">
        <v>42233</v>
      </c>
      <c r="D66" s="163">
        <v>32376</v>
      </c>
      <c r="E66" s="163">
        <v>5837</v>
      </c>
      <c r="F66" s="163">
        <v>68246</v>
      </c>
      <c r="G66" s="163">
        <v>59518</v>
      </c>
      <c r="H66" s="163">
        <v>69239</v>
      </c>
      <c r="I66" s="164">
        <f>IFERROR(H66/G66-1,"-")</f>
        <v>0.16332874088511029</v>
      </c>
      <c r="J66" s="165">
        <f t="shared" si="24"/>
        <v>1.1385903138127009</v>
      </c>
      <c r="K66" s="163">
        <f t="shared" si="25"/>
        <v>9721</v>
      </c>
      <c r="L66" s="163">
        <f t="shared" si="26"/>
        <v>36863</v>
      </c>
      <c r="M66" s="164">
        <f>H66/H$8</f>
        <v>3.3368676817914322E-3</v>
      </c>
      <c r="N66" s="79"/>
    </row>
    <row r="67" spans="1:14" x14ac:dyDescent="0.25">
      <c r="A67" s="161" t="s">
        <v>100</v>
      </c>
      <c r="B67" s="162" t="s">
        <v>100</v>
      </c>
      <c r="C67" s="163">
        <v>35136</v>
      </c>
      <c r="D67" s="163">
        <v>46305</v>
      </c>
      <c r="E67" s="163">
        <v>15274</v>
      </c>
      <c r="F67" s="163">
        <v>25596</v>
      </c>
      <c r="G67" s="163">
        <v>36587</v>
      </c>
      <c r="H67" s="163">
        <v>76037</v>
      </c>
      <c r="I67" s="164">
        <f>IFERROR(H67/G67-1,"-")</f>
        <v>1.0782518380845656</v>
      </c>
      <c r="J67" s="165">
        <f t="shared" si="24"/>
        <v>0.64209048698844606</v>
      </c>
      <c r="K67" s="163">
        <f t="shared" si="25"/>
        <v>39450</v>
      </c>
      <c r="L67" s="163">
        <f t="shared" si="26"/>
        <v>29732</v>
      </c>
      <c r="M67" s="164">
        <f>H67/H$8</f>
        <v>3.6644868920749163E-3</v>
      </c>
      <c r="N67" s="79"/>
    </row>
    <row r="68" spans="1:14" x14ac:dyDescent="0.25">
      <c r="A68" s="161"/>
      <c r="B68" s="157" t="s">
        <v>107</v>
      </c>
      <c r="C68" s="158">
        <v>445568</v>
      </c>
      <c r="D68" s="158">
        <v>390253</v>
      </c>
      <c r="E68" s="158">
        <v>126943</v>
      </c>
      <c r="F68" s="158">
        <v>434734</v>
      </c>
      <c r="G68" s="158">
        <v>555028</v>
      </c>
      <c r="H68" s="158">
        <v>644351</v>
      </c>
      <c r="I68" s="159">
        <f>IFERROR(H68/G68-1,"-")</f>
        <v>0.1609342231382922</v>
      </c>
      <c r="J68" s="160">
        <f t="shared" si="24"/>
        <v>0.651110945976072</v>
      </c>
      <c r="K68" s="158">
        <f t="shared" si="25"/>
        <v>89323</v>
      </c>
      <c r="L68" s="158">
        <f t="shared" si="26"/>
        <v>254098</v>
      </c>
      <c r="M68" s="159">
        <f>H68/H$8</f>
        <v>3.1053510703938404E-2</v>
      </c>
      <c r="N68" s="79"/>
    </row>
    <row r="69" spans="1:14" s="56" customFormat="1" x14ac:dyDescent="0.25">
      <c r="A69" s="161"/>
      <c r="B69" s="162" t="s">
        <v>110</v>
      </c>
      <c r="C69" s="163">
        <v>202275</v>
      </c>
      <c r="D69" s="163">
        <v>169953</v>
      </c>
      <c r="E69" s="163">
        <v>48594</v>
      </c>
      <c r="F69" s="163">
        <v>188897</v>
      </c>
      <c r="G69" s="163">
        <v>201050</v>
      </c>
      <c r="H69" s="163">
        <v>255984</v>
      </c>
      <c r="I69" s="164">
        <f t="shared" ref="I69:I76" si="27">IFERROR(H69/G69-1,"-")</f>
        <v>0.27323551355384224</v>
      </c>
      <c r="J69" s="165">
        <f t="shared" si="24"/>
        <v>0.50620465658152547</v>
      </c>
      <c r="K69" s="163">
        <f t="shared" si="25"/>
        <v>54934</v>
      </c>
      <c r="L69" s="163">
        <f t="shared" si="26"/>
        <v>86031</v>
      </c>
      <c r="M69" s="164">
        <f t="shared" ref="M69:M76" si="28">H69/H$8</f>
        <v>1.233675727055125E-2</v>
      </c>
      <c r="N69" s="166"/>
    </row>
    <row r="70" spans="1:14" s="56" customFormat="1" x14ac:dyDescent="0.25">
      <c r="A70" s="161"/>
      <c r="B70" s="162" t="s">
        <v>113</v>
      </c>
      <c r="C70" s="163">
        <v>64578</v>
      </c>
      <c r="D70" s="163">
        <v>52142</v>
      </c>
      <c r="E70" s="163">
        <v>16991</v>
      </c>
      <c r="F70" s="163">
        <v>39436</v>
      </c>
      <c r="G70" s="163">
        <v>46978</v>
      </c>
      <c r="H70" s="163">
        <v>44928</v>
      </c>
      <c r="I70" s="164">
        <f t="shared" si="27"/>
        <v>-4.3637447315764799E-2</v>
      </c>
      <c r="J70" s="165">
        <f t="shared" si="24"/>
        <v>-0.13835295922672697</v>
      </c>
      <c r="K70" s="163">
        <f t="shared" si="25"/>
        <v>-2050</v>
      </c>
      <c r="L70" s="163">
        <f t="shared" si="26"/>
        <v>-7214</v>
      </c>
      <c r="M70" s="164">
        <f t="shared" si="28"/>
        <v>2.1652362282460098E-3</v>
      </c>
      <c r="N70" s="166"/>
    </row>
    <row r="71" spans="1:14" x14ac:dyDescent="0.25">
      <c r="A71" s="161"/>
      <c r="B71" s="162" t="s">
        <v>116</v>
      </c>
      <c r="C71" s="163">
        <v>27465</v>
      </c>
      <c r="D71" s="163">
        <v>42878</v>
      </c>
      <c r="E71" s="163">
        <v>15594</v>
      </c>
      <c r="F71" s="163">
        <v>57147</v>
      </c>
      <c r="G71" s="163">
        <v>73127</v>
      </c>
      <c r="H71" s="163">
        <v>76426</v>
      </c>
      <c r="I71" s="164">
        <f t="shared" si="27"/>
        <v>4.5113296046603857E-2</v>
      </c>
      <c r="J71" s="165">
        <f t="shared" si="24"/>
        <v>0.78240589579737851</v>
      </c>
      <c r="K71" s="163">
        <f t="shared" si="25"/>
        <v>3299</v>
      </c>
      <c r="L71" s="163">
        <f t="shared" si="26"/>
        <v>33548</v>
      </c>
      <c r="M71" s="164">
        <f t="shared" si="28"/>
        <v>3.6832341519749275E-3</v>
      </c>
      <c r="N71" s="79"/>
    </row>
    <row r="72" spans="1:14" x14ac:dyDescent="0.25">
      <c r="A72" s="161"/>
      <c r="B72" s="162" t="s">
        <v>123</v>
      </c>
      <c r="C72" s="163">
        <v>10416</v>
      </c>
      <c r="D72" s="163">
        <v>7698</v>
      </c>
      <c r="E72" s="163">
        <v>1231</v>
      </c>
      <c r="F72" s="163">
        <v>13982</v>
      </c>
      <c r="G72" s="163">
        <v>15315</v>
      </c>
      <c r="H72" s="163">
        <v>24986</v>
      </c>
      <c r="I72" s="164">
        <f t="shared" si="27"/>
        <v>0.63147241266731968</v>
      </c>
      <c r="J72" s="165">
        <f t="shared" si="24"/>
        <v>2.2457781241881007</v>
      </c>
      <c r="K72" s="163">
        <f t="shared" si="25"/>
        <v>9671</v>
      </c>
      <c r="L72" s="163">
        <f t="shared" si="26"/>
        <v>17288</v>
      </c>
      <c r="M72" s="164">
        <f t="shared" si="28"/>
        <v>1.2041620459169069E-3</v>
      </c>
      <c r="N72" s="79"/>
    </row>
    <row r="73" spans="1:14" x14ac:dyDescent="0.25">
      <c r="A73" s="161"/>
      <c r="B73" s="162" t="s">
        <v>119</v>
      </c>
      <c r="C73" s="163">
        <v>12064</v>
      </c>
      <c r="D73" s="163">
        <v>8208</v>
      </c>
      <c r="E73" s="163">
        <v>2635</v>
      </c>
      <c r="F73" s="163">
        <v>13550</v>
      </c>
      <c r="G73" s="163">
        <v>13177</v>
      </c>
      <c r="H73" s="163">
        <v>16042</v>
      </c>
      <c r="I73" s="164">
        <f t="shared" si="27"/>
        <v>0.21742429991652124</v>
      </c>
      <c r="J73" s="165">
        <f t="shared" si="24"/>
        <v>0.95443469785575052</v>
      </c>
      <c r="K73" s="163">
        <f t="shared" si="25"/>
        <v>2865</v>
      </c>
      <c r="L73" s="163">
        <f t="shared" si="26"/>
        <v>7834</v>
      </c>
      <c r="M73" s="164">
        <f t="shared" si="28"/>
        <v>7.7311964862719217E-4</v>
      </c>
      <c r="N73" s="79"/>
    </row>
    <row r="74" spans="1:14" x14ac:dyDescent="0.25">
      <c r="A74" s="161"/>
      <c r="B74" s="162" t="s">
        <v>128</v>
      </c>
      <c r="C74" s="163">
        <v>6770</v>
      </c>
      <c r="D74" s="163">
        <v>8826</v>
      </c>
      <c r="E74" s="163">
        <v>5452</v>
      </c>
      <c r="F74" s="163">
        <v>7736</v>
      </c>
      <c r="G74" s="163">
        <v>23119</v>
      </c>
      <c r="H74" s="163">
        <v>17330</v>
      </c>
      <c r="I74" s="164">
        <f t="shared" si="27"/>
        <v>-0.25040010381071842</v>
      </c>
      <c r="J74" s="165">
        <f t="shared" si="24"/>
        <v>0.96351688193972351</v>
      </c>
      <c r="K74" s="163">
        <f t="shared" si="25"/>
        <v>-5789</v>
      </c>
      <c r="L74" s="163">
        <f t="shared" si="26"/>
        <v>8504</v>
      </c>
      <c r="M74" s="164">
        <f t="shared" si="28"/>
        <v>8.3519283821900257E-4</v>
      </c>
      <c r="N74" s="79"/>
    </row>
    <row r="75" spans="1:14" x14ac:dyDescent="0.25">
      <c r="A75" s="161" t="s">
        <v>144</v>
      </c>
      <c r="B75" s="162" t="s">
        <v>131</v>
      </c>
      <c r="C75" s="163">
        <v>10122</v>
      </c>
      <c r="D75" s="163">
        <v>6968</v>
      </c>
      <c r="E75" s="163">
        <v>4537</v>
      </c>
      <c r="F75" s="163">
        <v>2578</v>
      </c>
      <c r="G75" s="163">
        <v>6882</v>
      </c>
      <c r="H75" s="163">
        <v>11802</v>
      </c>
      <c r="I75" s="164">
        <f t="shared" si="27"/>
        <v>0.71490845684394078</v>
      </c>
      <c r="J75" s="165">
        <f t="shared" si="24"/>
        <v>0.69374282433983936</v>
      </c>
      <c r="K75" s="163">
        <f t="shared" si="25"/>
        <v>4920</v>
      </c>
      <c r="L75" s="163">
        <f t="shared" si="26"/>
        <v>4834</v>
      </c>
      <c r="M75" s="164">
        <f t="shared" si="28"/>
        <v>5.6877933506408937E-4</v>
      </c>
      <c r="N75" s="79"/>
    </row>
    <row r="76" spans="1:14" x14ac:dyDescent="0.25">
      <c r="A76" s="161" t="s">
        <v>145</v>
      </c>
      <c r="B76" s="168" t="s">
        <v>145</v>
      </c>
      <c r="C76" s="169">
        <f t="shared" ref="C76:H76" si="29">C68-SUM(C69:C75)</f>
        <v>111878</v>
      </c>
      <c r="D76" s="169">
        <f t="shared" si="29"/>
        <v>93580</v>
      </c>
      <c r="E76" s="169">
        <f t="shared" si="29"/>
        <v>31909</v>
      </c>
      <c r="F76" s="169">
        <f t="shared" si="29"/>
        <v>111408</v>
      </c>
      <c r="G76" s="169">
        <f t="shared" si="29"/>
        <v>175380</v>
      </c>
      <c r="H76" s="169">
        <f t="shared" si="29"/>
        <v>196853</v>
      </c>
      <c r="I76" s="170">
        <f t="shared" si="27"/>
        <v>0.12243699395598129</v>
      </c>
      <c r="J76" s="171">
        <f t="shared" si="24"/>
        <v>1.1035798247488779</v>
      </c>
      <c r="K76" s="169">
        <f>H76-G76</f>
        <v>21473</v>
      </c>
      <c r="L76" s="169">
        <f t="shared" si="26"/>
        <v>103273</v>
      </c>
      <c r="M76" s="170">
        <f t="shared" si="28"/>
        <v>9.4870291853390264E-3</v>
      </c>
      <c r="N76" s="79"/>
    </row>
    <row r="77" spans="1:14" s="144" customFormat="1" x14ac:dyDescent="0.25">
      <c r="A77" s="161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61"/>
      <c r="B78" s="154" t="s">
        <v>68</v>
      </c>
      <c r="C78" s="176">
        <v>3330637</v>
      </c>
      <c r="D78" s="176">
        <v>3164189</v>
      </c>
      <c r="E78" s="176">
        <v>1142147</v>
      </c>
      <c r="F78" s="176">
        <v>2370169</v>
      </c>
      <c r="G78" s="176">
        <v>2875439</v>
      </c>
      <c r="H78" s="176">
        <v>3267951</v>
      </c>
      <c r="I78" s="177">
        <f>IFERROR(H78/G78-1,"-")</f>
        <v>0.13650506931289441</v>
      </c>
      <c r="J78" s="177">
        <f>IFERROR(H78/D78-1,"-")</f>
        <v>3.2792604992938124E-2</v>
      </c>
      <c r="K78" s="176">
        <f>H78-G78</f>
        <v>392512</v>
      </c>
      <c r="L78" s="176">
        <f>H78-D78</f>
        <v>103762</v>
      </c>
      <c r="M78" s="177">
        <f>H78/H$8</f>
        <v>0.15749389906812625</v>
      </c>
      <c r="N78" s="79"/>
    </row>
    <row r="79" spans="1:14" x14ac:dyDescent="0.25">
      <c r="A79" s="161" t="s">
        <v>96</v>
      </c>
      <c r="B79" s="157" t="s">
        <v>97</v>
      </c>
      <c r="C79" s="158">
        <v>1146255</v>
      </c>
      <c r="D79" s="158">
        <v>1111644</v>
      </c>
      <c r="E79" s="158">
        <v>252645</v>
      </c>
      <c r="F79" s="158">
        <v>942866</v>
      </c>
      <c r="G79" s="158">
        <v>997467</v>
      </c>
      <c r="H79" s="158">
        <v>962386</v>
      </c>
      <c r="I79" s="159">
        <f>IFERROR(H79/G79-1,"-")</f>
        <v>-3.5170085827400777E-2</v>
      </c>
      <c r="J79" s="160">
        <f t="shared" ref="J79:J90" si="30">IFERROR(H79/D79-1,"-")</f>
        <v>-0.13426780516064496</v>
      </c>
      <c r="K79" s="158">
        <f t="shared" ref="K79:K89" si="31">H79-G79</f>
        <v>-35081</v>
      </c>
      <c r="L79" s="158">
        <f t="shared" ref="L79:L90" si="32">H79-D79</f>
        <v>-149258</v>
      </c>
      <c r="M79" s="159">
        <f>H79/H$8</f>
        <v>4.6380720992627411E-2</v>
      </c>
      <c r="N79" s="79"/>
    </row>
    <row r="80" spans="1:14" x14ac:dyDescent="0.25">
      <c r="A80" s="161" t="s">
        <v>103</v>
      </c>
      <c r="B80" s="162" t="s">
        <v>103</v>
      </c>
      <c r="C80" s="163">
        <v>189906</v>
      </c>
      <c r="D80" s="163">
        <v>125031</v>
      </c>
      <c r="E80" s="163">
        <v>22000</v>
      </c>
      <c r="F80" s="163">
        <v>144660</v>
      </c>
      <c r="G80" s="163">
        <v>161617</v>
      </c>
      <c r="H80" s="163">
        <v>168927</v>
      </c>
      <c r="I80" s="164">
        <f>IFERROR(H80/G80-1,"-")</f>
        <v>4.5230390367349882E-2</v>
      </c>
      <c r="J80" s="165">
        <f t="shared" si="30"/>
        <v>0.35108093192888168</v>
      </c>
      <c r="K80" s="163">
        <f t="shared" si="31"/>
        <v>7310</v>
      </c>
      <c r="L80" s="163">
        <f t="shared" si="32"/>
        <v>43896</v>
      </c>
      <c r="M80" s="164">
        <f>H80/H$8</f>
        <v>8.1411783370929861E-3</v>
      </c>
      <c r="N80" s="79"/>
    </row>
    <row r="81" spans="1:14" x14ac:dyDescent="0.25">
      <c r="A81" s="161" t="s">
        <v>100</v>
      </c>
      <c r="B81" s="162" t="s">
        <v>100</v>
      </c>
      <c r="C81" s="163">
        <v>956349</v>
      </c>
      <c r="D81" s="163">
        <v>986613</v>
      </c>
      <c r="E81" s="163">
        <v>230645</v>
      </c>
      <c r="F81" s="163">
        <v>798206</v>
      </c>
      <c r="G81" s="163">
        <v>835850</v>
      </c>
      <c r="H81" s="163">
        <v>793459</v>
      </c>
      <c r="I81" s="164">
        <f>IFERROR(H81/G81-1,"-")</f>
        <v>-5.0716037566549077E-2</v>
      </c>
      <c r="J81" s="165">
        <f t="shared" si="30"/>
        <v>-0.19577483775299942</v>
      </c>
      <c r="K81" s="163">
        <f t="shared" si="31"/>
        <v>-42391</v>
      </c>
      <c r="L81" s="163">
        <f t="shared" si="32"/>
        <v>-193154</v>
      </c>
      <c r="M81" s="164">
        <f>H81/H$8</f>
        <v>3.8239542655534427E-2</v>
      </c>
      <c r="N81" s="79"/>
    </row>
    <row r="82" spans="1:14" x14ac:dyDescent="0.25">
      <c r="A82" s="161"/>
      <c r="B82" s="157" t="s">
        <v>107</v>
      </c>
      <c r="C82" s="158">
        <v>2184382</v>
      </c>
      <c r="D82" s="158">
        <v>2052545</v>
      </c>
      <c r="E82" s="158">
        <v>889502</v>
      </c>
      <c r="F82" s="158">
        <v>1427303</v>
      </c>
      <c r="G82" s="158">
        <v>1877972</v>
      </c>
      <c r="H82" s="158">
        <v>2305565</v>
      </c>
      <c r="I82" s="159">
        <f>IFERROR(H82/G82-1,"-")</f>
        <v>0.22768869823405247</v>
      </c>
      <c r="J82" s="160">
        <f t="shared" si="30"/>
        <v>0.12327135336862294</v>
      </c>
      <c r="K82" s="158">
        <f t="shared" si="31"/>
        <v>427593</v>
      </c>
      <c r="L82" s="158">
        <f t="shared" si="32"/>
        <v>253020</v>
      </c>
      <c r="M82" s="159">
        <f>H82/H$8</f>
        <v>0.11111317807549884</v>
      </c>
      <c r="N82" s="79"/>
    </row>
    <row r="83" spans="1:14" s="56" customFormat="1" x14ac:dyDescent="0.25">
      <c r="A83" s="161"/>
      <c r="B83" s="162" t="s">
        <v>110</v>
      </c>
      <c r="C83" s="163">
        <v>282245</v>
      </c>
      <c r="D83" s="163">
        <v>314559</v>
      </c>
      <c r="E83" s="163">
        <v>132162</v>
      </c>
      <c r="F83" s="163">
        <v>260585</v>
      </c>
      <c r="G83" s="163">
        <v>339553</v>
      </c>
      <c r="H83" s="163">
        <v>431902</v>
      </c>
      <c r="I83" s="164">
        <f t="shared" ref="I83:I90" si="33">IFERROR(H83/G83-1,"-")</f>
        <v>0.27197226942480257</v>
      </c>
      <c r="J83" s="165">
        <f t="shared" si="30"/>
        <v>0.37303971591974805</v>
      </c>
      <c r="K83" s="163">
        <f t="shared" si="31"/>
        <v>92349</v>
      </c>
      <c r="L83" s="163">
        <f t="shared" si="32"/>
        <v>117343</v>
      </c>
      <c r="M83" s="164">
        <f t="shared" ref="M83:M90" si="34">H83/H$8</f>
        <v>2.0814856157672455E-2</v>
      </c>
      <c r="N83" s="166"/>
    </row>
    <row r="84" spans="1:14" s="56" customFormat="1" x14ac:dyDescent="0.25">
      <c r="A84" s="161"/>
      <c r="B84" s="162" t="s">
        <v>113</v>
      </c>
      <c r="C84" s="163">
        <v>1079462</v>
      </c>
      <c r="D84" s="163">
        <v>915772</v>
      </c>
      <c r="E84" s="163">
        <v>383453</v>
      </c>
      <c r="F84" s="163">
        <v>541030</v>
      </c>
      <c r="G84" s="163">
        <v>679879</v>
      </c>
      <c r="H84" s="163">
        <v>810815</v>
      </c>
      <c r="I84" s="164">
        <f t="shared" si="33"/>
        <v>0.19258721037125714</v>
      </c>
      <c r="J84" s="165">
        <f t="shared" si="30"/>
        <v>-0.11461040521003041</v>
      </c>
      <c r="K84" s="163">
        <f t="shared" si="31"/>
        <v>130936</v>
      </c>
      <c r="L84" s="163">
        <f t="shared" si="32"/>
        <v>-104957</v>
      </c>
      <c r="M84" s="164">
        <f t="shared" si="34"/>
        <v>3.907598852397811E-2</v>
      </c>
      <c r="N84" s="166"/>
    </row>
    <row r="85" spans="1:14" x14ac:dyDescent="0.25">
      <c r="A85" s="161"/>
      <c r="B85" s="162" t="s">
        <v>116</v>
      </c>
      <c r="C85" s="163">
        <v>86776</v>
      </c>
      <c r="D85" s="163">
        <v>97049</v>
      </c>
      <c r="E85" s="163">
        <v>35742</v>
      </c>
      <c r="F85" s="163">
        <v>100552</v>
      </c>
      <c r="G85" s="163">
        <v>140498</v>
      </c>
      <c r="H85" s="163">
        <v>221925</v>
      </c>
      <c r="I85" s="164">
        <f t="shared" si="33"/>
        <v>0.57955985138578492</v>
      </c>
      <c r="J85" s="165">
        <f t="shared" si="30"/>
        <v>1.2867314449401848</v>
      </c>
      <c r="K85" s="163">
        <f t="shared" si="31"/>
        <v>81427</v>
      </c>
      <c r="L85" s="163">
        <f t="shared" si="32"/>
        <v>124876</v>
      </c>
      <c r="M85" s="164">
        <f t="shared" si="34"/>
        <v>1.0695335869691411E-2</v>
      </c>
      <c r="N85" s="79"/>
    </row>
    <row r="86" spans="1:14" x14ac:dyDescent="0.25">
      <c r="A86" s="161"/>
      <c r="B86" s="162" t="s">
        <v>123</v>
      </c>
      <c r="C86" s="163">
        <v>53965</v>
      </c>
      <c r="D86" s="163">
        <v>39640</v>
      </c>
      <c r="E86" s="163">
        <v>10923</v>
      </c>
      <c r="F86" s="163">
        <v>37868</v>
      </c>
      <c r="G86" s="163">
        <v>41944</v>
      </c>
      <c r="H86" s="163">
        <v>67417</v>
      </c>
      <c r="I86" s="164">
        <f t="shared" si="33"/>
        <v>0.60730974632843782</v>
      </c>
      <c r="J86" s="165">
        <f t="shared" si="30"/>
        <v>0.70073158425832482</v>
      </c>
      <c r="K86" s="163">
        <f t="shared" si="31"/>
        <v>25473</v>
      </c>
      <c r="L86" s="163">
        <f t="shared" si="32"/>
        <v>27777</v>
      </c>
      <c r="M86" s="164">
        <f t="shared" si="34"/>
        <v>3.2490591791235141E-3</v>
      </c>
      <c r="N86" s="79"/>
    </row>
    <row r="87" spans="1:14" x14ac:dyDescent="0.25">
      <c r="A87" s="161"/>
      <c r="B87" s="162" t="s">
        <v>119</v>
      </c>
      <c r="C87" s="163">
        <v>31544</v>
      </c>
      <c r="D87" s="163">
        <v>27718</v>
      </c>
      <c r="E87" s="163">
        <v>7617</v>
      </c>
      <c r="F87" s="163">
        <v>18858</v>
      </c>
      <c r="G87" s="163">
        <v>22888</v>
      </c>
      <c r="H87" s="163">
        <v>32457</v>
      </c>
      <c r="I87" s="164">
        <f t="shared" si="33"/>
        <v>0.41807934288710236</v>
      </c>
      <c r="J87" s="165">
        <f t="shared" si="30"/>
        <v>0.17097193159679636</v>
      </c>
      <c r="K87" s="163">
        <f t="shared" si="31"/>
        <v>9569</v>
      </c>
      <c r="L87" s="163">
        <f t="shared" si="32"/>
        <v>4739</v>
      </c>
      <c r="M87" s="164">
        <f t="shared" si="34"/>
        <v>1.5642154616315157E-3</v>
      </c>
      <c r="N87" s="79"/>
    </row>
    <row r="88" spans="1:14" x14ac:dyDescent="0.25">
      <c r="A88" s="161"/>
      <c r="B88" s="162" t="s">
        <v>128</v>
      </c>
      <c r="C88" s="163">
        <v>40267</v>
      </c>
      <c r="D88" s="163">
        <v>45974</v>
      </c>
      <c r="E88" s="163">
        <v>30187</v>
      </c>
      <c r="F88" s="163">
        <v>31874</v>
      </c>
      <c r="G88" s="163">
        <v>48452</v>
      </c>
      <c r="H88" s="163">
        <v>43908</v>
      </c>
      <c r="I88" s="164">
        <f t="shared" si="33"/>
        <v>-9.37835383472303E-2</v>
      </c>
      <c r="J88" s="165">
        <f t="shared" si="30"/>
        <v>-4.4938443468047207E-2</v>
      </c>
      <c r="K88" s="163">
        <f t="shared" si="31"/>
        <v>-4544</v>
      </c>
      <c r="L88" s="163">
        <f t="shared" si="32"/>
        <v>-2066</v>
      </c>
      <c r="M88" s="164">
        <f t="shared" si="34"/>
        <v>2.1160788886624331E-3</v>
      </c>
      <c r="N88" s="79"/>
    </row>
    <row r="89" spans="1:14" x14ac:dyDescent="0.25">
      <c r="A89" s="161" t="s">
        <v>144</v>
      </c>
      <c r="B89" s="162" t="s">
        <v>131</v>
      </c>
      <c r="C89" s="163">
        <v>78642</v>
      </c>
      <c r="D89" s="163">
        <v>62476</v>
      </c>
      <c r="E89" s="163">
        <v>48638</v>
      </c>
      <c r="F89" s="163">
        <v>27744</v>
      </c>
      <c r="G89" s="163">
        <v>48239</v>
      </c>
      <c r="H89" s="163">
        <v>51255</v>
      </c>
      <c r="I89" s="164">
        <f t="shared" si="33"/>
        <v>6.2522025746802434E-2</v>
      </c>
      <c r="J89" s="165">
        <f t="shared" si="30"/>
        <v>-0.17960496830783024</v>
      </c>
      <c r="K89" s="163">
        <f t="shared" si="31"/>
        <v>3016</v>
      </c>
      <c r="L89" s="163">
        <f t="shared" si="32"/>
        <v>-11221</v>
      </c>
      <c r="M89" s="164">
        <f t="shared" si="34"/>
        <v>2.4701563140747248E-3</v>
      </c>
      <c r="N89" s="79"/>
    </row>
    <row r="90" spans="1:14" x14ac:dyDescent="0.25">
      <c r="A90" s="161" t="s">
        <v>145</v>
      </c>
      <c r="B90" s="168" t="s">
        <v>145</v>
      </c>
      <c r="C90" s="169">
        <f t="shared" ref="C90:H90" si="35">C82-SUM(C83:C89)</f>
        <v>531481</v>
      </c>
      <c r="D90" s="169">
        <f t="shared" si="35"/>
        <v>549357</v>
      </c>
      <c r="E90" s="169">
        <f t="shared" si="35"/>
        <v>240780</v>
      </c>
      <c r="F90" s="169">
        <f t="shared" si="35"/>
        <v>408792</v>
      </c>
      <c r="G90" s="169">
        <f t="shared" si="35"/>
        <v>556519</v>
      </c>
      <c r="H90" s="169">
        <f t="shared" si="35"/>
        <v>645886</v>
      </c>
      <c r="I90" s="170">
        <f t="shared" si="33"/>
        <v>0.16058211849011439</v>
      </c>
      <c r="J90" s="171">
        <f t="shared" si="30"/>
        <v>0.17571269684376456</v>
      </c>
      <c r="K90" s="169">
        <f>H90-G90</f>
        <v>89367</v>
      </c>
      <c r="L90" s="169">
        <f t="shared" si="32"/>
        <v>96529</v>
      </c>
      <c r="M90" s="170">
        <f t="shared" si="34"/>
        <v>3.1127487680664669E-2</v>
      </c>
      <c r="N90" s="79"/>
    </row>
    <row r="91" spans="1:14" s="144" customFormat="1" x14ac:dyDescent="0.25">
      <c r="A91" s="161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61"/>
      <c r="B92" s="154" t="s">
        <v>68</v>
      </c>
      <c r="C92" s="176">
        <v>81692</v>
      </c>
      <c r="D92" s="176">
        <v>81129</v>
      </c>
      <c r="E92" s="176">
        <v>33659</v>
      </c>
      <c r="F92" s="176">
        <v>79758</v>
      </c>
      <c r="G92" s="176">
        <v>89670</v>
      </c>
      <c r="H92" s="176">
        <v>91218</v>
      </c>
      <c r="I92" s="177">
        <f>IFERROR(H92/G92-1,"-")</f>
        <v>1.7263298762127732E-2</v>
      </c>
      <c r="J92" s="177">
        <f>IFERROR(H92/D92-1,"-")</f>
        <v>0.12435750471471363</v>
      </c>
      <c r="K92" s="176">
        <f>H92-G92</f>
        <v>1548</v>
      </c>
      <c r="L92" s="176">
        <f>H92-D92</f>
        <v>10089</v>
      </c>
      <c r="M92" s="177">
        <f>H92/H$8</f>
        <v>4.3961119628771481E-3</v>
      </c>
      <c r="N92" s="79"/>
    </row>
    <row r="93" spans="1:14" x14ac:dyDescent="0.25">
      <c r="A93" s="161" t="s">
        <v>96</v>
      </c>
      <c r="B93" s="157" t="s">
        <v>97</v>
      </c>
      <c r="C93" s="158">
        <v>40678</v>
      </c>
      <c r="D93" s="158">
        <v>41989</v>
      </c>
      <c r="E93" s="158">
        <v>13378</v>
      </c>
      <c r="F93" s="158">
        <v>40667</v>
      </c>
      <c r="G93" s="158">
        <v>44097</v>
      </c>
      <c r="H93" s="158">
        <v>39604</v>
      </c>
      <c r="I93" s="159">
        <f>IFERROR(H93/G93-1,"-")</f>
        <v>-0.10188901739347345</v>
      </c>
      <c r="J93" s="160">
        <f t="shared" ref="J93:J104" si="36">IFERROR(H93/D93-1,"-")</f>
        <v>-5.6800590630879499E-2</v>
      </c>
      <c r="K93" s="158">
        <f t="shared" ref="K93:K103" si="37">H93-G93</f>
        <v>-4493</v>
      </c>
      <c r="L93" s="158">
        <f t="shared" ref="L93:L104" si="38">H93-D93</f>
        <v>-2385</v>
      </c>
      <c r="M93" s="159">
        <f>H93/H$8</f>
        <v>1.9086541930078119E-3</v>
      </c>
      <c r="N93" s="79"/>
    </row>
    <row r="94" spans="1:14" x14ac:dyDescent="0.25">
      <c r="A94" s="161" t="s">
        <v>103</v>
      </c>
      <c r="B94" s="162" t="s">
        <v>103</v>
      </c>
      <c r="C94" s="163">
        <v>17606</v>
      </c>
      <c r="D94" s="163">
        <v>17325</v>
      </c>
      <c r="E94" s="163">
        <v>6425</v>
      </c>
      <c r="F94" s="163">
        <v>17927</v>
      </c>
      <c r="G94" s="163">
        <v>11336</v>
      </c>
      <c r="H94" s="163">
        <v>10885</v>
      </c>
      <c r="I94" s="164">
        <f>IFERROR(H94/G94-1,"-")</f>
        <v>-3.9784756527875831E-2</v>
      </c>
      <c r="J94" s="165">
        <f t="shared" si="36"/>
        <v>-0.37171717171717167</v>
      </c>
      <c r="K94" s="163">
        <f t="shared" si="37"/>
        <v>-451</v>
      </c>
      <c r="L94" s="163">
        <f t="shared" si="38"/>
        <v>-6440</v>
      </c>
      <c r="M94" s="164">
        <f>H94/H$8</f>
        <v>5.2458592290905044E-4</v>
      </c>
      <c r="N94" s="79"/>
    </row>
    <row r="95" spans="1:14" x14ac:dyDescent="0.25">
      <c r="A95" s="161" t="s">
        <v>100</v>
      </c>
      <c r="B95" s="162" t="s">
        <v>100</v>
      </c>
      <c r="C95" s="163">
        <v>23072</v>
      </c>
      <c r="D95" s="163">
        <v>24664</v>
      </c>
      <c r="E95" s="163">
        <v>6953</v>
      </c>
      <c r="F95" s="163">
        <v>22740</v>
      </c>
      <c r="G95" s="163">
        <v>32761</v>
      </c>
      <c r="H95" s="163">
        <v>28719</v>
      </c>
      <c r="I95" s="164">
        <f>IFERROR(H95/G95-1,"-")</f>
        <v>-0.12337840725252591</v>
      </c>
      <c r="J95" s="165">
        <f t="shared" si="36"/>
        <v>0.1644096659098282</v>
      </c>
      <c r="K95" s="163">
        <f t="shared" si="37"/>
        <v>-4042</v>
      </c>
      <c r="L95" s="163">
        <f t="shared" si="38"/>
        <v>4055</v>
      </c>
      <c r="M95" s="164">
        <f>H95/H$8</f>
        <v>1.3840682700987615E-3</v>
      </c>
      <c r="N95" s="79"/>
    </row>
    <row r="96" spans="1:14" x14ac:dyDescent="0.25">
      <c r="A96" s="161"/>
      <c r="B96" s="157" t="s">
        <v>107</v>
      </c>
      <c r="C96" s="158">
        <v>41014</v>
      </c>
      <c r="D96" s="158">
        <v>39140</v>
      </c>
      <c r="E96" s="158">
        <v>20281</v>
      </c>
      <c r="F96" s="158">
        <v>39091</v>
      </c>
      <c r="G96" s="158">
        <v>45573</v>
      </c>
      <c r="H96" s="158">
        <v>51614</v>
      </c>
      <c r="I96" s="159">
        <f>IFERROR(H96/G96-1,"-")</f>
        <v>0.13255655761086604</v>
      </c>
      <c r="J96" s="160">
        <f t="shared" si="36"/>
        <v>0.31870209504343383</v>
      </c>
      <c r="K96" s="158">
        <f t="shared" si="37"/>
        <v>6041</v>
      </c>
      <c r="L96" s="158">
        <f t="shared" si="38"/>
        <v>12474</v>
      </c>
      <c r="M96" s="159">
        <f>H96/H$8</f>
        <v>2.4874577698693365E-3</v>
      </c>
      <c r="N96" s="79"/>
    </row>
    <row r="97" spans="1:14" s="56" customFormat="1" x14ac:dyDescent="0.25">
      <c r="A97" s="161"/>
      <c r="B97" s="162" t="s">
        <v>110</v>
      </c>
      <c r="C97" s="163">
        <v>4566</v>
      </c>
      <c r="D97" s="163">
        <v>5646</v>
      </c>
      <c r="E97" s="163">
        <v>4441</v>
      </c>
      <c r="F97" s="163">
        <v>5474</v>
      </c>
      <c r="G97" s="163">
        <v>7202</v>
      </c>
      <c r="H97" s="163">
        <v>8421</v>
      </c>
      <c r="I97" s="164">
        <f t="shared" ref="I97:I104" si="39">IFERROR(H97/G97-1,"-")</f>
        <v>0.16925853929464041</v>
      </c>
      <c r="J97" s="165">
        <f t="shared" si="36"/>
        <v>0.49149840595111582</v>
      </c>
      <c r="K97" s="163">
        <f t="shared" si="37"/>
        <v>1219</v>
      </c>
      <c r="L97" s="163">
        <f t="shared" si="38"/>
        <v>2775</v>
      </c>
      <c r="M97" s="164">
        <f t="shared" ref="M97:M104" si="40">H97/H$8</f>
        <v>4.0583721238558691E-4</v>
      </c>
      <c r="N97" s="166"/>
    </row>
    <row r="98" spans="1:14" s="56" customFormat="1" x14ac:dyDescent="0.25">
      <c r="A98" s="161"/>
      <c r="B98" s="162" t="s">
        <v>113</v>
      </c>
      <c r="C98" s="163">
        <v>15486</v>
      </c>
      <c r="D98" s="163">
        <v>13083</v>
      </c>
      <c r="E98" s="163">
        <v>6467</v>
      </c>
      <c r="F98" s="163">
        <v>12221</v>
      </c>
      <c r="G98" s="163">
        <v>13422</v>
      </c>
      <c r="H98" s="163">
        <v>15403</v>
      </c>
      <c r="I98" s="164">
        <f t="shared" si="39"/>
        <v>0.14759350320369546</v>
      </c>
      <c r="J98" s="165">
        <f t="shared" si="36"/>
        <v>0.17732935870977595</v>
      </c>
      <c r="K98" s="163">
        <f t="shared" si="37"/>
        <v>1981</v>
      </c>
      <c r="L98" s="163">
        <f t="shared" si="38"/>
        <v>2320</v>
      </c>
      <c r="M98" s="164">
        <f t="shared" si="40"/>
        <v>7.423240211821868E-4</v>
      </c>
      <c r="N98" s="166"/>
    </row>
    <row r="99" spans="1:14" x14ac:dyDescent="0.25">
      <c r="A99" s="161"/>
      <c r="B99" s="162" t="s">
        <v>116</v>
      </c>
      <c r="C99" s="163">
        <v>5311</v>
      </c>
      <c r="D99" s="163">
        <v>5230</v>
      </c>
      <c r="E99" s="163">
        <v>2656</v>
      </c>
      <c r="F99" s="163">
        <v>4754</v>
      </c>
      <c r="G99" s="163">
        <v>5298</v>
      </c>
      <c r="H99" s="163">
        <v>6232</v>
      </c>
      <c r="I99" s="164">
        <f t="shared" si="39"/>
        <v>0.17629294073235191</v>
      </c>
      <c r="J99" s="165">
        <f t="shared" si="36"/>
        <v>0.1915869980879541</v>
      </c>
      <c r="K99" s="163">
        <f t="shared" si="37"/>
        <v>934</v>
      </c>
      <c r="L99" s="163">
        <f t="shared" si="38"/>
        <v>1002</v>
      </c>
      <c r="M99" s="164">
        <f t="shared" si="40"/>
        <v>3.0034170616161711E-4</v>
      </c>
      <c r="N99" s="79"/>
    </row>
    <row r="100" spans="1:14" x14ac:dyDescent="0.25">
      <c r="A100" s="161"/>
      <c r="B100" s="162" t="s">
        <v>123</v>
      </c>
      <c r="C100" s="163">
        <v>1574</v>
      </c>
      <c r="D100" s="163">
        <v>1323</v>
      </c>
      <c r="E100" s="163">
        <v>839</v>
      </c>
      <c r="F100" s="163">
        <v>2720</v>
      </c>
      <c r="G100" s="163">
        <v>2323</v>
      </c>
      <c r="H100" s="163">
        <v>2822</v>
      </c>
      <c r="I100" s="164">
        <f t="shared" si="39"/>
        <v>0.21480843736547572</v>
      </c>
      <c r="J100" s="165">
        <f t="shared" si="36"/>
        <v>1.1330309901738471</v>
      </c>
      <c r="K100" s="163">
        <f t="shared" si="37"/>
        <v>499</v>
      </c>
      <c r="L100" s="163">
        <f t="shared" si="38"/>
        <v>1499</v>
      </c>
      <c r="M100" s="164">
        <f t="shared" si="40"/>
        <v>1.3600197284789527E-4</v>
      </c>
      <c r="N100" s="79"/>
    </row>
    <row r="101" spans="1:14" x14ac:dyDescent="0.25">
      <c r="A101" s="161"/>
      <c r="B101" s="162" t="s">
        <v>119</v>
      </c>
      <c r="C101" s="163">
        <v>963</v>
      </c>
      <c r="D101" s="163">
        <v>943</v>
      </c>
      <c r="E101" s="163">
        <v>294</v>
      </c>
      <c r="F101" s="163">
        <v>1281</v>
      </c>
      <c r="G101" s="163">
        <v>986</v>
      </c>
      <c r="H101" s="163">
        <v>1399</v>
      </c>
      <c r="I101" s="164">
        <f t="shared" si="39"/>
        <v>0.41886409736308305</v>
      </c>
      <c r="J101" s="165">
        <f t="shared" si="36"/>
        <v>0.4835630965005302</v>
      </c>
      <c r="K101" s="163">
        <f t="shared" si="37"/>
        <v>413</v>
      </c>
      <c r="L101" s="163">
        <f t="shared" si="38"/>
        <v>456</v>
      </c>
      <c r="M101" s="164">
        <f t="shared" si="40"/>
        <v>6.7422664781787919E-5</v>
      </c>
      <c r="N101" s="79"/>
    </row>
    <row r="102" spans="1:14" x14ac:dyDescent="0.25">
      <c r="A102" s="161"/>
      <c r="B102" s="162" t="s">
        <v>128</v>
      </c>
      <c r="C102" s="163">
        <v>221</v>
      </c>
      <c r="D102" s="163">
        <v>312</v>
      </c>
      <c r="E102" s="163">
        <v>565</v>
      </c>
      <c r="F102" s="163">
        <v>540</v>
      </c>
      <c r="G102" s="163">
        <v>278</v>
      </c>
      <c r="H102" s="163">
        <v>592</v>
      </c>
      <c r="I102" s="164">
        <f t="shared" si="39"/>
        <v>1.1294964028776979</v>
      </c>
      <c r="J102" s="165">
        <f t="shared" si="36"/>
        <v>0.89743589743589736</v>
      </c>
      <c r="K102" s="163">
        <f t="shared" si="37"/>
        <v>314</v>
      </c>
      <c r="L102" s="163">
        <f t="shared" si="38"/>
        <v>280</v>
      </c>
      <c r="M102" s="164">
        <f t="shared" si="40"/>
        <v>2.8530534346546424E-5</v>
      </c>
      <c r="N102" s="79"/>
    </row>
    <row r="103" spans="1:14" x14ac:dyDescent="0.25">
      <c r="A103" s="161" t="s">
        <v>144</v>
      </c>
      <c r="B103" s="162" t="s">
        <v>131</v>
      </c>
      <c r="C103" s="163">
        <v>649</v>
      </c>
      <c r="D103" s="163">
        <v>356</v>
      </c>
      <c r="E103" s="163">
        <v>210</v>
      </c>
      <c r="F103" s="163">
        <v>227</v>
      </c>
      <c r="G103" s="163">
        <v>606</v>
      </c>
      <c r="H103" s="163">
        <v>824</v>
      </c>
      <c r="I103" s="164">
        <f t="shared" si="39"/>
        <v>0.35973597359735976</v>
      </c>
      <c r="J103" s="165">
        <f t="shared" si="36"/>
        <v>1.3146067415730336</v>
      </c>
      <c r="K103" s="163">
        <f t="shared" si="37"/>
        <v>218</v>
      </c>
      <c r="L103" s="163">
        <f t="shared" si="38"/>
        <v>468</v>
      </c>
      <c r="M103" s="164">
        <f t="shared" si="40"/>
        <v>3.9711419428301105E-5</v>
      </c>
      <c r="N103" s="79"/>
    </row>
    <row r="104" spans="1:14" x14ac:dyDescent="0.25">
      <c r="A104" s="161" t="s">
        <v>145</v>
      </c>
      <c r="B104" s="168" t="s">
        <v>145</v>
      </c>
      <c r="C104" s="169">
        <f t="shared" ref="C104:H104" si="41">C96-SUM(C97:C103)</f>
        <v>12244</v>
      </c>
      <c r="D104" s="169">
        <f t="shared" si="41"/>
        <v>12247</v>
      </c>
      <c r="E104" s="169">
        <f t="shared" si="41"/>
        <v>4809</v>
      </c>
      <c r="F104" s="169">
        <f t="shared" si="41"/>
        <v>11874</v>
      </c>
      <c r="G104" s="169">
        <f t="shared" si="41"/>
        <v>15458</v>
      </c>
      <c r="H104" s="169">
        <f t="shared" si="41"/>
        <v>15921</v>
      </c>
      <c r="I104" s="170">
        <f t="shared" si="39"/>
        <v>2.9952128347781048E-2</v>
      </c>
      <c r="J104" s="171">
        <f t="shared" si="36"/>
        <v>0.29999183473503721</v>
      </c>
      <c r="K104" s="169">
        <f>H104-G104</f>
        <v>463</v>
      </c>
      <c r="L104" s="169">
        <f t="shared" si="38"/>
        <v>3674</v>
      </c>
      <c r="M104" s="170">
        <f t="shared" si="40"/>
        <v>7.6728823873541488E-4</v>
      </c>
      <c r="N104" s="79"/>
    </row>
    <row r="105" spans="1:14" s="144" customFormat="1" x14ac:dyDescent="0.25">
      <c r="A105" s="161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61"/>
      <c r="B106" s="154" t="s">
        <v>68</v>
      </c>
      <c r="C106" s="176">
        <v>615098</v>
      </c>
      <c r="D106" s="176">
        <v>600413</v>
      </c>
      <c r="E106" s="176">
        <v>248643</v>
      </c>
      <c r="F106" s="176">
        <v>716456</v>
      </c>
      <c r="G106" s="176">
        <v>803223</v>
      </c>
      <c r="H106" s="176">
        <v>845212</v>
      </c>
      <c r="I106" s="177">
        <f>IFERROR(H106/G106-1,"-")</f>
        <v>5.2275644497231877E-2</v>
      </c>
      <c r="J106" s="177">
        <f>IFERROR(H106/D106-1,"-")</f>
        <v>0.40771768765832861</v>
      </c>
      <c r="K106" s="176">
        <f>H106-G106</f>
        <v>41989</v>
      </c>
      <c r="L106" s="176">
        <f>H106-D106</f>
        <v>244799</v>
      </c>
      <c r="M106" s="177">
        <f>H106/H$8</f>
        <v>4.0733699317758776E-2</v>
      </c>
      <c r="N106" s="79"/>
    </row>
    <row r="107" spans="1:14" x14ac:dyDescent="0.25">
      <c r="A107" s="161" t="s">
        <v>96</v>
      </c>
      <c r="B107" s="157" t="s">
        <v>97</v>
      </c>
      <c r="C107" s="158">
        <v>83973</v>
      </c>
      <c r="D107" s="158">
        <v>74554</v>
      </c>
      <c r="E107" s="158">
        <v>42776</v>
      </c>
      <c r="F107" s="158">
        <v>91706</v>
      </c>
      <c r="G107" s="158">
        <v>120161</v>
      </c>
      <c r="H107" s="158">
        <v>117785</v>
      </c>
      <c r="I107" s="159">
        <f>IFERROR(H107/G107-1,"-")</f>
        <v>-1.9773470593620224E-2</v>
      </c>
      <c r="J107" s="160">
        <f t="shared" ref="J107:J118" si="42">IFERROR(H107/D107-1,"-")</f>
        <v>0.57986157684363016</v>
      </c>
      <c r="K107" s="158">
        <f t="shared" ref="K107:K117" si="43">H107-G107</f>
        <v>-2376</v>
      </c>
      <c r="L107" s="158">
        <f t="shared" ref="L107:L118" si="44">H107-D107</f>
        <v>43231</v>
      </c>
      <c r="M107" s="159">
        <f>H107/H$8</f>
        <v>5.6764678851485987E-3</v>
      </c>
      <c r="N107" s="79"/>
    </row>
    <row r="108" spans="1:14" x14ac:dyDescent="0.25">
      <c r="A108" s="161" t="s">
        <v>103</v>
      </c>
      <c r="B108" s="162" t="s">
        <v>103</v>
      </c>
      <c r="C108" s="163">
        <v>21852</v>
      </c>
      <c r="D108" s="163">
        <v>19309</v>
      </c>
      <c r="E108" s="163">
        <v>3635</v>
      </c>
      <c r="F108" s="163">
        <v>31557</v>
      </c>
      <c r="G108" s="163">
        <v>35572</v>
      </c>
      <c r="H108" s="163">
        <v>29032</v>
      </c>
      <c r="I108" s="164">
        <f>IFERROR(H108/G108-1,"-")</f>
        <v>-0.18385246823344203</v>
      </c>
      <c r="J108" s="165">
        <f t="shared" si="42"/>
        <v>0.50354756849137705</v>
      </c>
      <c r="K108" s="163">
        <f t="shared" si="43"/>
        <v>-6540</v>
      </c>
      <c r="L108" s="163">
        <f t="shared" si="44"/>
        <v>9723</v>
      </c>
      <c r="M108" s="164">
        <f>H108/H$8</f>
        <v>1.3991528262650942E-3</v>
      </c>
      <c r="N108" s="79"/>
    </row>
    <row r="109" spans="1:14" x14ac:dyDescent="0.25">
      <c r="A109" s="161" t="s">
        <v>100</v>
      </c>
      <c r="B109" s="162" t="s">
        <v>100</v>
      </c>
      <c r="C109" s="163">
        <v>62121</v>
      </c>
      <c r="D109" s="163">
        <v>55245</v>
      </c>
      <c r="E109" s="163">
        <v>39141</v>
      </c>
      <c r="F109" s="163">
        <v>60149</v>
      </c>
      <c r="G109" s="163">
        <v>84589</v>
      </c>
      <c r="H109" s="163">
        <v>88753</v>
      </c>
      <c r="I109" s="164">
        <f>IFERROR(H109/G109-1,"-")</f>
        <v>4.9226258733405137E-2</v>
      </c>
      <c r="J109" s="165">
        <f t="shared" si="42"/>
        <v>0.60653452801158481</v>
      </c>
      <c r="K109" s="163">
        <f t="shared" si="43"/>
        <v>4164</v>
      </c>
      <c r="L109" s="163">
        <f t="shared" si="44"/>
        <v>33508</v>
      </c>
      <c r="M109" s="164">
        <f>H109/H$8</f>
        <v>4.2773150588835051E-3</v>
      </c>
      <c r="N109" s="79"/>
    </row>
    <row r="110" spans="1:14" x14ac:dyDescent="0.25">
      <c r="A110" s="161"/>
      <c r="B110" s="157" t="s">
        <v>107</v>
      </c>
      <c r="C110" s="158">
        <v>531125</v>
      </c>
      <c r="D110" s="158">
        <v>525859</v>
      </c>
      <c r="E110" s="158">
        <v>205867</v>
      </c>
      <c r="F110" s="158">
        <v>624750</v>
      </c>
      <c r="G110" s="158">
        <v>683062</v>
      </c>
      <c r="H110" s="158">
        <v>727427</v>
      </c>
      <c r="I110" s="159">
        <f>IFERROR(H110/G110-1,"-")</f>
        <v>6.495018021790111E-2</v>
      </c>
      <c r="J110" s="160">
        <f t="shared" si="42"/>
        <v>0.38331187637750808</v>
      </c>
      <c r="K110" s="158">
        <f t="shared" si="43"/>
        <v>44365</v>
      </c>
      <c r="L110" s="158">
        <f t="shared" si="44"/>
        <v>201568</v>
      </c>
      <c r="M110" s="159">
        <f>H110/H$8</f>
        <v>3.5057231432610178E-2</v>
      </c>
      <c r="N110" s="79"/>
    </row>
    <row r="111" spans="1:14" s="56" customFormat="1" x14ac:dyDescent="0.25">
      <c r="A111" s="161"/>
      <c r="B111" s="162" t="s">
        <v>110</v>
      </c>
      <c r="C111" s="163">
        <v>297024</v>
      </c>
      <c r="D111" s="163">
        <v>282267</v>
      </c>
      <c r="E111" s="163">
        <v>117809</v>
      </c>
      <c r="F111" s="163">
        <v>376995</v>
      </c>
      <c r="G111" s="163">
        <v>411458</v>
      </c>
      <c r="H111" s="163">
        <v>437572</v>
      </c>
      <c r="I111" s="164">
        <f t="shared" ref="I111:I118" si="45">IFERROR(H111/G111-1,"-")</f>
        <v>6.3466988125154833E-2</v>
      </c>
      <c r="J111" s="165">
        <f t="shared" si="42"/>
        <v>0.55020601062114949</v>
      </c>
      <c r="K111" s="163">
        <f t="shared" si="43"/>
        <v>26114</v>
      </c>
      <c r="L111" s="163">
        <f t="shared" si="44"/>
        <v>155305</v>
      </c>
      <c r="M111" s="164">
        <f t="shared" ref="M111:M118" si="46">H111/H$8</f>
        <v>2.1088113133592927E-2</v>
      </c>
      <c r="N111" s="166"/>
    </row>
    <row r="112" spans="1:14" s="56" customFormat="1" x14ac:dyDescent="0.25">
      <c r="A112" s="161"/>
      <c r="B112" s="162" t="s">
        <v>113</v>
      </c>
      <c r="C112" s="163">
        <v>66359</v>
      </c>
      <c r="D112" s="163">
        <v>52644</v>
      </c>
      <c r="E112" s="163">
        <v>14803</v>
      </c>
      <c r="F112" s="163">
        <v>27921</v>
      </c>
      <c r="G112" s="163">
        <v>37035</v>
      </c>
      <c r="H112" s="163">
        <v>33099</v>
      </c>
      <c r="I112" s="164">
        <f t="shared" si="45"/>
        <v>-0.10627784528149054</v>
      </c>
      <c r="J112" s="165">
        <f t="shared" si="42"/>
        <v>-0.37126738089810807</v>
      </c>
      <c r="K112" s="163">
        <f t="shared" si="43"/>
        <v>-3936</v>
      </c>
      <c r="L112" s="163">
        <f t="shared" si="44"/>
        <v>-19545</v>
      </c>
      <c r="M112" s="164">
        <f t="shared" si="46"/>
        <v>1.5951556694870611E-3</v>
      </c>
      <c r="N112" s="166"/>
    </row>
    <row r="113" spans="1:14" x14ac:dyDescent="0.25">
      <c r="A113" s="161"/>
      <c r="B113" s="162" t="s">
        <v>116</v>
      </c>
      <c r="C113" s="163">
        <v>60044</v>
      </c>
      <c r="D113" s="163">
        <v>59159</v>
      </c>
      <c r="E113" s="163">
        <v>7410</v>
      </c>
      <c r="F113" s="163">
        <v>35399</v>
      </c>
      <c r="G113" s="163">
        <v>49821</v>
      </c>
      <c r="H113" s="163">
        <v>42952</v>
      </c>
      <c r="I113" s="164">
        <f t="shared" si="45"/>
        <v>-0.13787358744304612</v>
      </c>
      <c r="J113" s="165">
        <f t="shared" si="42"/>
        <v>-0.27395662536554033</v>
      </c>
      <c r="K113" s="163">
        <f t="shared" si="43"/>
        <v>-6869</v>
      </c>
      <c r="L113" s="163">
        <f t="shared" si="44"/>
        <v>-16207</v>
      </c>
      <c r="M113" s="164">
        <f t="shared" si="46"/>
        <v>2.0700059311703749E-3</v>
      </c>
      <c r="N113" s="79"/>
    </row>
    <row r="114" spans="1:14" x14ac:dyDescent="0.25">
      <c r="A114" s="161"/>
      <c r="B114" s="162" t="s">
        <v>123</v>
      </c>
      <c r="C114" s="163">
        <v>9449</v>
      </c>
      <c r="D114" s="163">
        <v>11437</v>
      </c>
      <c r="E114" s="163">
        <v>4179</v>
      </c>
      <c r="F114" s="163">
        <v>26570</v>
      </c>
      <c r="G114" s="163">
        <v>22048</v>
      </c>
      <c r="H114" s="163">
        <v>24551</v>
      </c>
      <c r="I114" s="164">
        <f t="shared" si="45"/>
        <v>0.11352503628447019</v>
      </c>
      <c r="J114" s="165">
        <f t="shared" si="42"/>
        <v>1.1466293608463758</v>
      </c>
      <c r="K114" s="163">
        <f t="shared" si="43"/>
        <v>2503</v>
      </c>
      <c r="L114" s="163">
        <f t="shared" si="44"/>
        <v>13114</v>
      </c>
      <c r="M114" s="164">
        <f t="shared" si="46"/>
        <v>1.183197886388617E-3</v>
      </c>
      <c r="N114" s="79"/>
    </row>
    <row r="115" spans="1:14" x14ac:dyDescent="0.25">
      <c r="A115" s="161"/>
      <c r="B115" s="162" t="s">
        <v>119</v>
      </c>
      <c r="C115" s="163">
        <v>15203</v>
      </c>
      <c r="D115" s="163">
        <v>19269</v>
      </c>
      <c r="E115" s="163">
        <v>5827</v>
      </c>
      <c r="F115" s="163">
        <v>27329</v>
      </c>
      <c r="G115" s="163">
        <v>28296</v>
      </c>
      <c r="H115" s="163">
        <v>18839</v>
      </c>
      <c r="I115" s="164">
        <f t="shared" si="45"/>
        <v>-0.33421685043822447</v>
      </c>
      <c r="J115" s="165">
        <f t="shared" si="42"/>
        <v>-2.2315636514608994E-2</v>
      </c>
      <c r="K115" s="163">
        <f t="shared" si="43"/>
        <v>-9457</v>
      </c>
      <c r="L115" s="163">
        <f t="shared" si="44"/>
        <v>-430</v>
      </c>
      <c r="M115" s="164">
        <f t="shared" si="46"/>
        <v>9.0791678472058803E-4</v>
      </c>
      <c r="N115" s="79"/>
    </row>
    <row r="116" spans="1:14" x14ac:dyDescent="0.25">
      <c r="A116" s="161"/>
      <c r="B116" s="162" t="s">
        <v>128</v>
      </c>
      <c r="C116" s="163">
        <v>2797</v>
      </c>
      <c r="D116" s="163">
        <v>3695</v>
      </c>
      <c r="E116" s="163">
        <v>2277</v>
      </c>
      <c r="F116" s="163">
        <v>3665</v>
      </c>
      <c r="G116" s="163">
        <v>6774</v>
      </c>
      <c r="H116" s="163">
        <v>9961</v>
      </c>
      <c r="I116" s="164">
        <f t="shared" si="45"/>
        <v>0.47047534691467385</v>
      </c>
      <c r="J116" s="165">
        <f t="shared" si="42"/>
        <v>1.6958051420838971</v>
      </c>
      <c r="K116" s="163">
        <f t="shared" si="43"/>
        <v>3187</v>
      </c>
      <c r="L116" s="163">
        <f t="shared" si="44"/>
        <v>6266</v>
      </c>
      <c r="M116" s="164">
        <f t="shared" si="46"/>
        <v>4.8005515646275157E-4</v>
      </c>
      <c r="N116" s="79"/>
    </row>
    <row r="117" spans="1:14" x14ac:dyDescent="0.25">
      <c r="A117" s="161" t="s">
        <v>144</v>
      </c>
      <c r="B117" s="162" t="s">
        <v>131</v>
      </c>
      <c r="C117" s="163">
        <v>7684</v>
      </c>
      <c r="D117" s="163">
        <v>7921</v>
      </c>
      <c r="E117" s="163">
        <v>7210</v>
      </c>
      <c r="F117" s="163">
        <v>5242</v>
      </c>
      <c r="G117" s="163">
        <v>4254</v>
      </c>
      <c r="H117" s="163">
        <v>8870</v>
      </c>
      <c r="I117" s="164">
        <f t="shared" si="45"/>
        <v>1.0850963798777622</v>
      </c>
      <c r="J117" s="165">
        <f t="shared" si="42"/>
        <v>0.11980810503724282</v>
      </c>
      <c r="K117" s="163">
        <f t="shared" si="43"/>
        <v>4616</v>
      </c>
      <c r="L117" s="163">
        <f t="shared" si="44"/>
        <v>949</v>
      </c>
      <c r="M117" s="164">
        <f t="shared" si="46"/>
        <v>4.2747608049639659E-4</v>
      </c>
      <c r="N117" s="79"/>
    </row>
    <row r="118" spans="1:14" x14ac:dyDescent="0.25">
      <c r="A118" s="161" t="s">
        <v>145</v>
      </c>
      <c r="B118" s="168" t="s">
        <v>145</v>
      </c>
      <c r="C118" s="169">
        <f t="shared" ref="C118:H118" si="47">C110-SUM(C111:C117)</f>
        <v>72565</v>
      </c>
      <c r="D118" s="169">
        <f t="shared" si="47"/>
        <v>89467</v>
      </c>
      <c r="E118" s="169">
        <f t="shared" si="47"/>
        <v>46352</v>
      </c>
      <c r="F118" s="169">
        <f t="shared" si="47"/>
        <v>121629</v>
      </c>
      <c r="G118" s="169">
        <f t="shared" si="47"/>
        <v>123376</v>
      </c>
      <c r="H118" s="169">
        <f t="shared" si="47"/>
        <v>151583</v>
      </c>
      <c r="I118" s="170">
        <f t="shared" si="45"/>
        <v>0.22862631305926606</v>
      </c>
      <c r="J118" s="171">
        <f t="shared" si="42"/>
        <v>0.69428951456961774</v>
      </c>
      <c r="K118" s="169">
        <f>H118-G118</f>
        <v>28207</v>
      </c>
      <c r="L118" s="169">
        <f t="shared" si="44"/>
        <v>62116</v>
      </c>
      <c r="M118" s="170">
        <f t="shared" si="46"/>
        <v>7.305310790291464E-3</v>
      </c>
      <c r="N118" s="79"/>
    </row>
    <row r="119" spans="1:14" s="144" customFormat="1" x14ac:dyDescent="0.25">
      <c r="A119" s="161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61"/>
      <c r="B120" s="154" t="s">
        <v>68</v>
      </c>
      <c r="C120" s="176">
        <v>311207</v>
      </c>
      <c r="D120" s="176">
        <v>291543</v>
      </c>
      <c r="E120" s="176">
        <v>118261</v>
      </c>
      <c r="F120" s="176">
        <v>301230</v>
      </c>
      <c r="G120" s="176">
        <v>334500</v>
      </c>
      <c r="H120" s="176">
        <v>347016</v>
      </c>
      <c r="I120" s="177">
        <f>IFERROR(H120/G120-1,"-")</f>
        <v>3.741704035874438E-2</v>
      </c>
      <c r="J120" s="177">
        <f>IFERROR(H120/D120-1,"-")</f>
        <v>0.1902738189563804</v>
      </c>
      <c r="K120" s="176">
        <f>H120-G120</f>
        <v>12516</v>
      </c>
      <c r="L120" s="176">
        <f>H120-D120</f>
        <v>55473</v>
      </c>
      <c r="M120" s="177">
        <f>H120/H$8</f>
        <v>1.6723905247974923E-2</v>
      </c>
      <c r="N120" s="79"/>
    </row>
    <row r="121" spans="1:14" x14ac:dyDescent="0.25">
      <c r="A121" s="161" t="s">
        <v>96</v>
      </c>
      <c r="B121" s="157" t="s">
        <v>97</v>
      </c>
      <c r="C121" s="158">
        <v>159927</v>
      </c>
      <c r="D121" s="158">
        <v>134536</v>
      </c>
      <c r="E121" s="158">
        <v>50965</v>
      </c>
      <c r="F121" s="158">
        <v>153498</v>
      </c>
      <c r="G121" s="158">
        <v>179706</v>
      </c>
      <c r="H121" s="158">
        <v>181102</v>
      </c>
      <c r="I121" s="159">
        <f>IFERROR(H121/G121-1,"-")</f>
        <v>7.7682436869108695E-3</v>
      </c>
      <c r="J121" s="160">
        <f t="shared" ref="J121:J132" si="48">IFERROR(H121/D121-1,"-")</f>
        <v>0.34612297080335375</v>
      </c>
      <c r="K121" s="158">
        <f t="shared" ref="K121:K131" si="49">H121-G121</f>
        <v>1396</v>
      </c>
      <c r="L121" s="158">
        <f t="shared" ref="L121:L132" si="50">H121-D121</f>
        <v>46566</v>
      </c>
      <c r="M121" s="159">
        <f>H121/H$8</f>
        <v>8.7279338365342067E-3</v>
      </c>
      <c r="N121" s="79"/>
    </row>
    <row r="122" spans="1:14" x14ac:dyDescent="0.25">
      <c r="A122" s="161" t="s">
        <v>103</v>
      </c>
      <c r="B122" s="162" t="s">
        <v>103</v>
      </c>
      <c r="C122" s="163">
        <v>81254</v>
      </c>
      <c r="D122" s="163">
        <v>61238</v>
      </c>
      <c r="E122" s="163">
        <v>23473</v>
      </c>
      <c r="F122" s="163">
        <v>71529</v>
      </c>
      <c r="G122" s="163">
        <v>73766</v>
      </c>
      <c r="H122" s="163">
        <v>78322</v>
      </c>
      <c r="I122" s="164">
        <f>IFERROR(H122/G122-1,"-")</f>
        <v>6.1762871783748619E-2</v>
      </c>
      <c r="J122" s="165">
        <f t="shared" si="48"/>
        <v>0.2789771057186714</v>
      </c>
      <c r="K122" s="163">
        <f t="shared" si="49"/>
        <v>4556</v>
      </c>
      <c r="L122" s="163">
        <f t="shared" si="50"/>
        <v>17084</v>
      </c>
      <c r="M122" s="164">
        <f>H122/H$8</f>
        <v>3.7746089714361638E-3</v>
      </c>
      <c r="N122" s="79"/>
    </row>
    <row r="123" spans="1:14" x14ac:dyDescent="0.25">
      <c r="A123" s="161" t="s">
        <v>100</v>
      </c>
      <c r="B123" s="162" t="s">
        <v>100</v>
      </c>
      <c r="C123" s="163">
        <v>78673</v>
      </c>
      <c r="D123" s="163">
        <v>73298</v>
      </c>
      <c r="E123" s="163">
        <v>27492</v>
      </c>
      <c r="F123" s="163">
        <v>81969</v>
      </c>
      <c r="G123" s="163">
        <v>105940</v>
      </c>
      <c r="H123" s="163">
        <v>102780</v>
      </c>
      <c r="I123" s="164">
        <f>IFERROR(H123/G123-1,"-")</f>
        <v>-2.9828204644138157E-2</v>
      </c>
      <c r="J123" s="165">
        <f t="shared" si="48"/>
        <v>0.40222107015198238</v>
      </c>
      <c r="K123" s="163">
        <f t="shared" si="49"/>
        <v>-3160</v>
      </c>
      <c r="L123" s="163">
        <f t="shared" si="50"/>
        <v>29482</v>
      </c>
      <c r="M123" s="164">
        <f>H123/H$8</f>
        <v>4.9533248650980429E-3</v>
      </c>
      <c r="N123" s="79"/>
    </row>
    <row r="124" spans="1:14" x14ac:dyDescent="0.25">
      <c r="A124" s="161"/>
      <c r="B124" s="157" t="s">
        <v>107</v>
      </c>
      <c r="C124" s="158">
        <v>151280</v>
      </c>
      <c r="D124" s="158">
        <v>157007</v>
      </c>
      <c r="E124" s="158">
        <v>67296</v>
      </c>
      <c r="F124" s="158">
        <v>147732</v>
      </c>
      <c r="G124" s="158">
        <v>154794</v>
      </c>
      <c r="H124" s="158">
        <v>165914</v>
      </c>
      <c r="I124" s="159">
        <f>IFERROR(H124/G124-1,"-")</f>
        <v>7.1837409718722878E-2</v>
      </c>
      <c r="J124" s="160">
        <f t="shared" si="48"/>
        <v>5.672995471539477E-2</v>
      </c>
      <c r="K124" s="158">
        <f t="shared" si="49"/>
        <v>11120</v>
      </c>
      <c r="L124" s="158">
        <f t="shared" si="50"/>
        <v>8907</v>
      </c>
      <c r="M124" s="159">
        <f>H124/H$8</f>
        <v>7.9959714114407159E-3</v>
      </c>
      <c r="N124" s="79"/>
    </row>
    <row r="125" spans="1:14" s="56" customFormat="1" x14ac:dyDescent="0.25">
      <c r="A125" s="161"/>
      <c r="B125" s="162" t="s">
        <v>110</v>
      </c>
      <c r="C125" s="163">
        <v>22413</v>
      </c>
      <c r="D125" s="163">
        <v>19810</v>
      </c>
      <c r="E125" s="163">
        <v>8916</v>
      </c>
      <c r="F125" s="163">
        <v>19804</v>
      </c>
      <c r="G125" s="163">
        <v>19086</v>
      </c>
      <c r="H125" s="163">
        <v>23566</v>
      </c>
      <c r="I125" s="164">
        <f t="shared" ref="I125:I132" si="51">IFERROR(H125/G125-1,"-")</f>
        <v>0.23472702504453524</v>
      </c>
      <c r="J125" s="165">
        <f t="shared" si="48"/>
        <v>0.18960121150933862</v>
      </c>
      <c r="K125" s="163">
        <f t="shared" si="49"/>
        <v>4480</v>
      </c>
      <c r="L125" s="163">
        <f t="shared" si="50"/>
        <v>3756</v>
      </c>
      <c r="M125" s="164">
        <f t="shared" ref="M125:M132" si="52">H125/H$8</f>
        <v>1.1357273182613396E-3</v>
      </c>
      <c r="N125" s="166"/>
    </row>
    <row r="126" spans="1:14" s="56" customFormat="1" x14ac:dyDescent="0.25">
      <c r="A126" s="161"/>
      <c r="B126" s="162" t="s">
        <v>113</v>
      </c>
      <c r="C126" s="163">
        <v>20003</v>
      </c>
      <c r="D126" s="163">
        <v>17746</v>
      </c>
      <c r="E126" s="163">
        <v>8926</v>
      </c>
      <c r="F126" s="163">
        <v>18108</v>
      </c>
      <c r="G126" s="163">
        <v>24451</v>
      </c>
      <c r="H126" s="163">
        <v>23939</v>
      </c>
      <c r="I126" s="164">
        <f t="shared" si="51"/>
        <v>-2.0939838861396276E-2</v>
      </c>
      <c r="J126" s="165">
        <f t="shared" si="48"/>
        <v>0.34898005184266867</v>
      </c>
      <c r="K126" s="163">
        <f t="shared" si="49"/>
        <v>-512</v>
      </c>
      <c r="L126" s="163">
        <f t="shared" si="50"/>
        <v>6193</v>
      </c>
      <c r="M126" s="164">
        <f t="shared" si="52"/>
        <v>1.1537034826384711E-3</v>
      </c>
      <c r="N126" s="166"/>
    </row>
    <row r="127" spans="1:14" x14ac:dyDescent="0.25">
      <c r="A127" s="161"/>
      <c r="B127" s="162" t="s">
        <v>116</v>
      </c>
      <c r="C127" s="163">
        <v>10087</v>
      </c>
      <c r="D127" s="163">
        <v>10973</v>
      </c>
      <c r="E127" s="163">
        <v>4918</v>
      </c>
      <c r="F127" s="163">
        <v>12644</v>
      </c>
      <c r="G127" s="163">
        <v>15479</v>
      </c>
      <c r="H127" s="163">
        <v>14205</v>
      </c>
      <c r="I127" s="164">
        <f t="shared" si="51"/>
        <v>-8.23050584663092E-2</v>
      </c>
      <c r="J127" s="165">
        <f t="shared" si="48"/>
        <v>0.29454114645037821</v>
      </c>
      <c r="K127" s="163">
        <f t="shared" si="49"/>
        <v>-1274</v>
      </c>
      <c r="L127" s="163">
        <f t="shared" si="50"/>
        <v>3232</v>
      </c>
      <c r="M127" s="164">
        <f t="shared" si="52"/>
        <v>6.8458824390657427E-4</v>
      </c>
      <c r="N127" s="79"/>
    </row>
    <row r="128" spans="1:14" x14ac:dyDescent="0.25">
      <c r="A128" s="161"/>
      <c r="B128" s="162" t="s">
        <v>123</v>
      </c>
      <c r="C128" s="163">
        <v>2699</v>
      </c>
      <c r="D128" s="163">
        <v>2691</v>
      </c>
      <c r="E128" s="163">
        <v>1311</v>
      </c>
      <c r="F128" s="163">
        <v>3483</v>
      </c>
      <c r="G128" s="163">
        <v>3838</v>
      </c>
      <c r="H128" s="163">
        <v>4135</v>
      </c>
      <c r="I128" s="164">
        <f t="shared" si="51"/>
        <v>7.7384054194893137E-2</v>
      </c>
      <c r="J128" s="165">
        <f t="shared" si="48"/>
        <v>0.53660349312523214</v>
      </c>
      <c r="K128" s="163">
        <f t="shared" si="49"/>
        <v>297</v>
      </c>
      <c r="L128" s="163">
        <f t="shared" si="50"/>
        <v>1444</v>
      </c>
      <c r="M128" s="164">
        <f t="shared" si="52"/>
        <v>1.9927999919420517E-4</v>
      </c>
      <c r="N128" s="79"/>
    </row>
    <row r="129" spans="1:14" x14ac:dyDescent="0.25">
      <c r="A129" s="161"/>
      <c r="B129" s="162" t="s">
        <v>119</v>
      </c>
      <c r="C129" s="163">
        <v>2966</v>
      </c>
      <c r="D129" s="163">
        <v>2195</v>
      </c>
      <c r="E129" s="163">
        <v>1120</v>
      </c>
      <c r="F129" s="163">
        <v>2733</v>
      </c>
      <c r="G129" s="163">
        <v>3233</v>
      </c>
      <c r="H129" s="163">
        <v>3301</v>
      </c>
      <c r="I129" s="164">
        <f t="shared" si="51"/>
        <v>2.1033096195484102E-2</v>
      </c>
      <c r="J129" s="165">
        <f t="shared" si="48"/>
        <v>0.50387243735763088</v>
      </c>
      <c r="K129" s="163">
        <f t="shared" si="49"/>
        <v>68</v>
      </c>
      <c r="L129" s="163">
        <f t="shared" si="50"/>
        <v>1106</v>
      </c>
      <c r="M129" s="164">
        <f t="shared" si="52"/>
        <v>1.5908664506410431E-4</v>
      </c>
      <c r="N129" s="79"/>
    </row>
    <row r="130" spans="1:14" x14ac:dyDescent="0.25">
      <c r="A130" s="161"/>
      <c r="B130" s="162" t="s">
        <v>128</v>
      </c>
      <c r="C130" s="163">
        <v>2719</v>
      </c>
      <c r="D130" s="163">
        <v>2937</v>
      </c>
      <c r="E130" s="163">
        <v>1580</v>
      </c>
      <c r="F130" s="163">
        <v>1578</v>
      </c>
      <c r="G130" s="163">
        <v>2025</v>
      </c>
      <c r="H130" s="163">
        <v>2833</v>
      </c>
      <c r="I130" s="164">
        <f t="shared" si="51"/>
        <v>0.39901234567901245</v>
      </c>
      <c r="J130" s="165">
        <f t="shared" si="48"/>
        <v>-3.5410282601293863E-2</v>
      </c>
      <c r="K130" s="163">
        <f t="shared" si="49"/>
        <v>808</v>
      </c>
      <c r="L130" s="163">
        <f t="shared" si="50"/>
        <v>-104</v>
      </c>
      <c r="M130" s="164">
        <f t="shared" si="52"/>
        <v>1.3653210101987503E-4</v>
      </c>
      <c r="N130" s="79"/>
    </row>
    <row r="131" spans="1:14" x14ac:dyDescent="0.25">
      <c r="A131" s="161" t="s">
        <v>144</v>
      </c>
      <c r="B131" s="162" t="s">
        <v>131</v>
      </c>
      <c r="C131" s="163">
        <v>4688</v>
      </c>
      <c r="D131" s="163">
        <v>3658</v>
      </c>
      <c r="E131" s="163">
        <v>1898</v>
      </c>
      <c r="F131" s="163">
        <v>2435</v>
      </c>
      <c r="G131" s="163">
        <v>2962</v>
      </c>
      <c r="H131" s="163">
        <v>3278</v>
      </c>
      <c r="I131" s="164">
        <f t="shared" si="51"/>
        <v>0.10668467251856861</v>
      </c>
      <c r="J131" s="165">
        <f t="shared" si="48"/>
        <v>-0.10388190267905961</v>
      </c>
      <c r="K131" s="163">
        <f t="shared" si="49"/>
        <v>316</v>
      </c>
      <c r="L131" s="163">
        <f t="shared" si="50"/>
        <v>-380</v>
      </c>
      <c r="M131" s="164">
        <f t="shared" si="52"/>
        <v>1.5797819524996482E-4</v>
      </c>
      <c r="N131" s="79"/>
    </row>
    <row r="132" spans="1:14" x14ac:dyDescent="0.25">
      <c r="A132" s="161" t="s">
        <v>145</v>
      </c>
      <c r="B132" s="168" t="s">
        <v>145</v>
      </c>
      <c r="C132" s="169">
        <f t="shared" ref="C132:H132" si="53">C124-SUM(C125:C131)</f>
        <v>85705</v>
      </c>
      <c r="D132" s="169">
        <f t="shared" si="53"/>
        <v>96997</v>
      </c>
      <c r="E132" s="169">
        <f t="shared" si="53"/>
        <v>38627</v>
      </c>
      <c r="F132" s="169">
        <f t="shared" si="53"/>
        <v>86947</v>
      </c>
      <c r="G132" s="169">
        <f t="shared" si="53"/>
        <v>83720</v>
      </c>
      <c r="H132" s="169">
        <f t="shared" si="53"/>
        <v>90657</v>
      </c>
      <c r="I132" s="170">
        <f t="shared" si="51"/>
        <v>8.2859531772575323E-2</v>
      </c>
      <c r="J132" s="171">
        <f t="shared" si="48"/>
        <v>-6.536284627359612E-2</v>
      </c>
      <c r="K132" s="169">
        <f>H132-G132</f>
        <v>6937</v>
      </c>
      <c r="L132" s="169">
        <f t="shared" si="50"/>
        <v>-6340</v>
      </c>
      <c r="M132" s="170">
        <f t="shared" si="52"/>
        <v>4.3690754261061808E-3</v>
      </c>
      <c r="N132" s="79"/>
    </row>
    <row r="133" spans="1:14" s="144" customFormat="1" x14ac:dyDescent="0.25">
      <c r="A133" s="161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61"/>
      <c r="B134" s="154" t="s">
        <v>68</v>
      </c>
      <c r="C134" s="176">
        <v>1216198</v>
      </c>
      <c r="D134" s="176">
        <v>1054528</v>
      </c>
      <c r="E134" s="176">
        <v>412691</v>
      </c>
      <c r="F134" s="176">
        <v>975225</v>
      </c>
      <c r="G134" s="176">
        <v>1060434</v>
      </c>
      <c r="H134" s="176">
        <v>1162503</v>
      </c>
      <c r="I134" s="177">
        <f>IFERROR(H134/G134-1,"-")</f>
        <v>9.6252100555055842E-2</v>
      </c>
      <c r="J134" s="177">
        <f>IFERROR(H134/D134-1,"-")</f>
        <v>0.10239178096740909</v>
      </c>
      <c r="K134" s="176">
        <f>H134-G134</f>
        <v>102069</v>
      </c>
      <c r="L134" s="176">
        <f>H134-D134</f>
        <v>107975</v>
      </c>
      <c r="M134" s="177">
        <f>H134/H$8</f>
        <v>5.6025053664633881E-2</v>
      </c>
      <c r="N134" s="79"/>
    </row>
    <row r="135" spans="1:14" x14ac:dyDescent="0.25">
      <c r="A135" s="161" t="s">
        <v>96</v>
      </c>
      <c r="B135" s="157" t="s">
        <v>97</v>
      </c>
      <c r="C135" s="158">
        <v>123668</v>
      </c>
      <c r="D135" s="158">
        <v>110037</v>
      </c>
      <c r="E135" s="158">
        <v>9152</v>
      </c>
      <c r="F135" s="158">
        <v>53266</v>
      </c>
      <c r="G135" s="158">
        <v>66298</v>
      </c>
      <c r="H135" s="158">
        <v>51686</v>
      </c>
      <c r="I135" s="159">
        <f>IFERROR(H135/G135-1,"-")</f>
        <v>-0.22039880539382783</v>
      </c>
      <c r="J135" s="160">
        <f t="shared" ref="J135:J146" si="54">IFERROR(H135/D135-1,"-")</f>
        <v>-0.53028526768268858</v>
      </c>
      <c r="K135" s="158">
        <f t="shared" ref="K135:K145" si="55">H135-G135</f>
        <v>-14612</v>
      </c>
      <c r="L135" s="158">
        <f t="shared" ref="L135:L146" si="56">H135-D135</f>
        <v>-58351</v>
      </c>
      <c r="M135" s="159">
        <f>H135/H$8</f>
        <v>2.4909276997222948E-3</v>
      </c>
      <c r="N135" s="79"/>
    </row>
    <row r="136" spans="1:14" x14ac:dyDescent="0.25">
      <c r="A136" s="161" t="s">
        <v>103</v>
      </c>
      <c r="B136" s="162" t="s">
        <v>103</v>
      </c>
      <c r="C136" s="163">
        <v>91720</v>
      </c>
      <c r="D136" s="163">
        <v>61217</v>
      </c>
      <c r="E136" s="163">
        <v>5032</v>
      </c>
      <c r="F136" s="163">
        <v>27987</v>
      </c>
      <c r="G136" s="163">
        <v>36719</v>
      </c>
      <c r="H136" s="163">
        <v>26159</v>
      </c>
      <c r="I136" s="164">
        <f>IFERROR(H136/G136-1,"-")</f>
        <v>-0.28758953130531872</v>
      </c>
      <c r="J136" s="165">
        <f t="shared" si="54"/>
        <v>-0.57268405834980474</v>
      </c>
      <c r="K136" s="163">
        <f t="shared" si="55"/>
        <v>-10560</v>
      </c>
      <c r="L136" s="163">
        <f t="shared" si="56"/>
        <v>-35058</v>
      </c>
      <c r="M136" s="164">
        <f>H136/H$8</f>
        <v>1.2606929864380201E-3</v>
      </c>
      <c r="N136" s="79"/>
    </row>
    <row r="137" spans="1:14" x14ac:dyDescent="0.25">
      <c r="A137" s="161" t="s">
        <v>100</v>
      </c>
      <c r="B137" s="162" t="s">
        <v>100</v>
      </c>
      <c r="C137" s="163">
        <v>31948</v>
      </c>
      <c r="D137" s="163">
        <v>48820</v>
      </c>
      <c r="E137" s="163">
        <v>4120</v>
      </c>
      <c r="F137" s="163">
        <v>25279</v>
      </c>
      <c r="G137" s="163">
        <v>29579</v>
      </c>
      <c r="H137" s="163">
        <v>25527</v>
      </c>
      <c r="I137" s="164">
        <f>IFERROR(H137/G137-1,"-")</f>
        <v>-0.13698908009060484</v>
      </c>
      <c r="J137" s="165">
        <f t="shared" si="54"/>
        <v>-0.4771200327734535</v>
      </c>
      <c r="K137" s="163">
        <f t="shared" si="55"/>
        <v>-4052</v>
      </c>
      <c r="L137" s="163">
        <f t="shared" si="56"/>
        <v>-23293</v>
      </c>
      <c r="M137" s="164">
        <f>H137/H$8</f>
        <v>1.2302347132842747E-3</v>
      </c>
      <c r="N137" s="79"/>
    </row>
    <row r="138" spans="1:14" x14ac:dyDescent="0.25">
      <c r="A138" s="161"/>
      <c r="B138" s="157" t="s">
        <v>107</v>
      </c>
      <c r="C138" s="158">
        <v>1092530</v>
      </c>
      <c r="D138" s="158">
        <v>944491</v>
      </c>
      <c r="E138" s="158">
        <v>403539</v>
      </c>
      <c r="F138" s="158">
        <v>921959</v>
      </c>
      <c r="G138" s="158">
        <v>994136</v>
      </c>
      <c r="H138" s="158">
        <v>1110817</v>
      </c>
      <c r="I138" s="159">
        <f>IFERROR(H138/G138-1,"-")</f>
        <v>0.11736925330135928</v>
      </c>
      <c r="J138" s="160">
        <f t="shared" si="54"/>
        <v>0.17610120159959175</v>
      </c>
      <c r="K138" s="158">
        <f t="shared" si="55"/>
        <v>116681</v>
      </c>
      <c r="L138" s="158">
        <f t="shared" si="56"/>
        <v>166326</v>
      </c>
      <c r="M138" s="159">
        <f>H138/H$8</f>
        <v>5.353412596491159E-2</v>
      </c>
      <c r="N138" s="79"/>
    </row>
    <row r="139" spans="1:14" s="56" customFormat="1" x14ac:dyDescent="0.25">
      <c r="A139" s="161"/>
      <c r="B139" s="162" t="s">
        <v>110</v>
      </c>
      <c r="C139" s="163">
        <v>591678</v>
      </c>
      <c r="D139" s="163">
        <v>472278</v>
      </c>
      <c r="E139" s="163">
        <v>198194</v>
      </c>
      <c r="F139" s="163">
        <v>406353</v>
      </c>
      <c r="G139" s="163">
        <v>399598</v>
      </c>
      <c r="H139" s="163">
        <v>490709</v>
      </c>
      <c r="I139" s="164">
        <f t="shared" ref="I139:I146" si="57">IFERROR(H139/G139-1,"-")</f>
        <v>0.22800664667991333</v>
      </c>
      <c r="J139" s="165">
        <f t="shared" si="54"/>
        <v>3.9025743312201655E-2</v>
      </c>
      <c r="K139" s="163">
        <f t="shared" si="55"/>
        <v>91111</v>
      </c>
      <c r="L139" s="163">
        <f t="shared" si="56"/>
        <v>18431</v>
      </c>
      <c r="M139" s="164">
        <f t="shared" ref="M139:M146" si="58">H139/H$8</f>
        <v>2.3648969558546368E-2</v>
      </c>
      <c r="N139" s="166"/>
    </row>
    <row r="140" spans="1:14" s="56" customFormat="1" x14ac:dyDescent="0.25">
      <c r="A140" s="161"/>
      <c r="B140" s="162" t="s">
        <v>113</v>
      </c>
      <c r="C140" s="163">
        <v>68927</v>
      </c>
      <c r="D140" s="163">
        <v>62315</v>
      </c>
      <c r="E140" s="163">
        <v>25529</v>
      </c>
      <c r="F140" s="163">
        <v>68439</v>
      </c>
      <c r="G140" s="163">
        <v>98861</v>
      </c>
      <c r="H140" s="163">
        <v>115682</v>
      </c>
      <c r="I140" s="164">
        <f t="shared" si="57"/>
        <v>0.17014798555547683</v>
      </c>
      <c r="J140" s="165">
        <f t="shared" si="54"/>
        <v>0.85640696461526122</v>
      </c>
      <c r="K140" s="163">
        <f t="shared" si="55"/>
        <v>16821</v>
      </c>
      <c r="L140" s="163">
        <f t="shared" si="56"/>
        <v>53367</v>
      </c>
      <c r="M140" s="164">
        <f t="shared" si="58"/>
        <v>5.5751170173601074E-3</v>
      </c>
      <c r="N140" s="166"/>
    </row>
    <row r="141" spans="1:14" x14ac:dyDescent="0.25">
      <c r="A141" s="161"/>
      <c r="B141" s="162" t="s">
        <v>116</v>
      </c>
      <c r="C141" s="163">
        <v>103140</v>
      </c>
      <c r="D141" s="163">
        <v>79465</v>
      </c>
      <c r="E141" s="163">
        <v>22867</v>
      </c>
      <c r="F141" s="163">
        <v>99586</v>
      </c>
      <c r="G141" s="163">
        <v>95765</v>
      </c>
      <c r="H141" s="163">
        <v>104164</v>
      </c>
      <c r="I141" s="164">
        <f t="shared" si="57"/>
        <v>8.7704276092518185E-2</v>
      </c>
      <c r="J141" s="165">
        <f t="shared" si="54"/>
        <v>0.31081608255206694</v>
      </c>
      <c r="K141" s="163">
        <f t="shared" si="55"/>
        <v>8399</v>
      </c>
      <c r="L141" s="163">
        <f t="shared" si="56"/>
        <v>24699</v>
      </c>
      <c r="M141" s="164">
        <f t="shared" si="58"/>
        <v>5.0200246278271311E-3</v>
      </c>
      <c r="N141" s="79"/>
    </row>
    <row r="142" spans="1:14" x14ac:dyDescent="0.25">
      <c r="A142" s="161"/>
      <c r="B142" s="162" t="s">
        <v>123</v>
      </c>
      <c r="C142" s="163">
        <v>22697</v>
      </c>
      <c r="D142" s="163">
        <v>23379</v>
      </c>
      <c r="E142" s="163">
        <v>5400</v>
      </c>
      <c r="F142" s="163">
        <v>35752</v>
      </c>
      <c r="G142" s="163">
        <v>41063</v>
      </c>
      <c r="H142" s="163">
        <v>37926</v>
      </c>
      <c r="I142" s="164">
        <f t="shared" si="57"/>
        <v>-7.6394807977985035E-2</v>
      </c>
      <c r="J142" s="165">
        <f t="shared" si="54"/>
        <v>0.62222507378416525</v>
      </c>
      <c r="K142" s="163">
        <f t="shared" si="55"/>
        <v>-3137</v>
      </c>
      <c r="L142" s="163">
        <f t="shared" si="56"/>
        <v>14547</v>
      </c>
      <c r="M142" s="164">
        <f t="shared" si="58"/>
        <v>1.8277855500458103E-3</v>
      </c>
      <c r="N142" s="79"/>
    </row>
    <row r="143" spans="1:14" x14ac:dyDescent="0.25">
      <c r="A143" s="161"/>
      <c r="B143" s="162" t="s">
        <v>119</v>
      </c>
      <c r="C143" s="163">
        <v>21716</v>
      </c>
      <c r="D143" s="163">
        <v>22926</v>
      </c>
      <c r="E143" s="163">
        <v>6566</v>
      </c>
      <c r="F143" s="163">
        <v>18876</v>
      </c>
      <c r="G143" s="163">
        <v>23555</v>
      </c>
      <c r="H143" s="163">
        <v>28751</v>
      </c>
      <c r="I143" s="164">
        <f t="shared" si="57"/>
        <v>0.22059010825727032</v>
      </c>
      <c r="J143" s="165">
        <f t="shared" si="54"/>
        <v>0.2540783390037511</v>
      </c>
      <c r="K143" s="163">
        <f t="shared" si="55"/>
        <v>5196</v>
      </c>
      <c r="L143" s="163">
        <f t="shared" si="56"/>
        <v>5825</v>
      </c>
      <c r="M143" s="164">
        <f t="shared" si="58"/>
        <v>1.3856104611445208E-3</v>
      </c>
      <c r="N143" s="79"/>
    </row>
    <row r="144" spans="1:14" x14ac:dyDescent="0.25">
      <c r="A144" s="161"/>
      <c r="B144" s="162" t="s">
        <v>128</v>
      </c>
      <c r="C144" s="163">
        <v>11742</v>
      </c>
      <c r="D144" s="163">
        <v>11751</v>
      </c>
      <c r="E144" s="163">
        <v>15280</v>
      </c>
      <c r="F144" s="163">
        <v>14520</v>
      </c>
      <c r="G144" s="163">
        <v>18490</v>
      </c>
      <c r="H144" s="163">
        <v>16363</v>
      </c>
      <c r="I144" s="164">
        <f t="shared" si="57"/>
        <v>-0.11503515413737153</v>
      </c>
      <c r="J144" s="165">
        <f t="shared" si="54"/>
        <v>0.39247723597991668</v>
      </c>
      <c r="K144" s="163">
        <f t="shared" si="55"/>
        <v>-2127</v>
      </c>
      <c r="L144" s="163">
        <f t="shared" si="56"/>
        <v>4612</v>
      </c>
      <c r="M144" s="164">
        <f t="shared" si="58"/>
        <v>7.8858975255496476E-4</v>
      </c>
      <c r="N144" s="79"/>
    </row>
    <row r="145" spans="1:14" x14ac:dyDescent="0.25">
      <c r="A145" s="161" t="s">
        <v>144</v>
      </c>
      <c r="B145" s="162" t="s">
        <v>131</v>
      </c>
      <c r="C145" s="163">
        <v>52845</v>
      </c>
      <c r="D145" s="163">
        <v>33563</v>
      </c>
      <c r="E145" s="163">
        <v>28780</v>
      </c>
      <c r="F145" s="163">
        <v>6498</v>
      </c>
      <c r="G145" s="163">
        <v>12672</v>
      </c>
      <c r="H145" s="163">
        <v>10614</v>
      </c>
      <c r="I145" s="164">
        <f t="shared" si="57"/>
        <v>-0.16240530303030298</v>
      </c>
      <c r="J145" s="165">
        <f t="shared" si="54"/>
        <v>-0.6837589011709323</v>
      </c>
      <c r="K145" s="163">
        <f t="shared" si="55"/>
        <v>-2058</v>
      </c>
      <c r="L145" s="163">
        <f t="shared" si="56"/>
        <v>-22949</v>
      </c>
      <c r="M145" s="164">
        <f t="shared" si="58"/>
        <v>5.1152549249027662E-4</v>
      </c>
      <c r="N145" s="79"/>
    </row>
    <row r="146" spans="1:14" x14ac:dyDescent="0.25">
      <c r="A146" s="161" t="s">
        <v>145</v>
      </c>
      <c r="B146" s="168" t="s">
        <v>145</v>
      </c>
      <c r="C146" s="169">
        <f t="shared" ref="C146:H146" si="59">C138-SUM(C139:C145)</f>
        <v>219785</v>
      </c>
      <c r="D146" s="169">
        <f t="shared" si="59"/>
        <v>238814</v>
      </c>
      <c r="E146" s="169">
        <f t="shared" si="59"/>
        <v>100923</v>
      </c>
      <c r="F146" s="169">
        <f t="shared" si="59"/>
        <v>271935</v>
      </c>
      <c r="G146" s="169">
        <f t="shared" si="59"/>
        <v>304132</v>
      </c>
      <c r="H146" s="169">
        <f t="shared" si="59"/>
        <v>306608</v>
      </c>
      <c r="I146" s="170">
        <f t="shared" si="57"/>
        <v>8.1412018465665259E-3</v>
      </c>
      <c r="J146" s="171">
        <f t="shared" si="54"/>
        <v>0.28387782960797936</v>
      </c>
      <c r="K146" s="169">
        <f>H146-G146</f>
        <v>2476</v>
      </c>
      <c r="L146" s="169">
        <f t="shared" si="56"/>
        <v>67794</v>
      </c>
      <c r="M146" s="170">
        <f t="shared" si="58"/>
        <v>1.4776503504942409E-2</v>
      </c>
      <c r="N146" s="79"/>
    </row>
    <row r="147" spans="1:14" s="144" customFormat="1" x14ac:dyDescent="0.25">
      <c r="A147" s="161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61"/>
      <c r="B148" s="154" t="s">
        <v>68</v>
      </c>
      <c r="C148" s="176">
        <v>447111</v>
      </c>
      <c r="D148" s="176">
        <v>432186</v>
      </c>
      <c r="E148" s="176">
        <v>167308</v>
      </c>
      <c r="F148" s="176">
        <v>341012</v>
      </c>
      <c r="G148" s="176">
        <v>469881</v>
      </c>
      <c r="H148" s="176">
        <v>444519</v>
      </c>
      <c r="I148" s="177">
        <f>IFERROR(H148/G148-1,"-")</f>
        <v>-5.3975368231530929E-2</v>
      </c>
      <c r="J148" s="177">
        <f>IFERROR(H148/D148-1,"-")</f>
        <v>2.8536324638003041E-2</v>
      </c>
      <c r="K148" s="176">
        <f>H148-G148</f>
        <v>-25362</v>
      </c>
      <c r="L148" s="176">
        <f>H148-D148</f>
        <v>12333</v>
      </c>
      <c r="M148" s="177">
        <f>H148/H$8</f>
        <v>2.1422913170933228E-2</v>
      </c>
      <c r="N148" s="79"/>
    </row>
    <row r="149" spans="1:14" x14ac:dyDescent="0.25">
      <c r="A149" s="161" t="s">
        <v>96</v>
      </c>
      <c r="B149" s="157" t="s">
        <v>97</v>
      </c>
      <c r="C149" s="158">
        <v>140650</v>
      </c>
      <c r="D149" s="158">
        <v>159248</v>
      </c>
      <c r="E149" s="158">
        <v>54412</v>
      </c>
      <c r="F149" s="158">
        <v>141025</v>
      </c>
      <c r="G149" s="158">
        <v>186282</v>
      </c>
      <c r="H149" s="158">
        <v>177124</v>
      </c>
      <c r="I149" s="159">
        <f>IFERROR(H149/G149-1,"-")</f>
        <v>-4.9162023169173619E-2</v>
      </c>
      <c r="J149" s="160">
        <f t="shared" ref="J149:J160" si="60">IFERROR(H149/D149-1,"-")</f>
        <v>0.11225258715965025</v>
      </c>
      <c r="K149" s="158">
        <f t="shared" ref="K149:K159" si="61">H149-G149</f>
        <v>-9158</v>
      </c>
      <c r="L149" s="158">
        <f t="shared" ref="L149:L160" si="62">H149-D149</f>
        <v>17876</v>
      </c>
      <c r="M149" s="159">
        <f>H149/H$8</f>
        <v>8.5362202121582586E-3</v>
      </c>
      <c r="N149" s="79"/>
    </row>
    <row r="150" spans="1:14" x14ac:dyDescent="0.25">
      <c r="A150" s="161" t="s">
        <v>103</v>
      </c>
      <c r="B150" s="162" t="s">
        <v>103</v>
      </c>
      <c r="C150" s="163">
        <v>49242</v>
      </c>
      <c r="D150" s="163">
        <v>64943</v>
      </c>
      <c r="E150" s="163">
        <v>21621</v>
      </c>
      <c r="F150" s="163">
        <v>78792</v>
      </c>
      <c r="G150" s="163">
        <v>122820</v>
      </c>
      <c r="H150" s="163">
        <v>118969</v>
      </c>
      <c r="I150" s="164">
        <f>IFERROR(H150/G150-1,"-")</f>
        <v>-3.1354828203875584E-2</v>
      </c>
      <c r="J150" s="165">
        <f t="shared" si="60"/>
        <v>0.8318987419737307</v>
      </c>
      <c r="K150" s="163">
        <f t="shared" si="61"/>
        <v>-3851</v>
      </c>
      <c r="L150" s="163">
        <f t="shared" si="62"/>
        <v>54026</v>
      </c>
      <c r="M150" s="164">
        <f>H150/H$8</f>
        <v>5.7335289538416922E-3</v>
      </c>
      <c r="N150" s="79"/>
    </row>
    <row r="151" spans="1:14" x14ac:dyDescent="0.25">
      <c r="A151" s="161" t="s">
        <v>100</v>
      </c>
      <c r="B151" s="162" t="s">
        <v>100</v>
      </c>
      <c r="C151" s="163">
        <v>91408</v>
      </c>
      <c r="D151" s="163">
        <v>94305</v>
      </c>
      <c r="E151" s="163">
        <v>32791</v>
      </c>
      <c r="F151" s="163">
        <v>62233</v>
      </c>
      <c r="G151" s="163">
        <v>63462</v>
      </c>
      <c r="H151" s="163">
        <v>58155</v>
      </c>
      <c r="I151" s="164">
        <f>IFERROR(H151/G151-1,"-")</f>
        <v>-8.3624846364753758E-2</v>
      </c>
      <c r="J151" s="165">
        <f t="shared" si="60"/>
        <v>-0.38333068236042622</v>
      </c>
      <c r="K151" s="163">
        <f t="shared" si="61"/>
        <v>-5307</v>
      </c>
      <c r="L151" s="163">
        <f t="shared" si="62"/>
        <v>-36150</v>
      </c>
      <c r="M151" s="164">
        <f>H151/H$8</f>
        <v>2.8026912583165664E-3</v>
      </c>
      <c r="N151" s="79"/>
    </row>
    <row r="152" spans="1:14" x14ac:dyDescent="0.25">
      <c r="A152" s="161"/>
      <c r="B152" s="157" t="s">
        <v>107</v>
      </c>
      <c r="C152" s="158">
        <v>306461</v>
      </c>
      <c r="D152" s="158">
        <v>272938</v>
      </c>
      <c r="E152" s="158">
        <v>112896</v>
      </c>
      <c r="F152" s="158">
        <v>199987</v>
      </c>
      <c r="G152" s="158">
        <v>283599</v>
      </c>
      <c r="H152" s="158">
        <v>267395</v>
      </c>
      <c r="I152" s="159">
        <f>IFERROR(H152/G152-1,"-")</f>
        <v>-5.7137013882277432E-2</v>
      </c>
      <c r="J152" s="160">
        <f t="shared" si="60"/>
        <v>-2.0308641522983284E-2</v>
      </c>
      <c r="K152" s="158">
        <f t="shared" si="61"/>
        <v>-16204</v>
      </c>
      <c r="L152" s="158">
        <f t="shared" si="62"/>
        <v>-5543</v>
      </c>
      <c r="M152" s="159">
        <f>H152/H$8</f>
        <v>1.2886692958774969E-2</v>
      </c>
      <c r="N152" s="79"/>
    </row>
    <row r="153" spans="1:14" s="56" customFormat="1" x14ac:dyDescent="0.25">
      <c r="A153" s="161"/>
      <c r="B153" s="162" t="s">
        <v>110</v>
      </c>
      <c r="C153" s="163">
        <v>100064</v>
      </c>
      <c r="D153" s="163">
        <v>81348</v>
      </c>
      <c r="E153" s="163">
        <v>26513</v>
      </c>
      <c r="F153" s="163">
        <v>74624</v>
      </c>
      <c r="G153" s="163">
        <v>112992</v>
      </c>
      <c r="H153" s="163">
        <v>101036</v>
      </c>
      <c r="I153" s="164">
        <f t="shared" ref="I153:I160" si="63">IFERROR(H153/G153-1,"-")</f>
        <v>-0.10581280090625889</v>
      </c>
      <c r="J153" s="165">
        <f t="shared" si="60"/>
        <v>0.24202193047155429</v>
      </c>
      <c r="K153" s="163">
        <f t="shared" si="61"/>
        <v>-11956</v>
      </c>
      <c r="L153" s="163">
        <f t="shared" si="62"/>
        <v>19688</v>
      </c>
      <c r="M153" s="164">
        <f t="shared" ref="M153:M160" si="64">H153/H$8</f>
        <v>4.8692754531041629E-3</v>
      </c>
      <c r="N153" s="166"/>
    </row>
    <row r="154" spans="1:14" s="56" customFormat="1" x14ac:dyDescent="0.25">
      <c r="A154" s="161"/>
      <c r="B154" s="162" t="s">
        <v>113</v>
      </c>
      <c r="C154" s="163">
        <v>112684</v>
      </c>
      <c r="D154" s="163">
        <v>90688</v>
      </c>
      <c r="E154" s="163">
        <v>44172</v>
      </c>
      <c r="F154" s="163">
        <v>55156</v>
      </c>
      <c r="G154" s="163">
        <v>59967</v>
      </c>
      <c r="H154" s="163">
        <v>61398</v>
      </c>
      <c r="I154" s="164">
        <f t="shared" si="63"/>
        <v>2.3863124718595197E-2</v>
      </c>
      <c r="J154" s="165">
        <f t="shared" si="60"/>
        <v>-0.32297547635850388</v>
      </c>
      <c r="K154" s="163">
        <f t="shared" si="61"/>
        <v>1431</v>
      </c>
      <c r="L154" s="163">
        <f t="shared" si="62"/>
        <v>-29290</v>
      </c>
      <c r="M154" s="164">
        <f t="shared" si="64"/>
        <v>2.9589826821102322E-3</v>
      </c>
      <c r="N154" s="166"/>
    </row>
    <row r="155" spans="1:14" x14ac:dyDescent="0.25">
      <c r="A155" s="161"/>
      <c r="B155" s="162" t="s">
        <v>116</v>
      </c>
      <c r="C155" s="163">
        <v>36753</v>
      </c>
      <c r="D155" s="163">
        <v>35531</v>
      </c>
      <c r="E155" s="163">
        <v>11693</v>
      </c>
      <c r="F155" s="163">
        <v>18656</v>
      </c>
      <c r="G155" s="163">
        <v>39765</v>
      </c>
      <c r="H155" s="163">
        <v>27279</v>
      </c>
      <c r="I155" s="164">
        <f t="shared" si="63"/>
        <v>-0.31399471897397213</v>
      </c>
      <c r="J155" s="165">
        <f t="shared" si="60"/>
        <v>-0.23224789620331543</v>
      </c>
      <c r="K155" s="163">
        <f t="shared" si="61"/>
        <v>-12486</v>
      </c>
      <c r="L155" s="163">
        <f t="shared" si="62"/>
        <v>-8252</v>
      </c>
      <c r="M155" s="164">
        <f t="shared" si="64"/>
        <v>1.3146696730395944E-3</v>
      </c>
      <c r="N155" s="79"/>
    </row>
    <row r="156" spans="1:14" x14ac:dyDescent="0.25">
      <c r="A156" s="161"/>
      <c r="B156" s="162" t="s">
        <v>123</v>
      </c>
      <c r="C156" s="163">
        <v>4279</v>
      </c>
      <c r="D156" s="163">
        <v>4194</v>
      </c>
      <c r="E156" s="163">
        <v>2314</v>
      </c>
      <c r="F156" s="163">
        <v>4486</v>
      </c>
      <c r="G156" s="163">
        <v>6557</v>
      </c>
      <c r="H156" s="163">
        <v>8762</v>
      </c>
      <c r="I156" s="164">
        <f t="shared" si="63"/>
        <v>0.33628183620558172</v>
      </c>
      <c r="J156" s="165">
        <f t="shared" si="60"/>
        <v>1.0891750119217929</v>
      </c>
      <c r="K156" s="163">
        <f t="shared" si="61"/>
        <v>2205</v>
      </c>
      <c r="L156" s="163">
        <f t="shared" si="62"/>
        <v>4568</v>
      </c>
      <c r="M156" s="164">
        <f t="shared" si="64"/>
        <v>4.2227118571695906E-4</v>
      </c>
      <c r="N156" s="79"/>
    </row>
    <row r="157" spans="1:14" x14ac:dyDescent="0.25">
      <c r="A157" s="161"/>
      <c r="B157" s="162" t="s">
        <v>119</v>
      </c>
      <c r="C157" s="163">
        <v>4974</v>
      </c>
      <c r="D157" s="163">
        <v>8357</v>
      </c>
      <c r="E157" s="163">
        <v>5589</v>
      </c>
      <c r="F157" s="163">
        <v>15118</v>
      </c>
      <c r="G157" s="163">
        <v>15064</v>
      </c>
      <c r="H157" s="163">
        <v>13008</v>
      </c>
      <c r="I157" s="164">
        <f t="shared" si="63"/>
        <v>-0.13648433351035583</v>
      </c>
      <c r="J157" s="165">
        <f t="shared" si="60"/>
        <v>0.5565394280244107</v>
      </c>
      <c r="K157" s="163">
        <f t="shared" si="61"/>
        <v>-2056</v>
      </c>
      <c r="L157" s="163">
        <f t="shared" si="62"/>
        <v>4651</v>
      </c>
      <c r="M157" s="164">
        <f t="shared" si="64"/>
        <v>6.2690066010114172E-4</v>
      </c>
      <c r="N157" s="79"/>
    </row>
    <row r="158" spans="1:14" x14ac:dyDescent="0.25">
      <c r="A158" s="161"/>
      <c r="B158" s="162" t="s">
        <v>128</v>
      </c>
      <c r="C158" s="163">
        <v>1535</v>
      </c>
      <c r="D158" s="163">
        <v>2425</v>
      </c>
      <c r="E158" s="163">
        <v>2769</v>
      </c>
      <c r="F158" s="163">
        <v>1381</v>
      </c>
      <c r="G158" s="163">
        <v>3093</v>
      </c>
      <c r="H158" s="163">
        <v>2100</v>
      </c>
      <c r="I158" s="164">
        <f t="shared" si="63"/>
        <v>-0.32104752667313285</v>
      </c>
      <c r="J158" s="165">
        <f t="shared" si="60"/>
        <v>-0.134020618556701</v>
      </c>
      <c r="K158" s="163">
        <f t="shared" si="61"/>
        <v>-993</v>
      </c>
      <c r="L158" s="163">
        <f t="shared" si="62"/>
        <v>-325</v>
      </c>
      <c r="M158" s="164">
        <f t="shared" si="64"/>
        <v>1.0120628737795185E-4</v>
      </c>
      <c r="N158" s="79"/>
    </row>
    <row r="159" spans="1:14" x14ac:dyDescent="0.25">
      <c r="A159" s="161" t="s">
        <v>144</v>
      </c>
      <c r="B159" s="162" t="s">
        <v>131</v>
      </c>
      <c r="C159" s="163">
        <v>5742</v>
      </c>
      <c r="D159" s="163">
        <v>5085</v>
      </c>
      <c r="E159" s="163">
        <v>3726</v>
      </c>
      <c r="F159" s="163">
        <v>2597</v>
      </c>
      <c r="G159" s="163">
        <v>3937</v>
      </c>
      <c r="H159" s="163">
        <v>3649</v>
      </c>
      <c r="I159" s="164">
        <f t="shared" si="63"/>
        <v>-7.3152146304292565E-2</v>
      </c>
      <c r="J159" s="165">
        <f t="shared" si="60"/>
        <v>-0.28239921337266471</v>
      </c>
      <c r="K159" s="163">
        <f t="shared" si="61"/>
        <v>-288</v>
      </c>
      <c r="L159" s="163">
        <f t="shared" si="62"/>
        <v>-1436</v>
      </c>
      <c r="M159" s="164">
        <f t="shared" si="64"/>
        <v>1.7585797268673633E-4</v>
      </c>
      <c r="N159" s="79"/>
    </row>
    <row r="160" spans="1:14" x14ac:dyDescent="0.25">
      <c r="A160" s="161" t="s">
        <v>145</v>
      </c>
      <c r="B160" s="168" t="s">
        <v>145</v>
      </c>
      <c r="C160" s="169">
        <f t="shared" ref="C160:H160" si="65">C152-SUM(C153:C159)</f>
        <v>40430</v>
      </c>
      <c r="D160" s="169">
        <f t="shared" si="65"/>
        <v>45310</v>
      </c>
      <c r="E160" s="169">
        <f t="shared" si="65"/>
        <v>16120</v>
      </c>
      <c r="F160" s="169">
        <f t="shared" si="65"/>
        <v>27969</v>
      </c>
      <c r="G160" s="169">
        <f t="shared" si="65"/>
        <v>42224</v>
      </c>
      <c r="H160" s="169">
        <f t="shared" si="65"/>
        <v>50163</v>
      </c>
      <c r="I160" s="170">
        <f t="shared" si="63"/>
        <v>0.18802103069344445</v>
      </c>
      <c r="J160" s="171">
        <f t="shared" si="60"/>
        <v>0.10710659898477148</v>
      </c>
      <c r="K160" s="169">
        <f>H160-G160</f>
        <v>7939</v>
      </c>
      <c r="L160" s="169">
        <f t="shared" si="62"/>
        <v>4853</v>
      </c>
      <c r="M160" s="170">
        <f t="shared" si="64"/>
        <v>2.4175290446381897E-3</v>
      </c>
      <c r="N160" s="79"/>
    </row>
    <row r="161" spans="2:16" ht="6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2">
    <mergeCell ref="B3:M3"/>
    <mergeCell ref="C5:M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61F37-47B9-44A3-9AEA-E97FE631F831}">
  <sheetPr>
    <tabColor rgb="FFF29140"/>
    <pageSetUpPr fitToPage="1"/>
  </sheetPr>
  <dimension ref="A1:P162"/>
  <sheetViews>
    <sheetView showGridLines="0" workbookViewId="0">
      <selection activeCell="F20" sqref="F20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69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r="5" spans="1:14" ht="6" customHeight="1" x14ac:dyDescent="0.25"/>
    <row r="6" spans="1:14" s="144" customFormat="1" ht="72" customHeight="1" x14ac:dyDescent="0.25">
      <c r="B6" s="145"/>
      <c r="C6" s="182">
        <v>2018</v>
      </c>
      <c r="D6" s="182">
        <v>2019</v>
      </c>
      <c r="E6" s="182">
        <v>2020</v>
      </c>
      <c r="F6" s="182">
        <v>2021</v>
      </c>
      <c r="G6" s="182">
        <v>2022</v>
      </c>
      <c r="H6" s="182">
        <v>2023</v>
      </c>
      <c r="I6" s="173" t="str">
        <f>CONCATENATE("var. ",RIGHT(H6,2),"/",RIGHT(G6,2))</f>
        <v>var. 23/22</v>
      </c>
      <c r="J6" s="173" t="str">
        <f>CONCATENATE("var. ",RIGHT(H6,2),"/",RIGHT(E6,2))</f>
        <v>var. 23/20</v>
      </c>
      <c r="K6" s="172" t="str">
        <f>CONCATENATE("dif. ",RIGHT(H6,2),"/",RIGHT(G6,2))</f>
        <v>dif. 23/22</v>
      </c>
      <c r="L6" s="172" t="str">
        <f>CONCATENATE("dif. ",RIGHT(H6,2),"/",RIGHT(E6,2))</f>
        <v>dif. 23/20</v>
      </c>
      <c r="M6" s="173" t="str">
        <f>CONCATENATE("Cuota s/ total lugares de residencia ",RIGHT(H6,4))</f>
        <v>Cuota s/ total lugares de residencia 2023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>
        <v>3</v>
      </c>
      <c r="B8" s="154" t="s">
        <v>68</v>
      </c>
      <c r="C8" s="176">
        <v>34510831</v>
      </c>
      <c r="D8" s="176">
        <v>34034766</v>
      </c>
      <c r="E8" s="176">
        <v>10243785</v>
      </c>
      <c r="F8" s="176">
        <v>13903380</v>
      </c>
      <c r="G8" s="176">
        <v>31405937</v>
      </c>
      <c r="H8" s="176">
        <v>34509923</v>
      </c>
      <c r="I8" s="177">
        <f>IFERROR(H8/G8-1,"-")</f>
        <v>9.8834370074677214E-2</v>
      </c>
      <c r="J8" s="177">
        <f>IFERROR(H8/E8-1,"-")</f>
        <v>2.3688644382911201</v>
      </c>
      <c r="K8" s="176">
        <f>H8-G8</f>
        <v>3103986</v>
      </c>
      <c r="L8" s="176">
        <f>H8-E8</f>
        <v>24266138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4630328</v>
      </c>
      <c r="D9" s="158">
        <v>4613933</v>
      </c>
      <c r="E9" s="158">
        <v>1666329</v>
      </c>
      <c r="F9" s="158">
        <v>2851484</v>
      </c>
      <c r="G9" s="158">
        <v>4154268</v>
      </c>
      <c r="H9" s="158">
        <v>4256196</v>
      </c>
      <c r="I9" s="159">
        <f>IFERROR(H9/G9-1,"-")</f>
        <v>2.4535730482482032E-2</v>
      </c>
      <c r="J9" s="160">
        <f t="shared" ref="J9:J20" si="0">IFERROR(H9/E9-1,"-")</f>
        <v>1.5542350880288347</v>
      </c>
      <c r="K9" s="158">
        <f t="shared" ref="K9:K19" si="1">H9-G9</f>
        <v>101928</v>
      </c>
      <c r="L9" s="158">
        <f t="shared" ref="L9:L20" si="2">H9-E9</f>
        <v>2589867</v>
      </c>
      <c r="M9" s="159">
        <f>H9/H$8</f>
        <v>0.12333252670543483</v>
      </c>
      <c r="N9" s="79"/>
    </row>
    <row r="10" spans="1:14" x14ac:dyDescent="0.25">
      <c r="A10" s="161" t="s">
        <v>103</v>
      </c>
      <c r="B10" s="162" t="s">
        <v>103</v>
      </c>
      <c r="C10" s="163">
        <v>1417896</v>
      </c>
      <c r="D10" s="163">
        <v>1301233</v>
      </c>
      <c r="E10" s="163">
        <v>564792</v>
      </c>
      <c r="F10" s="163">
        <v>1116779</v>
      </c>
      <c r="G10" s="163">
        <v>1214668</v>
      </c>
      <c r="H10" s="163">
        <v>1317693</v>
      </c>
      <c r="I10" s="164">
        <f>IFERROR(H10/G10-1,"-")</f>
        <v>8.4817415129072371E-2</v>
      </c>
      <c r="J10" s="165">
        <f t="shared" si="0"/>
        <v>1.3330588960183571</v>
      </c>
      <c r="K10" s="163">
        <f t="shared" si="1"/>
        <v>103025</v>
      </c>
      <c r="L10" s="163">
        <f t="shared" si="2"/>
        <v>752901</v>
      </c>
      <c r="M10" s="164">
        <f>H10/H$8</f>
        <v>3.8183017678712294E-2</v>
      </c>
      <c r="N10" s="79"/>
    </row>
    <row r="11" spans="1:14" x14ac:dyDescent="0.25">
      <c r="A11" s="161" t="s">
        <v>100</v>
      </c>
      <c r="B11" s="162" t="s">
        <v>100</v>
      </c>
      <c r="C11" s="163">
        <v>3212432</v>
      </c>
      <c r="D11" s="163">
        <v>3312700</v>
      </c>
      <c r="E11" s="163">
        <v>1101537</v>
      </c>
      <c r="F11" s="163">
        <v>1734705</v>
      </c>
      <c r="G11" s="163">
        <v>2939600</v>
      </c>
      <c r="H11" s="163">
        <v>2938503</v>
      </c>
      <c r="I11" s="164">
        <f>IFERROR(H11/G11-1,"-")</f>
        <v>-3.7318002449315824E-4</v>
      </c>
      <c r="J11" s="165">
        <f t="shared" si="0"/>
        <v>1.6676389444930129</v>
      </c>
      <c r="K11" s="163">
        <f t="shared" si="1"/>
        <v>-1097</v>
      </c>
      <c r="L11" s="163">
        <f t="shared" si="2"/>
        <v>1836966</v>
      </c>
      <c r="M11" s="164">
        <f>H11/H$8</f>
        <v>8.5149509026722539E-2</v>
      </c>
      <c r="N11" s="79"/>
    </row>
    <row r="12" spans="1:14" x14ac:dyDescent="0.25">
      <c r="A12" s="1"/>
      <c r="B12" s="157" t="s">
        <v>107</v>
      </c>
      <c r="C12" s="158">
        <v>29880503</v>
      </c>
      <c r="D12" s="158">
        <v>29420833</v>
      </c>
      <c r="E12" s="158">
        <v>8577456</v>
      </c>
      <c r="F12" s="158">
        <v>11051896</v>
      </c>
      <c r="G12" s="158">
        <v>27251669</v>
      </c>
      <c r="H12" s="158">
        <v>30253727</v>
      </c>
      <c r="I12" s="159">
        <f>IFERROR(H12/G12-1,"-")</f>
        <v>0.11016051897592027</v>
      </c>
      <c r="J12" s="160">
        <f t="shared" si="0"/>
        <v>2.5271212116972679</v>
      </c>
      <c r="K12" s="158">
        <f t="shared" si="1"/>
        <v>3002058</v>
      </c>
      <c r="L12" s="158">
        <f t="shared" si="2"/>
        <v>21676271</v>
      </c>
      <c r="M12" s="159">
        <f>H12/H$8</f>
        <v>0.87666747329456518</v>
      </c>
      <c r="N12" s="79"/>
    </row>
    <row r="13" spans="1:14" s="56" customFormat="1" x14ac:dyDescent="0.25">
      <c r="B13" s="162" t="s">
        <v>110</v>
      </c>
      <c r="C13" s="163">
        <v>12789312</v>
      </c>
      <c r="D13" s="163">
        <v>13160030</v>
      </c>
      <c r="E13" s="163">
        <v>3390819</v>
      </c>
      <c r="F13" s="163">
        <v>3350798</v>
      </c>
      <c r="G13" s="163">
        <v>12657617</v>
      </c>
      <c r="H13" s="163">
        <v>13883101</v>
      </c>
      <c r="I13" s="164">
        <f t="shared" ref="I13:I20" si="3">IFERROR(H13/G13-1,"-")</f>
        <v>9.6817908141793252E-2</v>
      </c>
      <c r="J13" s="165">
        <f t="shared" si="0"/>
        <v>3.09432087056254</v>
      </c>
      <c r="K13" s="163">
        <f t="shared" si="1"/>
        <v>1225484</v>
      </c>
      <c r="L13" s="163">
        <f t="shared" si="2"/>
        <v>10492282</v>
      </c>
      <c r="M13" s="164">
        <f t="shared" ref="M13:M20" si="4">H13/H$8</f>
        <v>0.40229301583779253</v>
      </c>
      <c r="N13" s="166"/>
    </row>
    <row r="14" spans="1:14" s="56" customFormat="1" x14ac:dyDescent="0.25">
      <c r="B14" s="162" t="s">
        <v>113</v>
      </c>
      <c r="C14" s="163">
        <v>5171883</v>
      </c>
      <c r="D14" s="163">
        <v>4424103</v>
      </c>
      <c r="E14" s="163">
        <v>1278654</v>
      </c>
      <c r="F14" s="163">
        <v>1806937</v>
      </c>
      <c r="G14" s="163">
        <v>3169256</v>
      </c>
      <c r="H14" s="163">
        <v>3598054</v>
      </c>
      <c r="I14" s="164">
        <f t="shared" si="3"/>
        <v>0.13529926266606429</v>
      </c>
      <c r="J14" s="165">
        <f t="shared" si="0"/>
        <v>1.813938719935182</v>
      </c>
      <c r="K14" s="163">
        <f t="shared" si="1"/>
        <v>428798</v>
      </c>
      <c r="L14" s="163">
        <f t="shared" si="2"/>
        <v>2319400</v>
      </c>
      <c r="M14" s="164">
        <f t="shared" si="4"/>
        <v>0.10426143228427372</v>
      </c>
      <c r="N14" s="166"/>
    </row>
    <row r="15" spans="1:14" x14ac:dyDescent="0.25">
      <c r="A15" s="1"/>
      <c r="B15" s="162" t="s">
        <v>116</v>
      </c>
      <c r="C15" s="163">
        <v>1147817</v>
      </c>
      <c r="D15" s="163">
        <v>1180822</v>
      </c>
      <c r="E15" s="163">
        <v>395218</v>
      </c>
      <c r="F15" s="163">
        <v>815902</v>
      </c>
      <c r="G15" s="163">
        <v>1288352</v>
      </c>
      <c r="H15" s="163">
        <v>1520450</v>
      </c>
      <c r="I15" s="164">
        <f t="shared" si="3"/>
        <v>0.18015107672437347</v>
      </c>
      <c r="J15" s="165">
        <f t="shared" si="0"/>
        <v>2.8471172871680945</v>
      </c>
      <c r="K15" s="163">
        <f t="shared" si="1"/>
        <v>232098</v>
      </c>
      <c r="L15" s="163">
        <f t="shared" si="2"/>
        <v>1125232</v>
      </c>
      <c r="M15" s="164">
        <f t="shared" si="4"/>
        <v>4.4058342291867759E-2</v>
      </c>
      <c r="N15" s="79"/>
    </row>
    <row r="16" spans="1:14" x14ac:dyDescent="0.25">
      <c r="A16" s="1"/>
      <c r="B16" s="162" t="s">
        <v>123</v>
      </c>
      <c r="C16" s="163">
        <v>1190551</v>
      </c>
      <c r="D16" s="163">
        <v>1116998</v>
      </c>
      <c r="E16" s="163">
        <v>302698</v>
      </c>
      <c r="F16" s="163">
        <v>691981</v>
      </c>
      <c r="G16" s="163">
        <v>1287744</v>
      </c>
      <c r="H16" s="163">
        <v>1318357</v>
      </c>
      <c r="I16" s="164">
        <f t="shared" si="3"/>
        <v>2.3772582128124942E-2</v>
      </c>
      <c r="J16" s="165">
        <f t="shared" si="0"/>
        <v>3.3553541813953185</v>
      </c>
      <c r="K16" s="163">
        <f t="shared" si="1"/>
        <v>30613</v>
      </c>
      <c r="L16" s="163">
        <f t="shared" si="2"/>
        <v>1015659</v>
      </c>
      <c r="M16" s="164">
        <f t="shared" si="4"/>
        <v>3.8202258521411361E-2</v>
      </c>
      <c r="N16" s="79"/>
    </row>
    <row r="17" spans="1:14" x14ac:dyDescent="0.25">
      <c r="A17" s="1"/>
      <c r="B17" s="162" t="s">
        <v>119</v>
      </c>
      <c r="C17" s="163">
        <v>1113956</v>
      </c>
      <c r="D17" s="163">
        <v>1084813</v>
      </c>
      <c r="E17" s="163">
        <v>443857</v>
      </c>
      <c r="F17" s="163">
        <v>726467</v>
      </c>
      <c r="G17" s="163">
        <v>1124652</v>
      </c>
      <c r="H17" s="163">
        <v>1172687</v>
      </c>
      <c r="I17" s="164">
        <f t="shared" si="3"/>
        <v>4.2710989710594838E-2</v>
      </c>
      <c r="J17" s="165">
        <f t="shared" si="0"/>
        <v>1.6420378635461419</v>
      </c>
      <c r="K17" s="163">
        <f t="shared" si="1"/>
        <v>48035</v>
      </c>
      <c r="L17" s="163">
        <f t="shared" si="2"/>
        <v>728830</v>
      </c>
      <c r="M17" s="164">
        <f t="shared" si="4"/>
        <v>3.3981153768439298E-2</v>
      </c>
      <c r="N17" s="79"/>
    </row>
    <row r="18" spans="1:14" x14ac:dyDescent="0.25">
      <c r="A18" s="1"/>
      <c r="B18" s="162" t="s">
        <v>128</v>
      </c>
      <c r="C18" s="163">
        <v>561907</v>
      </c>
      <c r="D18" s="163">
        <v>594834</v>
      </c>
      <c r="E18" s="163">
        <v>241432</v>
      </c>
      <c r="F18" s="163">
        <v>191434</v>
      </c>
      <c r="G18" s="163">
        <v>491173</v>
      </c>
      <c r="H18" s="163">
        <v>523681</v>
      </c>
      <c r="I18" s="164">
        <f t="shared" si="3"/>
        <v>6.6184419746199374E-2</v>
      </c>
      <c r="J18" s="165">
        <f t="shared" si="0"/>
        <v>1.169062096159581</v>
      </c>
      <c r="K18" s="163">
        <f t="shared" si="1"/>
        <v>32508</v>
      </c>
      <c r="L18" s="163">
        <f t="shared" si="2"/>
        <v>282249</v>
      </c>
      <c r="M18" s="164">
        <f t="shared" si="4"/>
        <v>1.5174794797426816E-2</v>
      </c>
      <c r="N18" s="79"/>
    </row>
    <row r="19" spans="1:14" x14ac:dyDescent="0.25">
      <c r="A19" s="161" t="s">
        <v>144</v>
      </c>
      <c r="B19" s="162" t="s">
        <v>131</v>
      </c>
      <c r="C19" s="163">
        <v>955904</v>
      </c>
      <c r="D19" s="163">
        <v>847396</v>
      </c>
      <c r="E19" s="163">
        <v>356220</v>
      </c>
      <c r="F19" s="163">
        <v>171613</v>
      </c>
      <c r="G19" s="163">
        <v>432862</v>
      </c>
      <c r="H19" s="163">
        <v>543249</v>
      </c>
      <c r="I19" s="164">
        <f t="shared" si="3"/>
        <v>0.25501661037466916</v>
      </c>
      <c r="J19" s="165">
        <f t="shared" si="0"/>
        <v>0.52503789792824662</v>
      </c>
      <c r="K19" s="163">
        <f t="shared" si="1"/>
        <v>110387</v>
      </c>
      <c r="L19" s="163">
        <f t="shared" si="2"/>
        <v>187029</v>
      </c>
      <c r="M19" s="164">
        <f t="shared" si="4"/>
        <v>1.5741820113594575E-2</v>
      </c>
      <c r="N19" s="79"/>
    </row>
    <row r="20" spans="1:14" x14ac:dyDescent="0.25">
      <c r="A20" s="167" t="s">
        <v>145</v>
      </c>
      <c r="B20" s="168" t="s">
        <v>145</v>
      </c>
      <c r="C20" s="169">
        <f t="shared" ref="C20" si="5">C12-SUM(C13:C19)</f>
        <v>6949173</v>
      </c>
      <c r="D20" s="169">
        <f t="shared" ref="D20:H20" si="6">D12-SUM(D13:D19)</f>
        <v>7011837</v>
      </c>
      <c r="E20" s="169">
        <f t="shared" si="6"/>
        <v>2168558</v>
      </c>
      <c r="F20" s="169">
        <f t="shared" si="6"/>
        <v>3296764</v>
      </c>
      <c r="G20" s="169">
        <f t="shared" si="6"/>
        <v>6800013</v>
      </c>
      <c r="H20" s="169">
        <f t="shared" si="6"/>
        <v>7694148</v>
      </c>
      <c r="I20" s="170">
        <f t="shared" si="3"/>
        <v>0.13149018979816662</v>
      </c>
      <c r="J20" s="171">
        <f t="shared" si="0"/>
        <v>2.548048057741596</v>
      </c>
      <c r="K20" s="169">
        <f>H20-G20</f>
        <v>894135</v>
      </c>
      <c r="L20" s="169">
        <f t="shared" si="2"/>
        <v>5525590</v>
      </c>
      <c r="M20" s="170">
        <f t="shared" si="4"/>
        <v>0.22295465567975911</v>
      </c>
      <c r="N20" s="79"/>
    </row>
    <row r="21" spans="1:14" s="144" customFormat="1" x14ac:dyDescent="0.25"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">
        <v>3</v>
      </c>
      <c r="B22" s="154" t="s">
        <v>68</v>
      </c>
      <c r="C22" s="176">
        <v>12780955</v>
      </c>
      <c r="D22" s="176">
        <v>13105945</v>
      </c>
      <c r="E22" s="176">
        <v>3913809</v>
      </c>
      <c r="F22" s="176">
        <v>5763674</v>
      </c>
      <c r="G22" s="176">
        <v>12632387</v>
      </c>
      <c r="H22" s="176">
        <v>13590517</v>
      </c>
      <c r="I22" s="177">
        <f>IFERROR(H22/G22-1,"-")</f>
        <v>7.5847106330735325E-2</v>
      </c>
      <c r="J22" s="177">
        <f>IFERROR(H22/E22-1,"-")</f>
        <v>2.4724527947071508</v>
      </c>
      <c r="K22" s="176">
        <f>H22-G22</f>
        <v>958130</v>
      </c>
      <c r="L22" s="176">
        <f>H22-E22</f>
        <v>9676708</v>
      </c>
      <c r="M22" s="177">
        <f>H22/H$8</f>
        <v>0.39381475872896038</v>
      </c>
      <c r="N22" s="79"/>
    </row>
    <row r="23" spans="1:14" x14ac:dyDescent="0.25">
      <c r="A23" s="1" t="s">
        <v>96</v>
      </c>
      <c r="B23" s="157" t="s">
        <v>97</v>
      </c>
      <c r="C23" s="158">
        <v>881685</v>
      </c>
      <c r="D23" s="158">
        <v>1013579</v>
      </c>
      <c r="E23" s="158">
        <v>419753</v>
      </c>
      <c r="F23" s="158">
        <v>926094</v>
      </c>
      <c r="G23" s="158">
        <v>924124</v>
      </c>
      <c r="H23" s="158">
        <v>817242</v>
      </c>
      <c r="I23" s="159">
        <f>IFERROR(H23/G23-1,"-")</f>
        <v>-0.11565763901814041</v>
      </c>
      <c r="J23" s="160">
        <f t="shared" ref="J23:J34" si="7">IFERROR(H23/E23-1,"-")</f>
        <v>0.94695928319749956</v>
      </c>
      <c r="K23" s="158">
        <f t="shared" ref="K23:K33" si="8">H23-G23</f>
        <v>-106882</v>
      </c>
      <c r="L23" s="158">
        <f t="shared" ref="L23:L34" si="9">H23-E23</f>
        <v>397489</v>
      </c>
      <c r="M23" s="159">
        <f>H23/H$8</f>
        <v>2.3681362604025515E-2</v>
      </c>
      <c r="N23" s="79"/>
    </row>
    <row r="24" spans="1:14" x14ac:dyDescent="0.25">
      <c r="A24" s="161" t="s">
        <v>103</v>
      </c>
      <c r="B24" s="162" t="s">
        <v>103</v>
      </c>
      <c r="C24" s="163">
        <v>322907</v>
      </c>
      <c r="D24" s="163">
        <v>409352</v>
      </c>
      <c r="E24" s="163">
        <v>197437</v>
      </c>
      <c r="F24" s="163">
        <v>341894</v>
      </c>
      <c r="G24" s="163">
        <v>286571</v>
      </c>
      <c r="H24" s="163">
        <v>256506</v>
      </c>
      <c r="I24" s="164">
        <f>IFERROR(H24/G24-1,"-")</f>
        <v>-0.10491291861353735</v>
      </c>
      <c r="J24" s="165">
        <f t="shared" si="7"/>
        <v>0.2991789786108987</v>
      </c>
      <c r="K24" s="163">
        <f t="shared" si="8"/>
        <v>-30065</v>
      </c>
      <c r="L24" s="163">
        <f t="shared" si="9"/>
        <v>59069</v>
      </c>
      <c r="M24" s="164">
        <f>H24/H$8</f>
        <v>7.432818670734212E-3</v>
      </c>
      <c r="N24" s="79"/>
    </row>
    <row r="25" spans="1:14" x14ac:dyDescent="0.25">
      <c r="A25" s="161" t="s">
        <v>100</v>
      </c>
      <c r="B25" s="162" t="s">
        <v>100</v>
      </c>
      <c r="C25" s="163">
        <v>558778</v>
      </c>
      <c r="D25" s="163">
        <v>604227</v>
      </c>
      <c r="E25" s="163">
        <v>222316</v>
      </c>
      <c r="F25" s="163">
        <v>584200</v>
      </c>
      <c r="G25" s="163">
        <v>637553</v>
      </c>
      <c r="H25" s="163">
        <v>560736</v>
      </c>
      <c r="I25" s="164">
        <f>IFERROR(H25/G25-1,"-")</f>
        <v>-0.12048723792374905</v>
      </c>
      <c r="J25" s="165">
        <f t="shared" si="7"/>
        <v>1.5222476115079435</v>
      </c>
      <c r="K25" s="163">
        <f t="shared" si="8"/>
        <v>-76817</v>
      </c>
      <c r="L25" s="163">
        <f t="shared" si="9"/>
        <v>338420</v>
      </c>
      <c r="M25" s="164">
        <f>H25/H$8</f>
        <v>1.6248543933291303E-2</v>
      </c>
      <c r="N25" s="79"/>
    </row>
    <row r="26" spans="1:14" x14ac:dyDescent="0.25">
      <c r="A26" s="1"/>
      <c r="B26" s="157" t="s">
        <v>107</v>
      </c>
      <c r="C26" s="158">
        <v>11899270</v>
      </c>
      <c r="D26" s="158">
        <v>12092366</v>
      </c>
      <c r="E26" s="158">
        <v>3494056</v>
      </c>
      <c r="F26" s="158">
        <v>4837580</v>
      </c>
      <c r="G26" s="158">
        <v>11708263</v>
      </c>
      <c r="H26" s="158">
        <v>12773275</v>
      </c>
      <c r="I26" s="159">
        <f>IFERROR(H26/G26-1,"-")</f>
        <v>9.0962425425530569E-2</v>
      </c>
      <c r="J26" s="160">
        <f t="shared" si="7"/>
        <v>2.6557155924232467</v>
      </c>
      <c r="K26" s="158">
        <f t="shared" si="8"/>
        <v>1065012</v>
      </c>
      <c r="L26" s="158">
        <f t="shared" si="9"/>
        <v>9279219</v>
      </c>
      <c r="M26" s="159">
        <f>H26/H$8</f>
        <v>0.37013339612493484</v>
      </c>
      <c r="N26" s="79"/>
    </row>
    <row r="27" spans="1:14" s="56" customFormat="1" x14ac:dyDescent="0.25">
      <c r="B27" s="162" t="s">
        <v>110</v>
      </c>
      <c r="C27" s="163">
        <v>5384111</v>
      </c>
      <c r="D27" s="163">
        <v>5650065</v>
      </c>
      <c r="E27" s="163">
        <v>1483938</v>
      </c>
      <c r="F27" s="163">
        <v>1575483</v>
      </c>
      <c r="G27" s="163">
        <v>5839663</v>
      </c>
      <c r="H27" s="163">
        <v>6456134</v>
      </c>
      <c r="I27" s="164">
        <f t="shared" ref="I27:I34" si="10">IFERROR(H27/G27-1,"-")</f>
        <v>0.10556619448759297</v>
      </c>
      <c r="J27" s="165">
        <f t="shared" si="7"/>
        <v>3.3506763759671898</v>
      </c>
      <c r="K27" s="163">
        <f t="shared" si="8"/>
        <v>616471</v>
      </c>
      <c r="L27" s="163">
        <f t="shared" si="9"/>
        <v>4972196</v>
      </c>
      <c r="M27" s="164">
        <f t="shared" ref="M27:M34" si="11">H27/H$8</f>
        <v>0.18708051014776242</v>
      </c>
      <c r="N27" s="166"/>
    </row>
    <row r="28" spans="1:14" s="56" customFormat="1" x14ac:dyDescent="0.25">
      <c r="B28" s="162" t="s">
        <v>113</v>
      </c>
      <c r="C28" s="163">
        <v>1974764</v>
      </c>
      <c r="D28" s="163">
        <v>1813831</v>
      </c>
      <c r="E28" s="163">
        <v>510569</v>
      </c>
      <c r="F28" s="163">
        <v>851193</v>
      </c>
      <c r="G28" s="163">
        <v>1420539</v>
      </c>
      <c r="H28" s="163">
        <v>1496214</v>
      </c>
      <c r="I28" s="164">
        <f t="shared" si="10"/>
        <v>5.3272032658026269E-2</v>
      </c>
      <c r="J28" s="165">
        <f t="shared" si="7"/>
        <v>1.9304834410236422</v>
      </c>
      <c r="K28" s="163">
        <f t="shared" si="8"/>
        <v>75675</v>
      </c>
      <c r="L28" s="163">
        <f t="shared" si="9"/>
        <v>985645</v>
      </c>
      <c r="M28" s="164">
        <f t="shared" si="11"/>
        <v>4.3356051533351724E-2</v>
      </c>
      <c r="N28" s="166"/>
    </row>
    <row r="29" spans="1:14" x14ac:dyDescent="0.25">
      <c r="A29" s="1"/>
      <c r="B29" s="162" t="s">
        <v>116</v>
      </c>
      <c r="C29" s="163">
        <v>402743</v>
      </c>
      <c r="D29" s="163">
        <v>428540</v>
      </c>
      <c r="E29" s="163">
        <v>173273</v>
      </c>
      <c r="F29" s="163">
        <v>321437</v>
      </c>
      <c r="G29" s="163">
        <v>466813</v>
      </c>
      <c r="H29" s="163">
        <v>535409</v>
      </c>
      <c r="I29" s="164">
        <f t="shared" si="10"/>
        <v>0.14694535070788528</v>
      </c>
      <c r="J29" s="165">
        <f t="shared" si="7"/>
        <v>2.089973625435007</v>
      </c>
      <c r="K29" s="163">
        <f t="shared" si="8"/>
        <v>68596</v>
      </c>
      <c r="L29" s="163">
        <f t="shared" si="9"/>
        <v>362136</v>
      </c>
      <c r="M29" s="164">
        <f t="shared" si="11"/>
        <v>1.5514639079316404E-2</v>
      </c>
      <c r="N29" s="79"/>
    </row>
    <row r="30" spans="1:14" x14ac:dyDescent="0.25">
      <c r="A30" s="1"/>
      <c r="B30" s="162" t="s">
        <v>123</v>
      </c>
      <c r="C30" s="163">
        <v>530274</v>
      </c>
      <c r="D30" s="163">
        <v>502164</v>
      </c>
      <c r="E30" s="163">
        <v>134940</v>
      </c>
      <c r="F30" s="163">
        <v>321774</v>
      </c>
      <c r="G30" s="163">
        <v>583899</v>
      </c>
      <c r="H30" s="163">
        <v>553235</v>
      </c>
      <c r="I30" s="164">
        <f t="shared" si="10"/>
        <v>-5.2515931693666196E-2</v>
      </c>
      <c r="J30" s="165">
        <f t="shared" si="7"/>
        <v>3.099859196680006</v>
      </c>
      <c r="K30" s="163">
        <f t="shared" si="8"/>
        <v>-30664</v>
      </c>
      <c r="L30" s="163">
        <f t="shared" si="9"/>
        <v>418295</v>
      </c>
      <c r="M30" s="164">
        <f t="shared" si="11"/>
        <v>1.6031186160571843E-2</v>
      </c>
      <c r="N30" s="79"/>
    </row>
    <row r="31" spans="1:14" x14ac:dyDescent="0.25">
      <c r="A31" s="1"/>
      <c r="B31" s="162" t="s">
        <v>119</v>
      </c>
      <c r="C31" s="163">
        <v>589767</v>
      </c>
      <c r="D31" s="163">
        <v>566275</v>
      </c>
      <c r="E31" s="163">
        <v>241515</v>
      </c>
      <c r="F31" s="163">
        <v>414396</v>
      </c>
      <c r="G31" s="163">
        <v>639629</v>
      </c>
      <c r="H31" s="163">
        <v>619738</v>
      </c>
      <c r="I31" s="164">
        <f t="shared" si="10"/>
        <v>-3.1097714456348902E-2</v>
      </c>
      <c r="J31" s="165">
        <f t="shared" si="7"/>
        <v>1.56604351696582</v>
      </c>
      <c r="K31" s="163">
        <f t="shared" si="8"/>
        <v>-19891</v>
      </c>
      <c r="L31" s="163">
        <f t="shared" si="9"/>
        <v>378223</v>
      </c>
      <c r="M31" s="164">
        <f t="shared" si="11"/>
        <v>1.7958255079270968E-2</v>
      </c>
      <c r="N31" s="79"/>
    </row>
    <row r="32" spans="1:14" x14ac:dyDescent="0.25">
      <c r="A32" s="1"/>
      <c r="B32" s="162" t="s">
        <v>128</v>
      </c>
      <c r="C32" s="163">
        <v>208902</v>
      </c>
      <c r="D32" s="163">
        <v>242464</v>
      </c>
      <c r="E32" s="163">
        <v>95128</v>
      </c>
      <c r="F32" s="163">
        <v>58069</v>
      </c>
      <c r="G32" s="163">
        <v>177706</v>
      </c>
      <c r="H32" s="163">
        <v>184473</v>
      </c>
      <c r="I32" s="164">
        <f t="shared" si="10"/>
        <v>3.8079749698940901E-2</v>
      </c>
      <c r="J32" s="165">
        <f t="shared" si="7"/>
        <v>0.93920822470776222</v>
      </c>
      <c r="K32" s="163">
        <f t="shared" si="8"/>
        <v>6767</v>
      </c>
      <c r="L32" s="163">
        <f t="shared" si="9"/>
        <v>89345</v>
      </c>
      <c r="M32" s="164">
        <f t="shared" si="11"/>
        <v>5.3455059867853084E-3</v>
      </c>
      <c r="N32" s="79"/>
    </row>
    <row r="33" spans="1:14" x14ac:dyDescent="0.25">
      <c r="A33" s="161" t="s">
        <v>144</v>
      </c>
      <c r="B33" s="162" t="s">
        <v>131</v>
      </c>
      <c r="C33" s="163">
        <v>290446</v>
      </c>
      <c r="D33" s="163">
        <v>276453</v>
      </c>
      <c r="E33" s="163">
        <v>106598</v>
      </c>
      <c r="F33" s="163">
        <v>43884</v>
      </c>
      <c r="G33" s="163">
        <v>147837</v>
      </c>
      <c r="H33" s="163">
        <v>187545</v>
      </c>
      <c r="I33" s="164">
        <f t="shared" si="10"/>
        <v>0.26859311268491659</v>
      </c>
      <c r="J33" s="165">
        <f t="shared" si="7"/>
        <v>0.75936696748531873</v>
      </c>
      <c r="K33" s="163">
        <f t="shared" si="8"/>
        <v>39708</v>
      </c>
      <c r="L33" s="163">
        <f t="shared" si="9"/>
        <v>80947</v>
      </c>
      <c r="M33" s="164">
        <f t="shared" si="11"/>
        <v>5.434523861441244E-3</v>
      </c>
      <c r="N33" s="79"/>
    </row>
    <row r="34" spans="1:14" x14ac:dyDescent="0.25">
      <c r="A34" s="167" t="s">
        <v>145</v>
      </c>
      <c r="B34" s="168" t="s">
        <v>145</v>
      </c>
      <c r="C34" s="169">
        <f t="shared" ref="C34" si="12">C26-SUM(C27:C33)</f>
        <v>2518263</v>
      </c>
      <c r="D34" s="169">
        <f t="shared" ref="D34:H34" si="13">D26-SUM(D27:D33)</f>
        <v>2612574</v>
      </c>
      <c r="E34" s="169">
        <f t="shared" si="13"/>
        <v>748095</v>
      </c>
      <c r="F34" s="169">
        <f t="shared" si="13"/>
        <v>1251344</v>
      </c>
      <c r="G34" s="169">
        <f t="shared" si="13"/>
        <v>2432177</v>
      </c>
      <c r="H34" s="169">
        <f t="shared" si="13"/>
        <v>2740527</v>
      </c>
      <c r="I34" s="170">
        <f t="shared" si="10"/>
        <v>0.12677942435932921</v>
      </c>
      <c r="J34" s="171">
        <f t="shared" si="7"/>
        <v>2.6633408858500593</v>
      </c>
      <c r="K34" s="169">
        <f>H34-G34</f>
        <v>308350</v>
      </c>
      <c r="L34" s="169">
        <f t="shared" si="9"/>
        <v>1992432</v>
      </c>
      <c r="M34" s="170">
        <f t="shared" si="11"/>
        <v>7.9412724276434921E-2</v>
      </c>
      <c r="N34" s="79"/>
    </row>
    <row r="35" spans="1:14" s="144" customFormat="1" x14ac:dyDescent="0.25"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">
        <v>3</v>
      </c>
      <c r="B36" s="154" t="s">
        <v>68</v>
      </c>
      <c r="C36" s="176">
        <v>10182826</v>
      </c>
      <c r="D36" s="176">
        <v>10093577</v>
      </c>
      <c r="E36" s="176">
        <v>2858440</v>
      </c>
      <c r="F36" s="176">
        <v>3367162</v>
      </c>
      <c r="G36" s="176">
        <v>8865243</v>
      </c>
      <c r="H36" s="176">
        <v>9739308</v>
      </c>
      <c r="I36" s="177">
        <f>IFERROR(H36/G36-1,"-")</f>
        <v>9.8594590131370285E-2</v>
      </c>
      <c r="J36" s="177">
        <f>IFERROR(H36/E36-1,"-")</f>
        <v>2.4072109262394874</v>
      </c>
      <c r="K36" s="176">
        <f>H36-G36</f>
        <v>874065</v>
      </c>
      <c r="L36" s="176">
        <f>H36-E36</f>
        <v>6880868</v>
      </c>
      <c r="M36" s="177">
        <f>H36/H$8</f>
        <v>0.28221761027980269</v>
      </c>
      <c r="N36" s="79"/>
    </row>
    <row r="37" spans="1:14" x14ac:dyDescent="0.25">
      <c r="A37" s="1" t="s">
        <v>96</v>
      </c>
      <c r="B37" s="157" t="s">
        <v>97</v>
      </c>
      <c r="C37" s="158">
        <v>676860</v>
      </c>
      <c r="D37" s="158">
        <v>614530</v>
      </c>
      <c r="E37" s="158">
        <v>241430</v>
      </c>
      <c r="F37" s="158">
        <v>350874</v>
      </c>
      <c r="G37" s="158">
        <v>513218</v>
      </c>
      <c r="H37" s="158">
        <v>576863</v>
      </c>
      <c r="I37" s="159">
        <f>IFERROR(H37/G37-1,"-")</f>
        <v>0.12401162858668235</v>
      </c>
      <c r="J37" s="160">
        <f t="shared" ref="J37:J48" si="14">IFERROR(H37/E37-1,"-")</f>
        <v>1.3893592345607422</v>
      </c>
      <c r="K37" s="158">
        <f t="shared" ref="K37:K47" si="15">H37-G37</f>
        <v>63645</v>
      </c>
      <c r="L37" s="158">
        <f t="shared" ref="L37:L48" si="16">H37-E37</f>
        <v>335433</v>
      </c>
      <c r="M37" s="159">
        <f>H37/H$8</f>
        <v>1.6715858798062228E-2</v>
      </c>
      <c r="N37" s="79"/>
    </row>
    <row r="38" spans="1:14" x14ac:dyDescent="0.25">
      <c r="A38" s="161" t="s">
        <v>103</v>
      </c>
      <c r="B38" s="162" t="s">
        <v>103</v>
      </c>
      <c r="C38" s="163">
        <v>205233</v>
      </c>
      <c r="D38" s="163">
        <v>210543</v>
      </c>
      <c r="E38" s="163">
        <v>92534</v>
      </c>
      <c r="F38" s="163">
        <v>131066</v>
      </c>
      <c r="G38" s="163">
        <v>155108</v>
      </c>
      <c r="H38" s="163">
        <v>218201</v>
      </c>
      <c r="I38" s="164">
        <f>IFERROR(H38/G38-1,"-")</f>
        <v>0.4067681873275395</v>
      </c>
      <c r="J38" s="165">
        <f t="shared" si="14"/>
        <v>1.3580629822551709</v>
      </c>
      <c r="K38" s="163">
        <f t="shared" si="15"/>
        <v>63093</v>
      </c>
      <c r="L38" s="163">
        <f t="shared" si="16"/>
        <v>125667</v>
      </c>
      <c r="M38" s="164">
        <f>H38/H$8</f>
        <v>6.3228480689452712E-3</v>
      </c>
      <c r="N38" s="79"/>
    </row>
    <row r="39" spans="1:14" x14ac:dyDescent="0.25">
      <c r="A39" s="161" t="s">
        <v>100</v>
      </c>
      <c r="B39" s="162" t="s">
        <v>100</v>
      </c>
      <c r="C39" s="163">
        <v>471627</v>
      </c>
      <c r="D39" s="163">
        <v>403987</v>
      </c>
      <c r="E39" s="163">
        <v>148896</v>
      </c>
      <c r="F39" s="163">
        <v>219808</v>
      </c>
      <c r="G39" s="163">
        <v>358110</v>
      </c>
      <c r="H39" s="163">
        <v>358662</v>
      </c>
      <c r="I39" s="164">
        <f>IFERROR(H39/G39-1,"-")</f>
        <v>1.5414258188823915E-3</v>
      </c>
      <c r="J39" s="165">
        <f t="shared" si="14"/>
        <v>1.4088088330109607</v>
      </c>
      <c r="K39" s="163">
        <f t="shared" si="15"/>
        <v>552</v>
      </c>
      <c r="L39" s="163">
        <f t="shared" si="16"/>
        <v>209766</v>
      </c>
      <c r="M39" s="164">
        <f>H39/H$8</f>
        <v>1.0393010729116955E-2</v>
      </c>
      <c r="N39" s="79"/>
    </row>
    <row r="40" spans="1:14" x14ac:dyDescent="0.25">
      <c r="A40" s="1"/>
      <c r="B40" s="157" t="s">
        <v>107</v>
      </c>
      <c r="C40" s="158">
        <v>9505966</v>
      </c>
      <c r="D40" s="158">
        <v>9479047</v>
      </c>
      <c r="E40" s="158">
        <v>2617010</v>
      </c>
      <c r="F40" s="158">
        <v>3016288</v>
      </c>
      <c r="G40" s="158">
        <v>8352025</v>
      </c>
      <c r="H40" s="158">
        <v>9162445</v>
      </c>
      <c r="I40" s="159">
        <f>IFERROR(H40/G40-1,"-")</f>
        <v>9.7032755529347758E-2</v>
      </c>
      <c r="J40" s="160">
        <f t="shared" si="14"/>
        <v>2.5011119560108672</v>
      </c>
      <c r="K40" s="158">
        <f t="shared" si="15"/>
        <v>810420</v>
      </c>
      <c r="L40" s="158">
        <f t="shared" si="16"/>
        <v>6545435</v>
      </c>
      <c r="M40" s="159">
        <f>H40/H$8</f>
        <v>0.26550175148174049</v>
      </c>
      <c r="N40" s="79"/>
    </row>
    <row r="41" spans="1:14" s="56" customFormat="1" x14ac:dyDescent="0.25">
      <c r="B41" s="162" t="s">
        <v>110</v>
      </c>
      <c r="C41" s="163">
        <v>4765036</v>
      </c>
      <c r="D41" s="163">
        <v>5094935</v>
      </c>
      <c r="E41" s="163">
        <v>1173619</v>
      </c>
      <c r="F41" s="163">
        <v>1066343</v>
      </c>
      <c r="G41" s="163">
        <v>4256430</v>
      </c>
      <c r="H41" s="163">
        <v>4628153</v>
      </c>
      <c r="I41" s="164">
        <f t="shared" ref="I41:I48" si="17">IFERROR(H41/G41-1,"-")</f>
        <v>8.7332106953479816E-2</v>
      </c>
      <c r="J41" s="165">
        <f t="shared" si="14"/>
        <v>2.9434884745390115</v>
      </c>
      <c r="K41" s="163">
        <f t="shared" si="15"/>
        <v>371723</v>
      </c>
      <c r="L41" s="163">
        <f t="shared" si="16"/>
        <v>3454534</v>
      </c>
      <c r="M41" s="164">
        <f t="shared" ref="M41:M48" si="18">H41/H$8</f>
        <v>0.13411078894612427</v>
      </c>
      <c r="N41" s="166"/>
    </row>
    <row r="42" spans="1:14" s="56" customFormat="1" x14ac:dyDescent="0.25">
      <c r="B42" s="162" t="s">
        <v>113</v>
      </c>
      <c r="C42" s="163">
        <v>637223</v>
      </c>
      <c r="D42" s="163">
        <v>470924</v>
      </c>
      <c r="E42" s="163">
        <v>139836</v>
      </c>
      <c r="F42" s="163">
        <v>174981</v>
      </c>
      <c r="G42" s="163">
        <v>311196</v>
      </c>
      <c r="H42" s="163">
        <v>358380</v>
      </c>
      <c r="I42" s="164">
        <f t="shared" si="17"/>
        <v>0.15162148613735393</v>
      </c>
      <c r="J42" s="165">
        <f t="shared" si="14"/>
        <v>1.5628593495237277</v>
      </c>
      <c r="K42" s="163">
        <f t="shared" si="15"/>
        <v>47184</v>
      </c>
      <c r="L42" s="163">
        <f t="shared" si="16"/>
        <v>218544</v>
      </c>
      <c r="M42" s="164">
        <f t="shared" si="18"/>
        <v>1.0384839166404399E-2</v>
      </c>
      <c r="N42" s="166"/>
    </row>
    <row r="43" spans="1:14" x14ac:dyDescent="0.25">
      <c r="A43" s="1"/>
      <c r="B43" s="162" t="s">
        <v>116</v>
      </c>
      <c r="C43" s="163">
        <v>179800</v>
      </c>
      <c r="D43" s="163">
        <v>178407</v>
      </c>
      <c r="E43" s="163">
        <v>67848</v>
      </c>
      <c r="F43" s="163">
        <v>127385</v>
      </c>
      <c r="G43" s="163">
        <v>198903</v>
      </c>
      <c r="H43" s="163">
        <v>247793</v>
      </c>
      <c r="I43" s="164">
        <f t="shared" si="17"/>
        <v>0.24579820314424627</v>
      </c>
      <c r="J43" s="165">
        <f t="shared" si="14"/>
        <v>2.6521783987737293</v>
      </c>
      <c r="K43" s="163">
        <f t="shared" si="15"/>
        <v>48890</v>
      </c>
      <c r="L43" s="163">
        <f t="shared" si="16"/>
        <v>179945</v>
      </c>
      <c r="M43" s="164">
        <f t="shared" si="18"/>
        <v>7.1803405646544043E-3</v>
      </c>
      <c r="N43" s="79"/>
    </row>
    <row r="44" spans="1:14" x14ac:dyDescent="0.25">
      <c r="A44" s="1"/>
      <c r="B44" s="162" t="s">
        <v>123</v>
      </c>
      <c r="C44" s="163">
        <v>472273</v>
      </c>
      <c r="D44" s="163">
        <v>451476</v>
      </c>
      <c r="E44" s="163">
        <v>124287</v>
      </c>
      <c r="F44" s="163">
        <v>239923</v>
      </c>
      <c r="G44" s="163">
        <v>477050</v>
      </c>
      <c r="H44" s="163">
        <v>501096</v>
      </c>
      <c r="I44" s="164">
        <f t="shared" si="17"/>
        <v>5.0405617859763163E-2</v>
      </c>
      <c r="J44" s="165">
        <f t="shared" si="14"/>
        <v>3.0317651886359798</v>
      </c>
      <c r="K44" s="163">
        <f t="shared" si="15"/>
        <v>24046</v>
      </c>
      <c r="L44" s="163">
        <f t="shared" si="16"/>
        <v>376809</v>
      </c>
      <c r="M44" s="164">
        <f t="shared" si="18"/>
        <v>1.4520345351103798E-2</v>
      </c>
      <c r="N44" s="79"/>
    </row>
    <row r="45" spans="1:14" x14ac:dyDescent="0.25">
      <c r="A45" s="1"/>
      <c r="B45" s="162" t="s">
        <v>119</v>
      </c>
      <c r="C45" s="163">
        <v>354256</v>
      </c>
      <c r="D45" s="163">
        <v>353625</v>
      </c>
      <c r="E45" s="163">
        <v>131712</v>
      </c>
      <c r="F45" s="163">
        <v>184201</v>
      </c>
      <c r="G45" s="163">
        <v>318686</v>
      </c>
      <c r="H45" s="163">
        <v>374932</v>
      </c>
      <c r="I45" s="164">
        <f t="shared" si="17"/>
        <v>0.17649347633720969</v>
      </c>
      <c r="J45" s="165">
        <f t="shared" si="14"/>
        <v>1.846604713313897</v>
      </c>
      <c r="K45" s="163">
        <f t="shared" si="15"/>
        <v>56246</v>
      </c>
      <c r="L45" s="163">
        <f t="shared" si="16"/>
        <v>243220</v>
      </c>
      <c r="M45" s="164">
        <f t="shared" si="18"/>
        <v>1.0864469329589637E-2</v>
      </c>
      <c r="N45" s="79"/>
    </row>
    <row r="46" spans="1:14" x14ac:dyDescent="0.25">
      <c r="A46" s="1"/>
      <c r="B46" s="162" t="s">
        <v>128</v>
      </c>
      <c r="C46" s="163">
        <v>243705</v>
      </c>
      <c r="D46" s="163">
        <v>227686</v>
      </c>
      <c r="E46" s="163">
        <v>86739</v>
      </c>
      <c r="F46" s="163">
        <v>81833</v>
      </c>
      <c r="G46" s="163">
        <v>185692</v>
      </c>
      <c r="H46" s="163">
        <v>188339</v>
      </c>
      <c r="I46" s="164">
        <f t="shared" si="17"/>
        <v>1.4254787497576693E-2</v>
      </c>
      <c r="J46" s="165">
        <f t="shared" si="14"/>
        <v>1.1713300822006247</v>
      </c>
      <c r="K46" s="163">
        <f t="shared" si="15"/>
        <v>2647</v>
      </c>
      <c r="L46" s="163">
        <f t="shared" si="16"/>
        <v>101600</v>
      </c>
      <c r="M46" s="164">
        <f t="shared" si="18"/>
        <v>5.4575317365964564E-3</v>
      </c>
      <c r="N46" s="79"/>
    </row>
    <row r="47" spans="1:14" x14ac:dyDescent="0.25">
      <c r="A47" s="161" t="s">
        <v>144</v>
      </c>
      <c r="B47" s="162" t="s">
        <v>131</v>
      </c>
      <c r="C47" s="163">
        <v>418610</v>
      </c>
      <c r="D47" s="163">
        <v>366669</v>
      </c>
      <c r="E47" s="163">
        <v>150036</v>
      </c>
      <c r="F47" s="163">
        <v>88248</v>
      </c>
      <c r="G47" s="163">
        <v>188228</v>
      </c>
      <c r="H47" s="163">
        <v>224522</v>
      </c>
      <c r="I47" s="164">
        <f t="shared" si="17"/>
        <v>0.19281934674968659</v>
      </c>
      <c r="J47" s="165">
        <f t="shared" si="14"/>
        <v>0.49645418432909438</v>
      </c>
      <c r="K47" s="163">
        <f t="shared" si="15"/>
        <v>36294</v>
      </c>
      <c r="L47" s="163">
        <f t="shared" si="16"/>
        <v>74486</v>
      </c>
      <c r="M47" s="164">
        <f t="shared" si="18"/>
        <v>6.5060127778320456E-3</v>
      </c>
      <c r="N47" s="79"/>
    </row>
    <row r="48" spans="1:14" x14ac:dyDescent="0.25">
      <c r="A48" s="167" t="s">
        <v>145</v>
      </c>
      <c r="B48" s="168" t="s">
        <v>145</v>
      </c>
      <c r="C48" s="169">
        <f t="shared" ref="C48:H48" si="19">C40-SUM(C41:C47)</f>
        <v>2435063</v>
      </c>
      <c r="D48" s="169">
        <f t="shared" si="19"/>
        <v>2335325</v>
      </c>
      <c r="E48" s="169">
        <f t="shared" si="19"/>
        <v>742933</v>
      </c>
      <c r="F48" s="169">
        <f t="shared" si="19"/>
        <v>1053374</v>
      </c>
      <c r="G48" s="169">
        <f t="shared" si="19"/>
        <v>2415840</v>
      </c>
      <c r="H48" s="169">
        <f t="shared" si="19"/>
        <v>2639230</v>
      </c>
      <c r="I48" s="170">
        <f t="shared" si="17"/>
        <v>9.2468872110735845E-2</v>
      </c>
      <c r="J48" s="171">
        <f t="shared" si="14"/>
        <v>2.5524468559075988</v>
      </c>
      <c r="K48" s="169">
        <f>H48-G48</f>
        <v>223390</v>
      </c>
      <c r="L48" s="169">
        <f t="shared" si="16"/>
        <v>1896297</v>
      </c>
      <c r="M48" s="170">
        <f t="shared" si="18"/>
        <v>7.6477423609435463E-2</v>
      </c>
      <c r="N48" s="79"/>
    </row>
    <row r="49" spans="1:14" s="144" customFormat="1" x14ac:dyDescent="0.25"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">
        <v>3</v>
      </c>
      <c r="B50" s="154" t="s">
        <v>68</v>
      </c>
      <c r="C50" s="176">
        <v>241605</v>
      </c>
      <c r="D50" s="176">
        <v>234787</v>
      </c>
      <c r="E50" s="176">
        <v>65275</v>
      </c>
      <c r="F50" s="176">
        <v>98762</v>
      </c>
      <c r="G50" s="176">
        <v>168339</v>
      </c>
      <c r="H50" s="176">
        <v>182035</v>
      </c>
      <c r="I50" s="177">
        <f>IFERROR(H50/G50-1,"-")</f>
        <v>8.1359637398344953E-2</v>
      </c>
      <c r="J50" s="177">
        <f>IFERROR(H50/E50-1,"-")</f>
        <v>1.788739946380697</v>
      </c>
      <c r="K50" s="176">
        <f>H50-G50</f>
        <v>13696</v>
      </c>
      <c r="L50" s="176">
        <f>H50-E50</f>
        <v>116760</v>
      </c>
      <c r="M50" s="177">
        <f>H50/H$8</f>
        <v>5.274859639646255E-3</v>
      </c>
      <c r="N50" s="79"/>
    </row>
    <row r="51" spans="1:14" x14ac:dyDescent="0.25">
      <c r="A51" s="1" t="s">
        <v>96</v>
      </c>
      <c r="B51" s="157" t="s">
        <v>97</v>
      </c>
      <c r="C51" s="158">
        <v>33536</v>
      </c>
      <c r="D51" s="158">
        <v>30969</v>
      </c>
      <c r="E51" s="158">
        <v>6950</v>
      </c>
      <c r="F51" s="158">
        <v>17286</v>
      </c>
      <c r="G51" s="158">
        <v>21218</v>
      </c>
      <c r="H51" s="158">
        <v>40235</v>
      </c>
      <c r="I51" s="159">
        <f>IFERROR(H51/G51-1,"-")</f>
        <v>0.89626732019983035</v>
      </c>
      <c r="J51" s="160">
        <f t="shared" ref="J51:J62" si="20">IFERROR(H51/E51-1,"-")</f>
        <v>4.7892086330935255</v>
      </c>
      <c r="K51" s="158">
        <f t="shared" ref="K51:K61" si="21">H51-G51</f>
        <v>19017</v>
      </c>
      <c r="L51" s="158">
        <f t="shared" ref="L51:L62" si="22">H51-E51</f>
        <v>33285</v>
      </c>
      <c r="M51" s="159">
        <f>H51/H$8</f>
        <v>1.1658965451762961E-3</v>
      </c>
      <c r="N51" s="79"/>
    </row>
    <row r="52" spans="1:14" x14ac:dyDescent="0.25">
      <c r="A52" s="161" t="s">
        <v>103</v>
      </c>
      <c r="B52" s="162" t="s">
        <v>103</v>
      </c>
      <c r="C52" s="163">
        <v>18429</v>
      </c>
      <c r="D52" s="163">
        <v>12961</v>
      </c>
      <c r="E52" s="163">
        <v>5003</v>
      </c>
      <c r="F52" s="163">
        <v>6990</v>
      </c>
      <c r="G52" s="163">
        <v>6990</v>
      </c>
      <c r="H52" s="163">
        <v>25164</v>
      </c>
      <c r="I52" s="164">
        <f>IFERROR(H52/G52-1,"-")</f>
        <v>2.6</v>
      </c>
      <c r="J52" s="165">
        <f t="shared" si="20"/>
        <v>4.0297821307215669</v>
      </c>
      <c r="K52" s="163">
        <f t="shared" si="21"/>
        <v>18174</v>
      </c>
      <c r="L52" s="163">
        <f t="shared" si="22"/>
        <v>20161</v>
      </c>
      <c r="M52" s="164">
        <f>H52/H$8</f>
        <v>7.2918157481835011E-4</v>
      </c>
      <c r="N52" s="79"/>
    </row>
    <row r="53" spans="1:14" x14ac:dyDescent="0.25">
      <c r="A53" s="161" t="s">
        <v>100</v>
      </c>
      <c r="B53" s="162" t="s">
        <v>100</v>
      </c>
      <c r="C53" s="163">
        <v>15107</v>
      </c>
      <c r="D53" s="163">
        <v>18008</v>
      </c>
      <c r="E53" s="163">
        <v>1947</v>
      </c>
      <c r="F53" s="163">
        <v>10296</v>
      </c>
      <c r="G53" s="163">
        <v>14228</v>
      </c>
      <c r="H53" s="163">
        <v>15071</v>
      </c>
      <c r="I53" s="164">
        <f>IFERROR(H53/G53-1,"-")</f>
        <v>5.924936744447562E-2</v>
      </c>
      <c r="J53" s="165">
        <f t="shared" si="20"/>
        <v>6.740626605033385</v>
      </c>
      <c r="K53" s="163">
        <f t="shared" si="21"/>
        <v>843</v>
      </c>
      <c r="L53" s="163">
        <f t="shared" si="22"/>
        <v>13124</v>
      </c>
      <c r="M53" s="164">
        <f>H53/H$8</f>
        <v>4.3671497035794601E-4</v>
      </c>
      <c r="N53" s="79"/>
    </row>
    <row r="54" spans="1:14" x14ac:dyDescent="0.25">
      <c r="A54" s="1"/>
      <c r="B54" s="157" t="s">
        <v>107</v>
      </c>
      <c r="C54" s="158">
        <v>208069</v>
      </c>
      <c r="D54" s="158">
        <v>203818</v>
      </c>
      <c r="E54" s="158">
        <v>58325</v>
      </c>
      <c r="F54" s="158">
        <v>81476</v>
      </c>
      <c r="G54" s="158">
        <v>147121</v>
      </c>
      <c r="H54" s="158">
        <v>141800</v>
      </c>
      <c r="I54" s="159">
        <f>IFERROR(H54/G54-1,"-")</f>
        <v>-3.6167508377457969E-2</v>
      </c>
      <c r="J54" s="160">
        <f t="shared" si="20"/>
        <v>1.4312044577796827</v>
      </c>
      <c r="K54" s="158">
        <f t="shared" si="21"/>
        <v>-5321</v>
      </c>
      <c r="L54" s="158">
        <f t="shared" si="22"/>
        <v>83475</v>
      </c>
      <c r="M54" s="159">
        <f>H54/H$8</f>
        <v>4.108963094469959E-3</v>
      </c>
      <c r="N54" s="79"/>
    </row>
    <row r="55" spans="1:14" s="56" customFormat="1" x14ac:dyDescent="0.25">
      <c r="B55" s="162" t="s">
        <v>110</v>
      </c>
      <c r="C55" s="163">
        <v>68012</v>
      </c>
      <c r="D55" s="163">
        <v>67733</v>
      </c>
      <c r="E55" s="163">
        <v>19771</v>
      </c>
      <c r="F55" s="163">
        <v>20693</v>
      </c>
      <c r="G55" s="163">
        <v>65122</v>
      </c>
      <c r="H55" s="163">
        <v>55484</v>
      </c>
      <c r="I55" s="164">
        <f t="shared" ref="I55:I62" si="23">IFERROR(H55/G55-1,"-")</f>
        <v>-0.14799914007555048</v>
      </c>
      <c r="J55" s="165">
        <f t="shared" si="20"/>
        <v>1.806332507207526</v>
      </c>
      <c r="K55" s="163">
        <f t="shared" si="21"/>
        <v>-9638</v>
      </c>
      <c r="L55" s="163">
        <f t="shared" si="22"/>
        <v>35713</v>
      </c>
      <c r="M55" s="164">
        <f t="shared" ref="M55:M62" si="24">H55/H$8</f>
        <v>1.6077694522818842E-3</v>
      </c>
      <c r="N55" s="166"/>
    </row>
    <row r="56" spans="1:14" s="56" customFormat="1" x14ac:dyDescent="0.25">
      <c r="B56" s="162" t="s">
        <v>113</v>
      </c>
      <c r="C56" s="163">
        <v>80523</v>
      </c>
      <c r="D56" s="163">
        <v>69940</v>
      </c>
      <c r="E56" s="163">
        <v>18669</v>
      </c>
      <c r="F56" s="163">
        <v>31230</v>
      </c>
      <c r="G56" s="163">
        <v>34084</v>
      </c>
      <c r="H56" s="163">
        <v>34465</v>
      </c>
      <c r="I56" s="164">
        <f t="shared" si="23"/>
        <v>1.117826546180023E-2</v>
      </c>
      <c r="J56" s="165">
        <f t="shared" si="20"/>
        <v>0.84610852214901699</v>
      </c>
      <c r="K56" s="163">
        <f t="shared" si="21"/>
        <v>381</v>
      </c>
      <c r="L56" s="163">
        <f t="shared" si="22"/>
        <v>15796</v>
      </c>
      <c r="M56" s="164">
        <f t="shared" si="24"/>
        <v>9.9869825846902061E-4</v>
      </c>
      <c r="N56" s="166"/>
    </row>
    <row r="57" spans="1:14" x14ac:dyDescent="0.25">
      <c r="A57" s="1"/>
      <c r="B57" s="162" t="s">
        <v>116</v>
      </c>
      <c r="C57" s="163">
        <v>4813</v>
      </c>
      <c r="D57" s="163">
        <v>6792</v>
      </c>
      <c r="E57" s="163">
        <v>1519</v>
      </c>
      <c r="F57" s="163">
        <v>3873</v>
      </c>
      <c r="G57" s="163">
        <v>6397</v>
      </c>
      <c r="H57" s="163">
        <v>6784</v>
      </c>
      <c r="I57" s="164">
        <f t="shared" si="23"/>
        <v>6.0497108019384127E-2</v>
      </c>
      <c r="J57" s="165">
        <f t="shared" si="20"/>
        <v>3.4660961158657013</v>
      </c>
      <c r="K57" s="163">
        <f t="shared" si="21"/>
        <v>387</v>
      </c>
      <c r="L57" s="163">
        <f t="shared" si="22"/>
        <v>5265</v>
      </c>
      <c r="M57" s="164">
        <f t="shared" si="24"/>
        <v>1.9658113986519181E-4</v>
      </c>
      <c r="N57" s="79"/>
    </row>
    <row r="58" spans="1:14" x14ac:dyDescent="0.25">
      <c r="A58" s="1"/>
      <c r="B58" s="162" t="s">
        <v>123</v>
      </c>
      <c r="C58" s="163">
        <v>3199</v>
      </c>
      <c r="D58" s="163">
        <v>3713</v>
      </c>
      <c r="E58" s="163">
        <v>1082</v>
      </c>
      <c r="F58" s="163">
        <v>2191</v>
      </c>
      <c r="G58" s="163">
        <v>3053</v>
      </c>
      <c r="H58" s="163">
        <v>2811</v>
      </c>
      <c r="I58" s="164">
        <f t="shared" si="23"/>
        <v>-7.9266295447101176E-2</v>
      </c>
      <c r="J58" s="165">
        <f t="shared" si="20"/>
        <v>1.5979667282809613</v>
      </c>
      <c r="K58" s="163">
        <f t="shared" si="21"/>
        <v>-242</v>
      </c>
      <c r="L58" s="163">
        <f t="shared" si="22"/>
        <v>1729</v>
      </c>
      <c r="M58" s="164">
        <f t="shared" si="24"/>
        <v>8.1454832570910106E-5</v>
      </c>
      <c r="N58" s="79"/>
    </row>
    <row r="59" spans="1:14" x14ac:dyDescent="0.25">
      <c r="A59" s="1"/>
      <c r="B59" s="162" t="s">
        <v>119</v>
      </c>
      <c r="C59" s="163">
        <v>3208</v>
      </c>
      <c r="D59" s="163">
        <v>4285</v>
      </c>
      <c r="E59" s="163">
        <v>1095</v>
      </c>
      <c r="F59" s="163">
        <v>1459</v>
      </c>
      <c r="G59" s="163">
        <v>2254</v>
      </c>
      <c r="H59" s="163">
        <v>2628</v>
      </c>
      <c r="I59" s="164">
        <f t="shared" si="23"/>
        <v>0.16592724046140206</v>
      </c>
      <c r="J59" s="165">
        <f t="shared" si="20"/>
        <v>1.4</v>
      </c>
      <c r="K59" s="163">
        <f t="shared" si="21"/>
        <v>374</v>
      </c>
      <c r="L59" s="163">
        <f t="shared" si="22"/>
        <v>1533</v>
      </c>
      <c r="M59" s="164">
        <f t="shared" si="24"/>
        <v>7.6152009959570182E-5</v>
      </c>
      <c r="N59" s="79"/>
    </row>
    <row r="60" spans="1:14" x14ac:dyDescent="0.25">
      <c r="A60" s="1"/>
      <c r="B60" s="162" t="s">
        <v>128</v>
      </c>
      <c r="C60" s="163">
        <v>1979</v>
      </c>
      <c r="D60" s="163">
        <v>1783</v>
      </c>
      <c r="E60" s="163">
        <v>713</v>
      </c>
      <c r="F60" s="163">
        <v>445</v>
      </c>
      <c r="G60" s="163">
        <v>554</v>
      </c>
      <c r="H60" s="163">
        <v>804</v>
      </c>
      <c r="I60" s="164">
        <f t="shared" si="23"/>
        <v>0.45126353790613716</v>
      </c>
      <c r="J60" s="165">
        <f t="shared" si="20"/>
        <v>0.12762973352033669</v>
      </c>
      <c r="K60" s="163">
        <f t="shared" si="21"/>
        <v>250</v>
      </c>
      <c r="L60" s="163">
        <f t="shared" si="22"/>
        <v>91</v>
      </c>
      <c r="M60" s="164">
        <f t="shared" si="24"/>
        <v>2.3297646882608227E-5</v>
      </c>
      <c r="N60" s="79"/>
    </row>
    <row r="61" spans="1:14" x14ac:dyDescent="0.25">
      <c r="A61" s="161" t="s">
        <v>144</v>
      </c>
      <c r="B61" s="162" t="s">
        <v>131</v>
      </c>
      <c r="C61" s="163">
        <v>2762</v>
      </c>
      <c r="D61" s="163">
        <v>3475</v>
      </c>
      <c r="E61" s="163">
        <v>1531</v>
      </c>
      <c r="F61" s="163">
        <v>432</v>
      </c>
      <c r="G61" s="163">
        <v>418</v>
      </c>
      <c r="H61" s="163">
        <v>635</v>
      </c>
      <c r="I61" s="164">
        <f t="shared" si="23"/>
        <v>0.51913875598086134</v>
      </c>
      <c r="J61" s="165">
        <f t="shared" si="20"/>
        <v>-0.58523840627041146</v>
      </c>
      <c r="K61" s="163">
        <f t="shared" si="21"/>
        <v>217</v>
      </c>
      <c r="L61" s="163">
        <f t="shared" si="22"/>
        <v>-896</v>
      </c>
      <c r="M61" s="164">
        <f t="shared" si="24"/>
        <v>1.8400504689622169E-5</v>
      </c>
      <c r="N61" s="79"/>
    </row>
    <row r="62" spans="1:14" x14ac:dyDescent="0.25">
      <c r="A62" s="167" t="s">
        <v>145</v>
      </c>
      <c r="B62" s="168" t="s">
        <v>145</v>
      </c>
      <c r="C62" s="169">
        <f t="shared" ref="C62:H62" si="25">C54-SUM(C55:C61)</f>
        <v>43573</v>
      </c>
      <c r="D62" s="169">
        <f t="shared" si="25"/>
        <v>46097</v>
      </c>
      <c r="E62" s="169">
        <f t="shared" si="25"/>
        <v>13945</v>
      </c>
      <c r="F62" s="169">
        <f t="shared" si="25"/>
        <v>21153</v>
      </c>
      <c r="G62" s="169">
        <f t="shared" si="25"/>
        <v>35239</v>
      </c>
      <c r="H62" s="169">
        <f t="shared" si="25"/>
        <v>38189</v>
      </c>
      <c r="I62" s="170">
        <f t="shared" si="23"/>
        <v>8.3714066800987474E-2</v>
      </c>
      <c r="J62" s="171">
        <f t="shared" si="20"/>
        <v>1.7385442811043386</v>
      </c>
      <c r="K62" s="169">
        <f>H62-G62</f>
        <v>2950</v>
      </c>
      <c r="L62" s="169">
        <f t="shared" si="22"/>
        <v>24244</v>
      </c>
      <c r="M62" s="170">
        <f t="shared" si="24"/>
        <v>1.1066092497511513E-3</v>
      </c>
      <c r="N62" s="79"/>
    </row>
    <row r="63" spans="1:14" s="144" customFormat="1" x14ac:dyDescent="0.25"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">
        <v>3</v>
      </c>
      <c r="B64" s="154" t="s">
        <v>68</v>
      </c>
      <c r="C64" s="176">
        <v>886765</v>
      </c>
      <c r="D64" s="176">
        <v>834528</v>
      </c>
      <c r="E64" s="176">
        <v>295880</v>
      </c>
      <c r="F64" s="176">
        <v>419370</v>
      </c>
      <c r="G64" s="176">
        <v>1014697</v>
      </c>
      <c r="H64" s="176">
        <v>1034949</v>
      </c>
      <c r="I64" s="177">
        <f>IFERROR(H64/G64-1,"-")</f>
        <v>1.9958667464277546E-2</v>
      </c>
      <c r="J64" s="177">
        <f>IFERROR(H64/E64-1,"-")</f>
        <v>2.4978673786670273</v>
      </c>
      <c r="K64" s="176">
        <f>H64-G64</f>
        <v>20252</v>
      </c>
      <c r="L64" s="176">
        <f>H64-E64</f>
        <v>739069</v>
      </c>
      <c r="M64" s="177">
        <f>H64/H$8</f>
        <v>2.9989895949637441E-2</v>
      </c>
      <c r="N64" s="79"/>
    </row>
    <row r="65" spans="1:14" x14ac:dyDescent="0.25">
      <c r="A65" s="1" t="s">
        <v>96</v>
      </c>
      <c r="B65" s="157" t="s">
        <v>97</v>
      </c>
      <c r="C65" s="158">
        <v>145700</v>
      </c>
      <c r="D65" s="158">
        <v>158439</v>
      </c>
      <c r="E65" s="158">
        <v>84704</v>
      </c>
      <c r="F65" s="158">
        <v>83752</v>
      </c>
      <c r="G65" s="158">
        <v>119256</v>
      </c>
      <c r="H65" s="158">
        <v>173467</v>
      </c>
      <c r="I65" s="159">
        <f>IFERROR(H65/G65-1,"-")</f>
        <v>0.45457670892869118</v>
      </c>
      <c r="J65" s="160">
        <f t="shared" ref="J65:J76" si="26">IFERROR(H65/E65-1,"-")</f>
        <v>1.047919814884775</v>
      </c>
      <c r="K65" s="158">
        <f t="shared" ref="K65:K75" si="27">H65-G65</f>
        <v>54211</v>
      </c>
      <c r="L65" s="158">
        <f t="shared" ref="L65:L76" si="28">H65-E65</f>
        <v>88763</v>
      </c>
      <c r="M65" s="159">
        <f>H65/H$8</f>
        <v>5.0265832236136834E-3</v>
      </c>
      <c r="N65" s="79"/>
    </row>
    <row r="66" spans="1:14" x14ac:dyDescent="0.25">
      <c r="A66" s="161" t="s">
        <v>103</v>
      </c>
      <c r="B66" s="162" t="s">
        <v>103</v>
      </c>
      <c r="C66" s="163">
        <v>69901</v>
      </c>
      <c r="D66" s="163">
        <v>67992</v>
      </c>
      <c r="E66" s="163">
        <v>23458</v>
      </c>
      <c r="F66" s="163">
        <v>59324</v>
      </c>
      <c r="G66" s="163">
        <v>72718</v>
      </c>
      <c r="H66" s="163">
        <v>91538</v>
      </c>
      <c r="I66" s="164">
        <f>IFERROR(H66/G66-1,"-")</f>
        <v>0.25880799801974752</v>
      </c>
      <c r="J66" s="165">
        <f t="shared" si="26"/>
        <v>2.9022082018927446</v>
      </c>
      <c r="K66" s="163">
        <f t="shared" si="27"/>
        <v>18820</v>
      </c>
      <c r="L66" s="163">
        <f t="shared" si="28"/>
        <v>68080</v>
      </c>
      <c r="M66" s="164">
        <f>H66/H$8</f>
        <v>2.6525124382340698E-3</v>
      </c>
      <c r="N66" s="79"/>
    </row>
    <row r="67" spans="1:14" x14ac:dyDescent="0.25">
      <c r="A67" s="161" t="s">
        <v>100</v>
      </c>
      <c r="B67" s="162" t="s">
        <v>100</v>
      </c>
      <c r="C67" s="163">
        <v>75799</v>
      </c>
      <c r="D67" s="163">
        <v>90447</v>
      </c>
      <c r="E67" s="163">
        <v>61246</v>
      </c>
      <c r="F67" s="163">
        <v>24428</v>
      </c>
      <c r="G67" s="163">
        <v>46538</v>
      </c>
      <c r="H67" s="163">
        <v>81929</v>
      </c>
      <c r="I67" s="164">
        <f>IFERROR(H67/G67-1,"-")</f>
        <v>0.76047531049894701</v>
      </c>
      <c r="J67" s="165">
        <f t="shared" si="26"/>
        <v>0.33770368677138096</v>
      </c>
      <c r="K67" s="163">
        <f t="shared" si="27"/>
        <v>35391</v>
      </c>
      <c r="L67" s="163">
        <f t="shared" si="28"/>
        <v>20683</v>
      </c>
      <c r="M67" s="164">
        <f>H67/H$8</f>
        <v>2.374070785379614E-3</v>
      </c>
      <c r="N67" s="79"/>
    </row>
    <row r="68" spans="1:14" x14ac:dyDescent="0.25">
      <c r="A68" s="1"/>
      <c r="B68" s="157" t="s">
        <v>107</v>
      </c>
      <c r="C68" s="158">
        <v>741065</v>
      </c>
      <c r="D68" s="158">
        <v>676089</v>
      </c>
      <c r="E68" s="158">
        <v>211176</v>
      </c>
      <c r="F68" s="158">
        <v>335618</v>
      </c>
      <c r="G68" s="158">
        <v>895441</v>
      </c>
      <c r="H68" s="158">
        <v>861482</v>
      </c>
      <c r="I68" s="159">
        <f>IFERROR(H68/G68-1,"-")</f>
        <v>-3.792433002286022E-2</v>
      </c>
      <c r="J68" s="160">
        <f t="shared" si="26"/>
        <v>3.0794503163238245</v>
      </c>
      <c r="K68" s="158">
        <f t="shared" si="27"/>
        <v>-33959</v>
      </c>
      <c r="L68" s="158">
        <f t="shared" si="28"/>
        <v>650306</v>
      </c>
      <c r="M68" s="159">
        <f>H68/H$8</f>
        <v>2.496331272602376E-2</v>
      </c>
      <c r="N68" s="79"/>
    </row>
    <row r="69" spans="1:14" s="56" customFormat="1" x14ac:dyDescent="0.25">
      <c r="B69" s="162" t="s">
        <v>110</v>
      </c>
      <c r="C69" s="163">
        <v>336435</v>
      </c>
      <c r="D69" s="163">
        <v>286315</v>
      </c>
      <c r="E69" s="163">
        <v>94120</v>
      </c>
      <c r="F69" s="163">
        <v>85414</v>
      </c>
      <c r="G69" s="163">
        <v>399420</v>
      </c>
      <c r="H69" s="163">
        <v>324780</v>
      </c>
      <c r="I69" s="164">
        <f t="shared" ref="I69:I76" si="29">IFERROR(H69/G69-1,"-")</f>
        <v>-0.18687096289619953</v>
      </c>
      <c r="J69" s="165">
        <f t="shared" si="26"/>
        <v>2.4507012324691884</v>
      </c>
      <c r="K69" s="163">
        <f t="shared" si="27"/>
        <v>-74640</v>
      </c>
      <c r="L69" s="163">
        <f t="shared" si="28"/>
        <v>230660</v>
      </c>
      <c r="M69" s="164">
        <f t="shared" ref="M69:M76" si="30">H69/H$8</f>
        <v>9.4112061623550999E-3</v>
      </c>
      <c r="N69" s="166"/>
    </row>
    <row r="70" spans="1:14" s="56" customFormat="1" x14ac:dyDescent="0.25">
      <c r="B70" s="162" t="s">
        <v>113</v>
      </c>
      <c r="C70" s="163">
        <v>118837</v>
      </c>
      <c r="D70" s="163">
        <v>94492</v>
      </c>
      <c r="E70" s="163">
        <v>27344</v>
      </c>
      <c r="F70" s="163">
        <v>36140</v>
      </c>
      <c r="G70" s="163">
        <v>56705</v>
      </c>
      <c r="H70" s="163">
        <v>85292</v>
      </c>
      <c r="I70" s="164">
        <f t="shared" si="29"/>
        <v>0.50413543779208192</v>
      </c>
      <c r="J70" s="165">
        <f t="shared" si="26"/>
        <v>2.1192217671152722</v>
      </c>
      <c r="K70" s="163">
        <f t="shared" si="27"/>
        <v>28587</v>
      </c>
      <c r="L70" s="163">
        <f t="shared" si="28"/>
        <v>57948</v>
      </c>
      <c r="M70" s="164">
        <f t="shared" si="30"/>
        <v>2.4715210173027625E-3</v>
      </c>
      <c r="N70" s="166"/>
    </row>
    <row r="71" spans="1:14" x14ac:dyDescent="0.25">
      <c r="A71" s="1"/>
      <c r="B71" s="162" t="s">
        <v>116</v>
      </c>
      <c r="C71" s="163">
        <v>45738</v>
      </c>
      <c r="D71" s="163">
        <v>75234</v>
      </c>
      <c r="E71" s="163">
        <v>21566</v>
      </c>
      <c r="F71" s="163">
        <v>44372</v>
      </c>
      <c r="G71" s="163">
        <v>126795</v>
      </c>
      <c r="H71" s="163">
        <v>108706</v>
      </c>
      <c r="I71" s="164">
        <f t="shared" si="29"/>
        <v>-0.14266335423321108</v>
      </c>
      <c r="J71" s="165">
        <f t="shared" si="26"/>
        <v>4.0406194936474078</v>
      </c>
      <c r="K71" s="163">
        <f t="shared" si="27"/>
        <v>-18089</v>
      </c>
      <c r="L71" s="163">
        <f t="shared" si="28"/>
        <v>87140</v>
      </c>
      <c r="M71" s="164">
        <f t="shared" si="30"/>
        <v>3.1499925398268784E-3</v>
      </c>
      <c r="N71" s="79"/>
    </row>
    <row r="72" spans="1:14" x14ac:dyDescent="0.25">
      <c r="A72" s="1"/>
      <c r="B72" s="162" t="s">
        <v>123</v>
      </c>
      <c r="C72" s="163">
        <v>18146</v>
      </c>
      <c r="D72" s="163">
        <v>11792</v>
      </c>
      <c r="E72" s="163">
        <v>3914</v>
      </c>
      <c r="F72" s="163">
        <v>28426</v>
      </c>
      <c r="G72" s="163">
        <v>25157</v>
      </c>
      <c r="H72" s="163">
        <v>26613</v>
      </c>
      <c r="I72" s="164">
        <f t="shared" si="29"/>
        <v>5.7876535357952008E-2</v>
      </c>
      <c r="J72" s="165">
        <f t="shared" si="26"/>
        <v>5.7994379151762905</v>
      </c>
      <c r="K72" s="163">
        <f t="shared" si="27"/>
        <v>1456</v>
      </c>
      <c r="L72" s="163">
        <f t="shared" si="28"/>
        <v>22699</v>
      </c>
      <c r="M72" s="164">
        <f t="shared" si="30"/>
        <v>7.7116949811797605E-4</v>
      </c>
      <c r="N72" s="79"/>
    </row>
    <row r="73" spans="1:14" x14ac:dyDescent="0.25">
      <c r="A73" s="1"/>
      <c r="B73" s="162" t="s">
        <v>119</v>
      </c>
      <c r="C73" s="163">
        <v>19067</v>
      </c>
      <c r="D73" s="163">
        <v>17507</v>
      </c>
      <c r="E73" s="163">
        <v>8571</v>
      </c>
      <c r="F73" s="163">
        <v>16869</v>
      </c>
      <c r="G73" s="163">
        <v>22926</v>
      </c>
      <c r="H73" s="163">
        <v>17467</v>
      </c>
      <c r="I73" s="164">
        <f t="shared" si="29"/>
        <v>-0.23811393178051121</v>
      </c>
      <c r="J73" s="165">
        <f t="shared" si="26"/>
        <v>1.0379185625947964</v>
      </c>
      <c r="K73" s="163">
        <f t="shared" si="27"/>
        <v>-5459</v>
      </c>
      <c r="L73" s="163">
        <f t="shared" si="28"/>
        <v>8896</v>
      </c>
      <c r="M73" s="164">
        <f t="shared" si="30"/>
        <v>5.0614427624193767E-4</v>
      </c>
      <c r="N73" s="79"/>
    </row>
    <row r="74" spans="1:14" x14ac:dyDescent="0.25">
      <c r="A74" s="1"/>
      <c r="B74" s="162" t="s">
        <v>128</v>
      </c>
      <c r="C74" s="163">
        <v>9817</v>
      </c>
      <c r="D74" s="163">
        <v>15819</v>
      </c>
      <c r="E74" s="163">
        <v>5541</v>
      </c>
      <c r="F74" s="163">
        <v>14404</v>
      </c>
      <c r="G74" s="163">
        <v>20957</v>
      </c>
      <c r="H74" s="163">
        <v>26801</v>
      </c>
      <c r="I74" s="164">
        <f t="shared" si="29"/>
        <v>0.27885670658968364</v>
      </c>
      <c r="J74" s="165">
        <f t="shared" si="26"/>
        <v>3.8368525536906697</v>
      </c>
      <c r="K74" s="163">
        <f t="shared" si="27"/>
        <v>5844</v>
      </c>
      <c r="L74" s="163">
        <f t="shared" si="28"/>
        <v>21260</v>
      </c>
      <c r="M74" s="164">
        <f t="shared" si="30"/>
        <v>7.7661720659301381E-4</v>
      </c>
      <c r="N74" s="79"/>
    </row>
    <row r="75" spans="1:14" x14ac:dyDescent="0.25">
      <c r="A75" s="161" t="s">
        <v>144</v>
      </c>
      <c r="B75" s="162" t="s">
        <v>131</v>
      </c>
      <c r="C75" s="163">
        <v>13718</v>
      </c>
      <c r="D75" s="163">
        <v>12733</v>
      </c>
      <c r="E75" s="163">
        <v>5018</v>
      </c>
      <c r="F75" s="163">
        <v>1659</v>
      </c>
      <c r="G75" s="163">
        <v>6100</v>
      </c>
      <c r="H75" s="163">
        <v>7680</v>
      </c>
      <c r="I75" s="164">
        <f t="shared" si="29"/>
        <v>0.25901639344262306</v>
      </c>
      <c r="J75" s="165">
        <f t="shared" si="26"/>
        <v>0.53049023515344751</v>
      </c>
      <c r="K75" s="163">
        <f t="shared" si="27"/>
        <v>1580</v>
      </c>
      <c r="L75" s="163">
        <f t="shared" si="28"/>
        <v>2662</v>
      </c>
      <c r="M75" s="164">
        <f t="shared" si="30"/>
        <v>2.225446866398398E-4</v>
      </c>
      <c r="N75" s="79"/>
    </row>
    <row r="76" spans="1:14" x14ac:dyDescent="0.25">
      <c r="A76" s="167" t="s">
        <v>145</v>
      </c>
      <c r="B76" s="168" t="s">
        <v>145</v>
      </c>
      <c r="C76" s="169">
        <f t="shared" ref="C76:H76" si="31">C68-SUM(C69:C75)</f>
        <v>179307</v>
      </c>
      <c r="D76" s="169">
        <f t="shared" si="31"/>
        <v>162197</v>
      </c>
      <c r="E76" s="169">
        <f t="shared" si="31"/>
        <v>45102</v>
      </c>
      <c r="F76" s="169">
        <f t="shared" si="31"/>
        <v>108334</v>
      </c>
      <c r="G76" s="169">
        <f t="shared" si="31"/>
        <v>237381</v>
      </c>
      <c r="H76" s="169">
        <f t="shared" si="31"/>
        <v>264143</v>
      </c>
      <c r="I76" s="170">
        <f t="shared" si="29"/>
        <v>0.11273859323197732</v>
      </c>
      <c r="J76" s="171">
        <f t="shared" si="26"/>
        <v>4.8565695534566098</v>
      </c>
      <c r="K76" s="169">
        <f>H76-G76</f>
        <v>26762</v>
      </c>
      <c r="L76" s="169">
        <f t="shared" si="28"/>
        <v>219041</v>
      </c>
      <c r="M76" s="170">
        <f t="shared" si="30"/>
        <v>7.6541173389462506E-3</v>
      </c>
      <c r="N76" s="79"/>
    </row>
    <row r="77" spans="1:14" s="144" customFormat="1" x14ac:dyDescent="0.25"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">
        <v>3</v>
      </c>
      <c r="B78" s="154" t="s">
        <v>68</v>
      </c>
      <c r="C78" s="176">
        <v>5815260</v>
      </c>
      <c r="D78" s="176">
        <v>5492551</v>
      </c>
      <c r="E78" s="176">
        <v>1546641</v>
      </c>
      <c r="F78" s="176">
        <v>1967362</v>
      </c>
      <c r="G78" s="176">
        <v>4352393</v>
      </c>
      <c r="H78" s="176">
        <v>5123327</v>
      </c>
      <c r="I78" s="177">
        <f>IFERROR(H78/G78-1,"-")</f>
        <v>0.17712876571577985</v>
      </c>
      <c r="J78" s="177">
        <f>IFERROR(H78/E78-1,"-")</f>
        <v>2.312550876383078</v>
      </c>
      <c r="K78" s="176">
        <f>H78-G78</f>
        <v>770934</v>
      </c>
      <c r="L78" s="176">
        <f>H78-E78</f>
        <v>3576686</v>
      </c>
      <c r="M78" s="177">
        <f>H78/H$8</f>
        <v>0.14845953148026439</v>
      </c>
      <c r="N78" s="79"/>
    </row>
    <row r="79" spans="1:14" x14ac:dyDescent="0.25">
      <c r="A79" s="1" t="s">
        <v>96</v>
      </c>
      <c r="B79" s="157" t="s">
        <v>97</v>
      </c>
      <c r="C79" s="158">
        <v>1923687</v>
      </c>
      <c r="D79" s="158">
        <v>1871426</v>
      </c>
      <c r="E79" s="158">
        <v>472177</v>
      </c>
      <c r="F79" s="158">
        <v>765462</v>
      </c>
      <c r="G79" s="158">
        <v>1656388</v>
      </c>
      <c r="H79" s="158">
        <v>1641108</v>
      </c>
      <c r="I79" s="159">
        <f>IFERROR(H79/G79-1,"-")</f>
        <v>-9.2248917524154761E-3</v>
      </c>
      <c r="J79" s="160">
        <f t="shared" ref="J79:J90" si="32">IFERROR(H79/E79-1,"-")</f>
        <v>2.4756203711743687</v>
      </c>
      <c r="K79" s="158">
        <f t="shared" ref="K79:K89" si="33">H79-G79</f>
        <v>-15280</v>
      </c>
      <c r="L79" s="158">
        <f t="shared" ref="L79:L90" si="34">H79-E79</f>
        <v>1168931</v>
      </c>
      <c r="M79" s="159">
        <f>H79/H$8</f>
        <v>4.7554670000277889E-2</v>
      </c>
      <c r="N79" s="79"/>
    </row>
    <row r="80" spans="1:14" x14ac:dyDescent="0.25">
      <c r="A80" s="161" t="s">
        <v>103</v>
      </c>
      <c r="B80" s="162" t="s">
        <v>103</v>
      </c>
      <c r="C80" s="163">
        <v>322698</v>
      </c>
      <c r="D80" s="163">
        <v>208038</v>
      </c>
      <c r="E80" s="163">
        <v>71537</v>
      </c>
      <c r="F80" s="163">
        <v>181910</v>
      </c>
      <c r="G80" s="163">
        <v>247663</v>
      </c>
      <c r="H80" s="163">
        <v>255714</v>
      </c>
      <c r="I80" s="164">
        <f>IFERROR(H80/G80-1,"-")</f>
        <v>3.2507883696797579E-2</v>
      </c>
      <c r="J80" s="165">
        <f t="shared" si="32"/>
        <v>2.5745698030389867</v>
      </c>
      <c r="K80" s="163">
        <f t="shared" si="33"/>
        <v>8051</v>
      </c>
      <c r="L80" s="163">
        <f t="shared" si="34"/>
        <v>184177</v>
      </c>
      <c r="M80" s="164">
        <f>H80/H$8</f>
        <v>7.4098687499244784E-3</v>
      </c>
      <c r="N80" s="79"/>
    </row>
    <row r="81" spans="1:14" x14ac:dyDescent="0.25">
      <c r="A81" s="161" t="s">
        <v>100</v>
      </c>
      <c r="B81" s="162" t="s">
        <v>100</v>
      </c>
      <c r="C81" s="163">
        <v>1600989</v>
      </c>
      <c r="D81" s="163">
        <v>1663388</v>
      </c>
      <c r="E81" s="163">
        <v>400640</v>
      </c>
      <c r="F81" s="163">
        <v>583552</v>
      </c>
      <c r="G81" s="163">
        <v>1408725</v>
      </c>
      <c r="H81" s="163">
        <v>1385394</v>
      </c>
      <c r="I81" s="164">
        <f>IFERROR(H81/G81-1,"-")</f>
        <v>-1.6561784592450612E-2</v>
      </c>
      <c r="J81" s="165">
        <f t="shared" si="32"/>
        <v>2.4579522763578274</v>
      </c>
      <c r="K81" s="163">
        <f t="shared" si="33"/>
        <v>-23331</v>
      </c>
      <c r="L81" s="163">
        <f t="shared" si="34"/>
        <v>984754</v>
      </c>
      <c r="M81" s="164">
        <f>H81/H$8</f>
        <v>4.0144801250353412E-2</v>
      </c>
      <c r="N81" s="79"/>
    </row>
    <row r="82" spans="1:14" x14ac:dyDescent="0.25">
      <c r="A82" s="1"/>
      <c r="B82" s="157" t="s">
        <v>107</v>
      </c>
      <c r="C82" s="158">
        <v>3891573</v>
      </c>
      <c r="D82" s="158">
        <v>3621125</v>
      </c>
      <c r="E82" s="158">
        <v>1074464</v>
      </c>
      <c r="F82" s="158">
        <v>1201900</v>
      </c>
      <c r="G82" s="158">
        <v>2696005</v>
      </c>
      <c r="H82" s="158">
        <v>3482219</v>
      </c>
      <c r="I82" s="159">
        <f>IFERROR(H82/G82-1,"-")</f>
        <v>0.2916218627190974</v>
      </c>
      <c r="J82" s="160">
        <f t="shared" si="32"/>
        <v>2.2408894109062749</v>
      </c>
      <c r="K82" s="158">
        <f t="shared" si="33"/>
        <v>786214</v>
      </c>
      <c r="L82" s="158">
        <f t="shared" si="34"/>
        <v>2407755</v>
      </c>
      <c r="M82" s="159">
        <f>H82/H$8</f>
        <v>0.10090486147998649</v>
      </c>
      <c r="N82" s="79"/>
    </row>
    <row r="83" spans="1:14" s="56" customFormat="1" x14ac:dyDescent="0.25">
      <c r="B83" s="162" t="s">
        <v>110</v>
      </c>
      <c r="C83" s="163">
        <v>522391</v>
      </c>
      <c r="D83" s="163">
        <v>574884</v>
      </c>
      <c r="E83" s="163">
        <v>163077</v>
      </c>
      <c r="F83" s="163">
        <v>114301</v>
      </c>
      <c r="G83" s="163">
        <v>504044</v>
      </c>
      <c r="H83" s="163">
        <v>666541</v>
      </c>
      <c r="I83" s="164">
        <f t="shared" ref="I83:I90" si="35">IFERROR(H83/G83-1,"-")</f>
        <v>0.32238653768321823</v>
      </c>
      <c r="J83" s="165">
        <f t="shared" si="32"/>
        <v>3.087277789019911</v>
      </c>
      <c r="K83" s="163">
        <f t="shared" si="33"/>
        <v>162497</v>
      </c>
      <c r="L83" s="163">
        <f t="shared" si="34"/>
        <v>503464</v>
      </c>
      <c r="M83" s="164">
        <f t="shared" ref="M83:M90" si="36">H83/H$8</f>
        <v>1.9314473695000712E-2</v>
      </c>
      <c r="N83" s="166"/>
    </row>
    <row r="84" spans="1:14" s="56" customFormat="1" x14ac:dyDescent="0.25">
      <c r="B84" s="162" t="s">
        <v>113</v>
      </c>
      <c r="C84" s="163">
        <v>1872405</v>
      </c>
      <c r="D84" s="163">
        <v>1562789</v>
      </c>
      <c r="E84" s="163">
        <v>445011</v>
      </c>
      <c r="F84" s="163">
        <v>478237</v>
      </c>
      <c r="G84" s="163">
        <v>1014024</v>
      </c>
      <c r="H84" s="163">
        <v>1210830</v>
      </c>
      <c r="I84" s="164">
        <f t="shared" si="35"/>
        <v>0.1940841636884334</v>
      </c>
      <c r="J84" s="165">
        <f t="shared" si="32"/>
        <v>1.720899033956464</v>
      </c>
      <c r="K84" s="163">
        <f t="shared" si="33"/>
        <v>196806</v>
      </c>
      <c r="L84" s="163">
        <f t="shared" si="34"/>
        <v>765819</v>
      </c>
      <c r="M84" s="164">
        <f t="shared" si="36"/>
        <v>3.5086430068244433E-2</v>
      </c>
      <c r="N84" s="166"/>
    </row>
    <row r="85" spans="1:14" x14ac:dyDescent="0.25">
      <c r="A85" s="1"/>
      <c r="B85" s="162" t="s">
        <v>116</v>
      </c>
      <c r="C85" s="163">
        <v>154431</v>
      </c>
      <c r="D85" s="163">
        <v>173660</v>
      </c>
      <c r="E85" s="163">
        <v>48969</v>
      </c>
      <c r="F85" s="163">
        <v>105849</v>
      </c>
      <c r="G85" s="163">
        <v>179405</v>
      </c>
      <c r="H85" s="163">
        <v>275311</v>
      </c>
      <c r="I85" s="164">
        <f t="shared" si="35"/>
        <v>0.53457818901368404</v>
      </c>
      <c r="J85" s="165">
        <f t="shared" si="32"/>
        <v>4.6221487063244089</v>
      </c>
      <c r="K85" s="163">
        <f t="shared" si="33"/>
        <v>95906</v>
      </c>
      <c r="L85" s="163">
        <f t="shared" si="34"/>
        <v>226342</v>
      </c>
      <c r="M85" s="164">
        <f t="shared" si="36"/>
        <v>7.9777344041016846E-3</v>
      </c>
      <c r="N85" s="79"/>
    </row>
    <row r="86" spans="1:14" x14ac:dyDescent="0.25">
      <c r="A86" s="1"/>
      <c r="B86" s="162" t="s">
        <v>123</v>
      </c>
      <c r="C86" s="163">
        <v>97884</v>
      </c>
      <c r="D86" s="163">
        <v>75235</v>
      </c>
      <c r="E86" s="163">
        <v>15102</v>
      </c>
      <c r="F86" s="163">
        <v>38224</v>
      </c>
      <c r="G86" s="163">
        <v>75513</v>
      </c>
      <c r="H86" s="163">
        <v>90350</v>
      </c>
      <c r="I86" s="164">
        <f t="shared" si="35"/>
        <v>0.19648272482883744</v>
      </c>
      <c r="J86" s="165">
        <f t="shared" si="32"/>
        <v>4.9826513044629852</v>
      </c>
      <c r="K86" s="163">
        <f t="shared" si="33"/>
        <v>14837</v>
      </c>
      <c r="L86" s="163">
        <f t="shared" si="34"/>
        <v>75248</v>
      </c>
      <c r="M86" s="164">
        <f t="shared" si="36"/>
        <v>2.6180875570194695E-3</v>
      </c>
      <c r="N86" s="79"/>
    </row>
    <row r="87" spans="1:14" x14ac:dyDescent="0.25">
      <c r="A87" s="1"/>
      <c r="B87" s="162" t="s">
        <v>119</v>
      </c>
      <c r="C87" s="163">
        <v>56194</v>
      </c>
      <c r="D87" s="163">
        <v>46816</v>
      </c>
      <c r="E87" s="163">
        <v>14962</v>
      </c>
      <c r="F87" s="163">
        <v>33300</v>
      </c>
      <c r="G87" s="163">
        <v>33738</v>
      </c>
      <c r="H87" s="163">
        <v>45567</v>
      </c>
      <c r="I87" s="164">
        <f t="shared" si="35"/>
        <v>0.35061355148497242</v>
      </c>
      <c r="J87" s="165">
        <f t="shared" si="32"/>
        <v>2.0455153054404493</v>
      </c>
      <c r="K87" s="163">
        <f t="shared" si="33"/>
        <v>11829</v>
      </c>
      <c r="L87" s="163">
        <f t="shared" si="34"/>
        <v>30605</v>
      </c>
      <c r="M87" s="164">
        <f t="shared" si="36"/>
        <v>1.3204028302236431E-3</v>
      </c>
      <c r="N87" s="79"/>
    </row>
    <row r="88" spans="1:14" x14ac:dyDescent="0.25">
      <c r="A88" s="1"/>
      <c r="B88" s="162" t="s">
        <v>128</v>
      </c>
      <c r="C88" s="163">
        <v>69026</v>
      </c>
      <c r="D88" s="163">
        <v>74813</v>
      </c>
      <c r="E88" s="163">
        <v>30460</v>
      </c>
      <c r="F88" s="163">
        <v>20871</v>
      </c>
      <c r="G88" s="163">
        <v>63463</v>
      </c>
      <c r="H88" s="163">
        <v>74935</v>
      </c>
      <c r="I88" s="164">
        <f t="shared" si="35"/>
        <v>0.18076674597797138</v>
      </c>
      <c r="J88" s="165">
        <f t="shared" si="32"/>
        <v>1.4601116217990806</v>
      </c>
      <c r="K88" s="163">
        <f t="shared" si="33"/>
        <v>11472</v>
      </c>
      <c r="L88" s="163">
        <f t="shared" si="34"/>
        <v>44475</v>
      </c>
      <c r="M88" s="164">
        <f t="shared" si="36"/>
        <v>2.1714044392391139E-3</v>
      </c>
      <c r="N88" s="79"/>
    </row>
    <row r="89" spans="1:14" x14ac:dyDescent="0.25">
      <c r="A89" s="161" t="s">
        <v>144</v>
      </c>
      <c r="B89" s="162" t="s">
        <v>131</v>
      </c>
      <c r="C89" s="163">
        <v>123411</v>
      </c>
      <c r="D89" s="163">
        <v>112745</v>
      </c>
      <c r="E89" s="163">
        <v>50030</v>
      </c>
      <c r="F89" s="163">
        <v>22441</v>
      </c>
      <c r="G89" s="163">
        <v>59972</v>
      </c>
      <c r="H89" s="163">
        <v>81697</v>
      </c>
      <c r="I89" s="164">
        <f t="shared" si="35"/>
        <v>0.36225238444607477</v>
      </c>
      <c r="J89" s="165">
        <f t="shared" si="32"/>
        <v>0.63296022386568063</v>
      </c>
      <c r="K89" s="163">
        <f t="shared" si="33"/>
        <v>21725</v>
      </c>
      <c r="L89" s="163">
        <f t="shared" si="34"/>
        <v>31667</v>
      </c>
      <c r="M89" s="164">
        <f t="shared" si="36"/>
        <v>2.3673480813040356E-3</v>
      </c>
      <c r="N89" s="79"/>
    </row>
    <row r="90" spans="1:14" x14ac:dyDescent="0.25">
      <c r="A90" s="167" t="s">
        <v>145</v>
      </c>
      <c r="B90" s="168" t="s">
        <v>145</v>
      </c>
      <c r="C90" s="169">
        <f t="shared" ref="C90:H90" si="37">C82-SUM(C83:C89)</f>
        <v>995831</v>
      </c>
      <c r="D90" s="169">
        <f t="shared" si="37"/>
        <v>1000183</v>
      </c>
      <c r="E90" s="169">
        <f t="shared" si="37"/>
        <v>306853</v>
      </c>
      <c r="F90" s="169">
        <f t="shared" si="37"/>
        <v>388677</v>
      </c>
      <c r="G90" s="169">
        <f t="shared" si="37"/>
        <v>765846</v>
      </c>
      <c r="H90" s="169">
        <f t="shared" si="37"/>
        <v>1036988</v>
      </c>
      <c r="I90" s="170">
        <f t="shared" si="35"/>
        <v>0.35404245762202846</v>
      </c>
      <c r="J90" s="171">
        <f t="shared" si="32"/>
        <v>2.379429238104239</v>
      </c>
      <c r="K90" s="169">
        <f>H90-G90</f>
        <v>271142</v>
      </c>
      <c r="L90" s="169">
        <f t="shared" si="34"/>
        <v>730135</v>
      </c>
      <c r="M90" s="170">
        <f t="shared" si="36"/>
        <v>3.0048980404853411E-2</v>
      </c>
      <c r="N90" s="79"/>
    </row>
    <row r="91" spans="1:14" s="144" customFormat="1" x14ac:dyDescent="0.25"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">
        <v>3</v>
      </c>
      <c r="B92" s="154" t="s">
        <v>68</v>
      </c>
      <c r="C92" s="176">
        <v>138985</v>
      </c>
      <c r="D92" s="176">
        <v>136126</v>
      </c>
      <c r="E92" s="176">
        <v>59047</v>
      </c>
      <c r="F92" s="176">
        <v>83402</v>
      </c>
      <c r="G92" s="176">
        <v>137757</v>
      </c>
      <c r="H92" s="176">
        <v>148334</v>
      </c>
      <c r="I92" s="177">
        <f>IFERROR(H92/G92-1,"-")</f>
        <v>7.6780127325653202E-2</v>
      </c>
      <c r="J92" s="177">
        <f>IFERROR(H92/E92-1,"-")</f>
        <v>1.512134401409047</v>
      </c>
      <c r="K92" s="176">
        <f>H92-G92</f>
        <v>10577</v>
      </c>
      <c r="L92" s="176">
        <f>H92-E92</f>
        <v>89287</v>
      </c>
      <c r="M92" s="177">
        <f>H92/H$8</f>
        <v>4.2982999411502595E-3</v>
      </c>
      <c r="N92" s="79"/>
    </row>
    <row r="93" spans="1:14" x14ac:dyDescent="0.25">
      <c r="A93" s="1" t="s">
        <v>96</v>
      </c>
      <c r="B93" s="157" t="s">
        <v>97</v>
      </c>
      <c r="C93" s="158">
        <v>71206</v>
      </c>
      <c r="D93" s="158">
        <v>72932</v>
      </c>
      <c r="E93" s="158">
        <v>31800</v>
      </c>
      <c r="F93" s="158">
        <v>42063</v>
      </c>
      <c r="G93" s="158">
        <v>70951</v>
      </c>
      <c r="H93" s="158">
        <v>72432</v>
      </c>
      <c r="I93" s="159">
        <f>IFERROR(H93/G93-1,"-")</f>
        <v>2.0873560626347709E-2</v>
      </c>
      <c r="J93" s="160">
        <f t="shared" ref="J93:J104" si="38">IFERROR(H93/E93-1,"-")</f>
        <v>1.277735849056604</v>
      </c>
      <c r="K93" s="158">
        <f t="shared" ref="K93:K103" si="39">H93-G93</f>
        <v>1481</v>
      </c>
      <c r="L93" s="158">
        <f t="shared" ref="L93:L104" si="40">H93-E93</f>
        <v>40632</v>
      </c>
      <c r="M93" s="159">
        <f>H93/H$8</f>
        <v>2.0988745758719891E-3</v>
      </c>
      <c r="N93" s="79"/>
    </row>
    <row r="94" spans="1:14" x14ac:dyDescent="0.25">
      <c r="A94" s="161" t="s">
        <v>103</v>
      </c>
      <c r="B94" s="162" t="s">
        <v>103</v>
      </c>
      <c r="C94" s="163">
        <v>30236</v>
      </c>
      <c r="D94" s="163">
        <v>33003</v>
      </c>
      <c r="E94" s="163">
        <v>15549</v>
      </c>
      <c r="F94" s="163">
        <v>20037</v>
      </c>
      <c r="G94" s="163">
        <v>30228</v>
      </c>
      <c r="H94" s="163">
        <v>19606</v>
      </c>
      <c r="I94" s="164">
        <f>IFERROR(H94/G94-1,"-")</f>
        <v>-0.3513960566362313</v>
      </c>
      <c r="J94" s="165">
        <f t="shared" si="38"/>
        <v>0.2609171007781852</v>
      </c>
      <c r="K94" s="163">
        <f t="shared" si="39"/>
        <v>-10622</v>
      </c>
      <c r="L94" s="163">
        <f t="shared" si="40"/>
        <v>4057</v>
      </c>
      <c r="M94" s="164">
        <f>H94/H$8</f>
        <v>5.6812644873186185E-4</v>
      </c>
      <c r="N94" s="79"/>
    </row>
    <row r="95" spans="1:14" x14ac:dyDescent="0.25">
      <c r="A95" s="161" t="s">
        <v>100</v>
      </c>
      <c r="B95" s="162" t="s">
        <v>100</v>
      </c>
      <c r="C95" s="163">
        <v>40970</v>
      </c>
      <c r="D95" s="163">
        <v>39929</v>
      </c>
      <c r="E95" s="163">
        <v>16251</v>
      </c>
      <c r="F95" s="163">
        <v>22026</v>
      </c>
      <c r="G95" s="163">
        <v>40723</v>
      </c>
      <c r="H95" s="163">
        <v>52826</v>
      </c>
      <c r="I95" s="164">
        <f>IFERROR(H95/G95-1,"-")</f>
        <v>0.29720305478476527</v>
      </c>
      <c r="J95" s="165">
        <f t="shared" si="38"/>
        <v>2.2506307304165896</v>
      </c>
      <c r="K95" s="163">
        <f t="shared" si="39"/>
        <v>12103</v>
      </c>
      <c r="L95" s="163">
        <f t="shared" si="40"/>
        <v>36575</v>
      </c>
      <c r="M95" s="164">
        <f>H95/H$8</f>
        <v>1.5307481271401272E-3</v>
      </c>
      <c r="N95" s="79"/>
    </row>
    <row r="96" spans="1:14" x14ac:dyDescent="0.25">
      <c r="A96" s="1"/>
      <c r="B96" s="157" t="s">
        <v>107</v>
      </c>
      <c r="C96" s="158">
        <v>67779</v>
      </c>
      <c r="D96" s="158">
        <v>63194</v>
      </c>
      <c r="E96" s="158">
        <v>27247</v>
      </c>
      <c r="F96" s="158">
        <v>41339</v>
      </c>
      <c r="G96" s="158">
        <v>66806</v>
      </c>
      <c r="H96" s="158">
        <v>75902</v>
      </c>
      <c r="I96" s="159">
        <f>IFERROR(H96/G96-1,"-")</f>
        <v>0.13615543514055628</v>
      </c>
      <c r="J96" s="160">
        <f t="shared" si="38"/>
        <v>1.7857011781113519</v>
      </c>
      <c r="K96" s="158">
        <f t="shared" si="39"/>
        <v>9096</v>
      </c>
      <c r="L96" s="158">
        <f t="shared" si="40"/>
        <v>48655</v>
      </c>
      <c r="M96" s="159">
        <f>H96/H$8</f>
        <v>2.1994253652782708E-3</v>
      </c>
      <c r="N96" s="79"/>
    </row>
    <row r="97" spans="1:14" s="56" customFormat="1" x14ac:dyDescent="0.25">
      <c r="B97" s="162" t="s">
        <v>110</v>
      </c>
      <c r="C97" s="163">
        <v>7133</v>
      </c>
      <c r="D97" s="163">
        <v>8082</v>
      </c>
      <c r="E97" s="163">
        <v>5019</v>
      </c>
      <c r="F97" s="163">
        <v>3494</v>
      </c>
      <c r="G97" s="163">
        <v>9249</v>
      </c>
      <c r="H97" s="163">
        <v>11177</v>
      </c>
      <c r="I97" s="164">
        <f t="shared" ref="I97:I104" si="41">IFERROR(H97/G97-1,"-")</f>
        <v>0.20845496810465991</v>
      </c>
      <c r="J97" s="165">
        <f t="shared" si="38"/>
        <v>1.226937636979478</v>
      </c>
      <c r="K97" s="163">
        <f t="shared" si="39"/>
        <v>1928</v>
      </c>
      <c r="L97" s="163">
        <f t="shared" si="40"/>
        <v>6158</v>
      </c>
      <c r="M97" s="164">
        <f t="shared" ref="M97:M104" si="42">H97/H$8</f>
        <v>3.2387785971008977E-4</v>
      </c>
      <c r="N97" s="166"/>
    </row>
    <row r="98" spans="1:14" s="56" customFormat="1" x14ac:dyDescent="0.25">
      <c r="B98" s="162" t="s">
        <v>113</v>
      </c>
      <c r="C98" s="163">
        <v>25629</v>
      </c>
      <c r="D98" s="163">
        <v>21366</v>
      </c>
      <c r="E98" s="163">
        <v>7473</v>
      </c>
      <c r="F98" s="163">
        <v>15393</v>
      </c>
      <c r="G98" s="163">
        <v>21050</v>
      </c>
      <c r="H98" s="163">
        <v>22639</v>
      </c>
      <c r="I98" s="164">
        <f t="shared" si="41"/>
        <v>7.5486935866983407E-2</v>
      </c>
      <c r="J98" s="165">
        <f t="shared" si="38"/>
        <v>2.0294393148668539</v>
      </c>
      <c r="K98" s="163">
        <f t="shared" si="39"/>
        <v>1589</v>
      </c>
      <c r="L98" s="163">
        <f t="shared" si="40"/>
        <v>15166</v>
      </c>
      <c r="M98" s="164">
        <f t="shared" si="42"/>
        <v>6.5601421365095479E-4</v>
      </c>
      <c r="N98" s="166"/>
    </row>
    <row r="99" spans="1:14" x14ac:dyDescent="0.25">
      <c r="A99" s="1"/>
      <c r="B99" s="162" t="s">
        <v>116</v>
      </c>
      <c r="C99" s="163">
        <v>8499</v>
      </c>
      <c r="D99" s="163">
        <v>8657</v>
      </c>
      <c r="E99" s="163">
        <v>4658</v>
      </c>
      <c r="F99" s="163">
        <v>7148</v>
      </c>
      <c r="G99" s="163">
        <v>7881</v>
      </c>
      <c r="H99" s="163">
        <v>8902</v>
      </c>
      <c r="I99" s="164">
        <f t="shared" si="41"/>
        <v>0.12955208729856627</v>
      </c>
      <c r="J99" s="165">
        <f t="shared" si="38"/>
        <v>0.91112065264061837</v>
      </c>
      <c r="K99" s="163">
        <f t="shared" si="39"/>
        <v>1021</v>
      </c>
      <c r="L99" s="163">
        <f t="shared" si="40"/>
        <v>4244</v>
      </c>
      <c r="M99" s="164">
        <f t="shared" si="42"/>
        <v>2.5795479172758515E-4</v>
      </c>
      <c r="N99" s="79"/>
    </row>
    <row r="100" spans="1:14" x14ac:dyDescent="0.25">
      <c r="A100" s="1"/>
      <c r="B100" s="162" t="s">
        <v>123</v>
      </c>
      <c r="C100" s="163">
        <v>2168</v>
      </c>
      <c r="D100" s="163">
        <v>2390</v>
      </c>
      <c r="E100" s="163">
        <v>940</v>
      </c>
      <c r="F100" s="163">
        <v>1385</v>
      </c>
      <c r="G100" s="163">
        <v>4981</v>
      </c>
      <c r="H100" s="163">
        <v>3623</v>
      </c>
      <c r="I100" s="164">
        <f t="shared" si="41"/>
        <v>-0.27263601686408356</v>
      </c>
      <c r="J100" s="165">
        <f t="shared" si="38"/>
        <v>2.8542553191489364</v>
      </c>
      <c r="K100" s="163">
        <f t="shared" si="39"/>
        <v>-1358</v>
      </c>
      <c r="L100" s="163">
        <f t="shared" si="40"/>
        <v>2683</v>
      </c>
      <c r="M100" s="164">
        <f t="shared" si="42"/>
        <v>1.0498429683543484E-4</v>
      </c>
      <c r="N100" s="79"/>
    </row>
    <row r="101" spans="1:14" x14ac:dyDescent="0.25">
      <c r="A101" s="1"/>
      <c r="B101" s="162" t="s">
        <v>119</v>
      </c>
      <c r="C101" s="163">
        <v>1567</v>
      </c>
      <c r="D101" s="163">
        <v>1298</v>
      </c>
      <c r="E101" s="163">
        <v>788</v>
      </c>
      <c r="F101" s="163">
        <v>1315</v>
      </c>
      <c r="G101" s="163">
        <v>1892</v>
      </c>
      <c r="H101" s="163">
        <v>1812</v>
      </c>
      <c r="I101" s="164">
        <f t="shared" si="41"/>
        <v>-4.228329809725162E-2</v>
      </c>
      <c r="J101" s="165">
        <f t="shared" si="38"/>
        <v>1.2994923857868019</v>
      </c>
      <c r="K101" s="163">
        <f t="shared" si="39"/>
        <v>-80</v>
      </c>
      <c r="L101" s="163">
        <f t="shared" si="40"/>
        <v>1024</v>
      </c>
      <c r="M101" s="164">
        <f t="shared" si="42"/>
        <v>5.2506637004087203E-5</v>
      </c>
      <c r="N101" s="79"/>
    </row>
    <row r="102" spans="1:14" x14ac:dyDescent="0.25">
      <c r="A102" s="1"/>
      <c r="B102" s="162" t="s">
        <v>128</v>
      </c>
      <c r="C102" s="163">
        <v>439</v>
      </c>
      <c r="D102" s="163">
        <v>444</v>
      </c>
      <c r="E102" s="163">
        <v>599</v>
      </c>
      <c r="F102" s="163">
        <v>275</v>
      </c>
      <c r="G102" s="163">
        <v>817</v>
      </c>
      <c r="H102" s="163">
        <v>420</v>
      </c>
      <c r="I102" s="164">
        <f t="shared" si="41"/>
        <v>-0.48592411260709911</v>
      </c>
      <c r="J102" s="165">
        <f t="shared" si="38"/>
        <v>-0.29883138564273792</v>
      </c>
      <c r="K102" s="163">
        <f t="shared" si="39"/>
        <v>-397</v>
      </c>
      <c r="L102" s="163">
        <f t="shared" si="40"/>
        <v>-179</v>
      </c>
      <c r="M102" s="164">
        <f t="shared" si="42"/>
        <v>1.2170412550616238E-5</v>
      </c>
      <c r="N102" s="79"/>
    </row>
    <row r="103" spans="1:14" x14ac:dyDescent="0.25">
      <c r="A103" s="161" t="s">
        <v>144</v>
      </c>
      <c r="B103" s="162" t="s">
        <v>131</v>
      </c>
      <c r="C103" s="163">
        <v>1158</v>
      </c>
      <c r="D103" s="163">
        <v>699</v>
      </c>
      <c r="E103" s="163">
        <v>259</v>
      </c>
      <c r="F103" s="163">
        <v>259</v>
      </c>
      <c r="G103" s="163">
        <v>385</v>
      </c>
      <c r="H103" s="163">
        <v>950</v>
      </c>
      <c r="I103" s="164">
        <f t="shared" si="41"/>
        <v>1.4675324675324677</v>
      </c>
      <c r="J103" s="165">
        <f t="shared" si="38"/>
        <v>2.6679536679536682</v>
      </c>
      <c r="K103" s="163">
        <f t="shared" si="39"/>
        <v>565</v>
      </c>
      <c r="L103" s="163">
        <f t="shared" si="40"/>
        <v>691</v>
      </c>
      <c r="M103" s="164">
        <f t="shared" si="42"/>
        <v>2.752831410258435E-5</v>
      </c>
      <c r="N103" s="79"/>
    </row>
    <row r="104" spans="1:14" x14ac:dyDescent="0.25">
      <c r="A104" s="167" t="s">
        <v>145</v>
      </c>
      <c r="B104" s="168" t="s">
        <v>145</v>
      </c>
      <c r="C104" s="169">
        <f t="shared" ref="C104:H104" si="43">C96-SUM(C97:C103)</f>
        <v>21186</v>
      </c>
      <c r="D104" s="169">
        <f t="shared" si="43"/>
        <v>20258</v>
      </c>
      <c r="E104" s="169">
        <f t="shared" si="43"/>
        <v>7511</v>
      </c>
      <c r="F104" s="169">
        <f t="shared" si="43"/>
        <v>12070</v>
      </c>
      <c r="G104" s="169">
        <f t="shared" si="43"/>
        <v>20551</v>
      </c>
      <c r="H104" s="169">
        <f t="shared" si="43"/>
        <v>26379</v>
      </c>
      <c r="I104" s="170">
        <f t="shared" si="41"/>
        <v>0.28358717337355843</v>
      </c>
      <c r="J104" s="171">
        <f t="shared" si="38"/>
        <v>2.5120489948076155</v>
      </c>
      <c r="K104" s="169">
        <f>H104-G104</f>
        <v>5828</v>
      </c>
      <c r="L104" s="169">
        <f t="shared" si="40"/>
        <v>18868</v>
      </c>
      <c r="M104" s="170">
        <f t="shared" si="42"/>
        <v>7.6438883969691851E-4</v>
      </c>
      <c r="N104" s="79"/>
    </row>
    <row r="105" spans="1:14" s="144" customFormat="1" x14ac:dyDescent="0.25"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">
        <v>3</v>
      </c>
      <c r="B106" s="154" t="s">
        <v>68</v>
      </c>
      <c r="C106" s="176">
        <v>1066591</v>
      </c>
      <c r="D106" s="176">
        <v>1055815</v>
      </c>
      <c r="E106" s="176">
        <v>442013</v>
      </c>
      <c r="F106" s="176">
        <v>749212</v>
      </c>
      <c r="G106" s="176">
        <v>1316064</v>
      </c>
      <c r="H106" s="176">
        <v>1447168</v>
      </c>
      <c r="I106" s="177">
        <f>IFERROR(H106/G106-1,"-")</f>
        <v>9.9618255647141885E-2</v>
      </c>
      <c r="J106" s="177">
        <f>IFERROR(H106/E106-1,"-")</f>
        <v>2.2740394513283544</v>
      </c>
      <c r="K106" s="176">
        <f>H106-G106</f>
        <v>131104</v>
      </c>
      <c r="L106" s="176">
        <f>H106-E106</f>
        <v>1005155</v>
      </c>
      <c r="M106" s="177">
        <f>H106/H$8</f>
        <v>4.1934837119167144E-2</v>
      </c>
      <c r="N106" s="79"/>
    </row>
    <row r="107" spans="1:14" x14ac:dyDescent="0.25">
      <c r="A107" s="1" t="s">
        <v>96</v>
      </c>
      <c r="B107" s="157" t="s">
        <v>97</v>
      </c>
      <c r="C107" s="158">
        <v>150928</v>
      </c>
      <c r="D107" s="158">
        <v>162637</v>
      </c>
      <c r="E107" s="158">
        <v>125264</v>
      </c>
      <c r="F107" s="158">
        <v>199003</v>
      </c>
      <c r="G107" s="158">
        <v>220579</v>
      </c>
      <c r="H107" s="158">
        <v>219096</v>
      </c>
      <c r="I107" s="159">
        <f>IFERROR(H107/G107-1,"-")</f>
        <v>-6.7232148119268365E-3</v>
      </c>
      <c r="J107" s="160">
        <f t="shared" ref="J107:J118" si="44">IFERROR(H107/E107-1,"-")</f>
        <v>0.7490739558053392</v>
      </c>
      <c r="K107" s="158">
        <f t="shared" ref="K107:K117" si="45">H107-G107</f>
        <v>-1483</v>
      </c>
      <c r="L107" s="158">
        <f t="shared" ref="L107:L118" si="46">H107-E107</f>
        <v>93832</v>
      </c>
      <c r="M107" s="159">
        <f>H107/H$8</f>
        <v>6.3487826385471794E-3</v>
      </c>
      <c r="N107" s="79"/>
    </row>
    <row r="108" spans="1:14" x14ac:dyDescent="0.25">
      <c r="A108" s="161" t="s">
        <v>103</v>
      </c>
      <c r="B108" s="162" t="s">
        <v>103</v>
      </c>
      <c r="C108" s="163">
        <v>49909</v>
      </c>
      <c r="D108" s="163">
        <v>42419</v>
      </c>
      <c r="E108" s="163">
        <v>16702</v>
      </c>
      <c r="F108" s="163">
        <v>106031</v>
      </c>
      <c r="G108" s="163">
        <v>75504</v>
      </c>
      <c r="H108" s="163">
        <v>57419</v>
      </c>
      <c r="I108" s="164">
        <f>IFERROR(H108/G108-1,"-")</f>
        <v>-0.23952373384191561</v>
      </c>
      <c r="J108" s="165">
        <f t="shared" si="44"/>
        <v>2.4378517542809246</v>
      </c>
      <c r="K108" s="163">
        <f t="shared" si="45"/>
        <v>-18085</v>
      </c>
      <c r="L108" s="163">
        <f t="shared" si="46"/>
        <v>40717</v>
      </c>
      <c r="M108" s="164">
        <f>H108/H$8</f>
        <v>1.6638402815329376E-3</v>
      </c>
      <c r="N108" s="79"/>
    </row>
    <row r="109" spans="1:14" x14ac:dyDescent="0.25">
      <c r="A109" s="161" t="s">
        <v>100</v>
      </c>
      <c r="B109" s="162" t="s">
        <v>100</v>
      </c>
      <c r="C109" s="163">
        <v>101019</v>
      </c>
      <c r="D109" s="163">
        <v>120218</v>
      </c>
      <c r="E109" s="163">
        <v>108562</v>
      </c>
      <c r="F109" s="163">
        <v>92972</v>
      </c>
      <c r="G109" s="163">
        <v>145075</v>
      </c>
      <c r="H109" s="163">
        <v>161677</v>
      </c>
      <c r="I109" s="164">
        <f>IFERROR(H109/G109-1,"-")</f>
        <v>0.11443735998621407</v>
      </c>
      <c r="J109" s="165">
        <f t="shared" si="44"/>
        <v>0.48925959359628601</v>
      </c>
      <c r="K109" s="163">
        <f t="shared" si="45"/>
        <v>16602</v>
      </c>
      <c r="L109" s="163">
        <f t="shared" si="46"/>
        <v>53115</v>
      </c>
      <c r="M109" s="164">
        <f>H109/H$8</f>
        <v>4.6849423570142421E-3</v>
      </c>
      <c r="N109" s="79"/>
    </row>
    <row r="110" spans="1:14" x14ac:dyDescent="0.25">
      <c r="A110" s="1"/>
      <c r="B110" s="157" t="s">
        <v>107</v>
      </c>
      <c r="C110" s="158">
        <v>915663</v>
      </c>
      <c r="D110" s="158">
        <v>893178</v>
      </c>
      <c r="E110" s="158">
        <v>316749</v>
      </c>
      <c r="F110" s="158">
        <v>550209</v>
      </c>
      <c r="G110" s="158">
        <v>1095485</v>
      </c>
      <c r="H110" s="158">
        <v>1228072</v>
      </c>
      <c r="I110" s="159">
        <f>IFERROR(H110/G110-1,"-")</f>
        <v>0.12103041118773872</v>
      </c>
      <c r="J110" s="160">
        <f t="shared" si="44"/>
        <v>2.8771140556086996</v>
      </c>
      <c r="K110" s="158">
        <f t="shared" si="45"/>
        <v>132587</v>
      </c>
      <c r="L110" s="158">
        <f t="shared" si="46"/>
        <v>911323</v>
      </c>
      <c r="M110" s="159">
        <f>H110/H$8</f>
        <v>3.5586054480619966E-2</v>
      </c>
      <c r="N110" s="79"/>
    </row>
    <row r="111" spans="1:14" s="56" customFormat="1" x14ac:dyDescent="0.25">
      <c r="B111" s="162" t="s">
        <v>110</v>
      </c>
      <c r="C111" s="163">
        <v>501490</v>
      </c>
      <c r="D111" s="163">
        <v>476582</v>
      </c>
      <c r="E111" s="163">
        <v>181253</v>
      </c>
      <c r="F111" s="163">
        <v>251557</v>
      </c>
      <c r="G111" s="163">
        <v>673877</v>
      </c>
      <c r="H111" s="163">
        <v>775590</v>
      </c>
      <c r="I111" s="164">
        <f t="shared" ref="I111:I118" si="47">IFERROR(H111/G111-1,"-")</f>
        <v>0.15093704043913059</v>
      </c>
      <c r="J111" s="165">
        <f t="shared" si="44"/>
        <v>3.2790464157834629</v>
      </c>
      <c r="K111" s="163">
        <f t="shared" si="45"/>
        <v>101713</v>
      </c>
      <c r="L111" s="163">
        <f t="shared" si="46"/>
        <v>594337</v>
      </c>
      <c r="M111" s="164">
        <f t="shared" ref="M111:M118" si="48">H111/H$8</f>
        <v>2.2474405405077259E-2</v>
      </c>
      <c r="N111" s="166"/>
    </row>
    <row r="112" spans="1:14" s="56" customFormat="1" x14ac:dyDescent="0.25">
      <c r="B112" s="162" t="s">
        <v>113</v>
      </c>
      <c r="C112" s="163">
        <v>114306</v>
      </c>
      <c r="D112" s="163">
        <v>91753</v>
      </c>
      <c r="E112" s="163">
        <v>22554</v>
      </c>
      <c r="F112" s="163">
        <v>57079</v>
      </c>
      <c r="G112" s="163">
        <v>45927</v>
      </c>
      <c r="H112" s="163">
        <v>60304</v>
      </c>
      <c r="I112" s="164">
        <f t="shared" si="47"/>
        <v>0.31304025954231718</v>
      </c>
      <c r="J112" s="165">
        <f t="shared" si="44"/>
        <v>1.6737607519730426</v>
      </c>
      <c r="K112" s="163">
        <f t="shared" si="45"/>
        <v>14377</v>
      </c>
      <c r="L112" s="163">
        <f t="shared" si="46"/>
        <v>37750</v>
      </c>
      <c r="M112" s="164">
        <f t="shared" si="48"/>
        <v>1.7474394248865753E-3</v>
      </c>
      <c r="N112" s="166"/>
    </row>
    <row r="113" spans="1:14" x14ac:dyDescent="0.25">
      <c r="A113" s="1"/>
      <c r="B113" s="162" t="s">
        <v>116</v>
      </c>
      <c r="C113" s="163">
        <v>102904</v>
      </c>
      <c r="D113" s="163">
        <v>92528</v>
      </c>
      <c r="E113" s="163">
        <v>13883</v>
      </c>
      <c r="F113" s="163">
        <v>67210</v>
      </c>
      <c r="G113" s="163">
        <v>65652</v>
      </c>
      <c r="H113" s="163">
        <v>76293</v>
      </c>
      <c r="I113" s="164">
        <f t="shared" si="47"/>
        <v>0.16208188630963272</v>
      </c>
      <c r="J113" s="165">
        <f t="shared" si="44"/>
        <v>4.4954260606497156</v>
      </c>
      <c r="K113" s="163">
        <f t="shared" si="45"/>
        <v>10641</v>
      </c>
      <c r="L113" s="163">
        <f t="shared" si="46"/>
        <v>62410</v>
      </c>
      <c r="M113" s="164">
        <f t="shared" si="48"/>
        <v>2.2107554398194396E-3</v>
      </c>
      <c r="N113" s="79"/>
    </row>
    <row r="114" spans="1:14" x14ac:dyDescent="0.25">
      <c r="A114" s="1"/>
      <c r="B114" s="162" t="s">
        <v>123</v>
      </c>
      <c r="C114" s="163">
        <v>16800</v>
      </c>
      <c r="D114" s="163">
        <v>18644</v>
      </c>
      <c r="E114" s="163">
        <v>9005</v>
      </c>
      <c r="F114" s="163">
        <v>29461</v>
      </c>
      <c r="G114" s="163">
        <v>41263</v>
      </c>
      <c r="H114" s="163">
        <v>42135</v>
      </c>
      <c r="I114" s="164">
        <f t="shared" si="47"/>
        <v>2.113273392627768E-2</v>
      </c>
      <c r="J114" s="165">
        <f t="shared" si="44"/>
        <v>3.6790671848972796</v>
      </c>
      <c r="K114" s="163">
        <f t="shared" si="45"/>
        <v>872</v>
      </c>
      <c r="L114" s="163">
        <f t="shared" si="46"/>
        <v>33130</v>
      </c>
      <c r="M114" s="164">
        <f t="shared" si="48"/>
        <v>1.2209531733814649E-3</v>
      </c>
      <c r="N114" s="79"/>
    </row>
    <row r="115" spans="1:14" x14ac:dyDescent="0.25">
      <c r="A115" s="1"/>
      <c r="B115" s="162" t="s">
        <v>119</v>
      </c>
      <c r="C115" s="163">
        <v>28295</v>
      </c>
      <c r="D115" s="163">
        <v>29965</v>
      </c>
      <c r="E115" s="163">
        <v>19818</v>
      </c>
      <c r="F115" s="163">
        <v>36897</v>
      </c>
      <c r="G115" s="163">
        <v>41249</v>
      </c>
      <c r="H115" s="163">
        <v>42266</v>
      </c>
      <c r="I115" s="164">
        <f t="shared" si="47"/>
        <v>2.4655143154985515E-2</v>
      </c>
      <c r="J115" s="165">
        <f t="shared" si="44"/>
        <v>1.1327076395196287</v>
      </c>
      <c r="K115" s="163">
        <f t="shared" si="45"/>
        <v>1017</v>
      </c>
      <c r="L115" s="163">
        <f t="shared" si="46"/>
        <v>22448</v>
      </c>
      <c r="M115" s="164">
        <f t="shared" si="48"/>
        <v>1.2247491830103476E-3</v>
      </c>
      <c r="N115" s="79"/>
    </row>
    <row r="116" spans="1:14" x14ac:dyDescent="0.25">
      <c r="A116" s="1"/>
      <c r="B116" s="162" t="s">
        <v>128</v>
      </c>
      <c r="C116" s="163">
        <v>4205</v>
      </c>
      <c r="D116" s="163">
        <v>5890</v>
      </c>
      <c r="E116" s="163">
        <v>2343</v>
      </c>
      <c r="F116" s="163">
        <v>2314</v>
      </c>
      <c r="G116" s="163">
        <v>11983</v>
      </c>
      <c r="H116" s="163">
        <v>11780</v>
      </c>
      <c r="I116" s="164">
        <f t="shared" si="47"/>
        <v>-1.6940665943419808E-2</v>
      </c>
      <c r="J116" s="165">
        <f t="shared" si="44"/>
        <v>4.0277422108408025</v>
      </c>
      <c r="K116" s="163">
        <f t="shared" si="45"/>
        <v>-203</v>
      </c>
      <c r="L116" s="163">
        <f t="shared" si="46"/>
        <v>9437</v>
      </c>
      <c r="M116" s="164">
        <f t="shared" si="48"/>
        <v>3.4135109487204592E-4</v>
      </c>
      <c r="N116" s="79"/>
    </row>
    <row r="117" spans="1:14" x14ac:dyDescent="0.25">
      <c r="A117" s="161" t="s">
        <v>144</v>
      </c>
      <c r="B117" s="162" t="s">
        <v>131</v>
      </c>
      <c r="C117" s="163">
        <v>12806</v>
      </c>
      <c r="D117" s="163">
        <v>13480</v>
      </c>
      <c r="E117" s="163">
        <v>7286</v>
      </c>
      <c r="F117" s="163">
        <v>3610</v>
      </c>
      <c r="G117" s="163">
        <v>7507</v>
      </c>
      <c r="H117" s="163">
        <v>7656</v>
      </c>
      <c r="I117" s="164">
        <f t="shared" si="47"/>
        <v>1.9848141734381208E-2</v>
      </c>
      <c r="J117" s="165">
        <f t="shared" si="44"/>
        <v>5.0782322261872181E-2</v>
      </c>
      <c r="K117" s="163">
        <f t="shared" si="45"/>
        <v>149</v>
      </c>
      <c r="L117" s="163">
        <f t="shared" si="46"/>
        <v>370</v>
      </c>
      <c r="M117" s="164">
        <f t="shared" si="48"/>
        <v>2.2184923449409031E-4</v>
      </c>
      <c r="N117" s="79"/>
    </row>
    <row r="118" spans="1:14" x14ac:dyDescent="0.25">
      <c r="A118" s="167" t="s">
        <v>145</v>
      </c>
      <c r="B118" s="168" t="s">
        <v>145</v>
      </c>
      <c r="C118" s="169">
        <f t="shared" ref="C118:H118" si="49">C110-SUM(C111:C117)</f>
        <v>134857</v>
      </c>
      <c r="D118" s="169">
        <f t="shared" si="49"/>
        <v>164336</v>
      </c>
      <c r="E118" s="169">
        <f t="shared" si="49"/>
        <v>60607</v>
      </c>
      <c r="F118" s="169">
        <f t="shared" si="49"/>
        <v>102081</v>
      </c>
      <c r="G118" s="169">
        <f t="shared" si="49"/>
        <v>208027</v>
      </c>
      <c r="H118" s="169">
        <f t="shared" si="49"/>
        <v>212048</v>
      </c>
      <c r="I118" s="170">
        <f t="shared" si="47"/>
        <v>1.9329221687569342E-2</v>
      </c>
      <c r="J118" s="171">
        <f t="shared" si="44"/>
        <v>2.4987377695645718</v>
      </c>
      <c r="K118" s="169">
        <f>H118-G118</f>
        <v>4021</v>
      </c>
      <c r="L118" s="169">
        <f t="shared" si="46"/>
        <v>151441</v>
      </c>
      <c r="M118" s="170">
        <f t="shared" si="48"/>
        <v>6.1445515250787433E-3</v>
      </c>
      <c r="N118" s="79"/>
    </row>
    <row r="119" spans="1:14" s="144" customFormat="1" x14ac:dyDescent="0.25"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">
        <v>3</v>
      </c>
      <c r="B120" s="154" t="s">
        <v>68</v>
      </c>
      <c r="C120" s="176">
        <v>535197</v>
      </c>
      <c r="D120" s="176">
        <v>503437</v>
      </c>
      <c r="E120" s="176">
        <v>216673</v>
      </c>
      <c r="F120" s="176">
        <v>359169</v>
      </c>
      <c r="G120" s="176">
        <v>543499</v>
      </c>
      <c r="H120" s="176">
        <v>576462</v>
      </c>
      <c r="I120" s="177">
        <f>IFERROR(H120/G120-1,"-")</f>
        <v>6.0649605611049928E-2</v>
      </c>
      <c r="J120" s="177">
        <f>IFERROR(H120/E120-1,"-")</f>
        <v>1.6605160772223582</v>
      </c>
      <c r="K120" s="176">
        <f>H120-G120</f>
        <v>32963</v>
      </c>
      <c r="L120" s="176">
        <f>H120-E120</f>
        <v>359789</v>
      </c>
      <c r="M120" s="177">
        <f>H120/H$8</f>
        <v>1.6704238951793661E-2</v>
      </c>
      <c r="N120" s="79"/>
    </row>
    <row r="121" spans="1:14" x14ac:dyDescent="0.25">
      <c r="A121" s="1" t="s">
        <v>96</v>
      </c>
      <c r="B121" s="157" t="s">
        <v>97</v>
      </c>
      <c r="C121" s="158">
        <v>266568</v>
      </c>
      <c r="D121" s="158">
        <v>235408</v>
      </c>
      <c r="E121" s="158">
        <v>116562</v>
      </c>
      <c r="F121" s="158">
        <v>206631</v>
      </c>
      <c r="G121" s="158">
        <v>271944</v>
      </c>
      <c r="H121" s="158">
        <v>302350</v>
      </c>
      <c r="I121" s="159">
        <f>IFERROR(H121/G121-1,"-")</f>
        <v>0.11180978436736977</v>
      </c>
      <c r="J121" s="160">
        <f t="shared" ref="J121:J132" si="50">IFERROR(H121/E121-1,"-")</f>
        <v>1.5938985261062784</v>
      </c>
      <c r="K121" s="158">
        <f t="shared" ref="K121:K131" si="51">H121-G121</f>
        <v>30406</v>
      </c>
      <c r="L121" s="158">
        <f t="shared" ref="L121:L132" si="52">H121-E121</f>
        <v>185788</v>
      </c>
      <c r="M121" s="159">
        <f>H121/H$8</f>
        <v>8.7612481778067131E-3</v>
      </c>
      <c r="N121" s="79"/>
    </row>
    <row r="122" spans="1:14" x14ac:dyDescent="0.25">
      <c r="A122" s="161" t="s">
        <v>103</v>
      </c>
      <c r="B122" s="162" t="s">
        <v>103</v>
      </c>
      <c r="C122" s="163">
        <v>136290</v>
      </c>
      <c r="D122" s="163">
        <v>110711</v>
      </c>
      <c r="E122" s="163">
        <v>45374</v>
      </c>
      <c r="F122" s="163">
        <v>96469</v>
      </c>
      <c r="G122" s="163">
        <v>128559</v>
      </c>
      <c r="H122" s="163">
        <v>120954</v>
      </c>
      <c r="I122" s="164">
        <f>IFERROR(H122/G122-1,"-")</f>
        <v>-5.9155718386110667E-2</v>
      </c>
      <c r="J122" s="165">
        <f t="shared" si="50"/>
        <v>1.6657116410279014</v>
      </c>
      <c r="K122" s="163">
        <f t="shared" si="51"/>
        <v>-7605</v>
      </c>
      <c r="L122" s="163">
        <f t="shared" si="52"/>
        <v>75580</v>
      </c>
      <c r="M122" s="164">
        <f>H122/H$8</f>
        <v>3.5049049515410392E-3</v>
      </c>
      <c r="N122" s="79"/>
    </row>
    <row r="123" spans="1:14" x14ac:dyDescent="0.25">
      <c r="A123" s="161" t="s">
        <v>100</v>
      </c>
      <c r="B123" s="162" t="s">
        <v>100</v>
      </c>
      <c r="C123" s="163">
        <v>130278</v>
      </c>
      <c r="D123" s="163">
        <v>124697</v>
      </c>
      <c r="E123" s="163">
        <v>71188</v>
      </c>
      <c r="F123" s="163">
        <v>110162</v>
      </c>
      <c r="G123" s="163">
        <v>143385</v>
      </c>
      <c r="H123" s="163">
        <v>181396</v>
      </c>
      <c r="I123" s="164">
        <f>IFERROR(H123/G123-1,"-")</f>
        <v>0.26509746486731522</v>
      </c>
      <c r="J123" s="165">
        <f t="shared" si="50"/>
        <v>1.548126088666629</v>
      </c>
      <c r="K123" s="163">
        <f t="shared" si="51"/>
        <v>38011</v>
      </c>
      <c r="L123" s="163">
        <f t="shared" si="52"/>
        <v>110208</v>
      </c>
      <c r="M123" s="164">
        <f>H123/H$8</f>
        <v>5.2563432262656747E-3</v>
      </c>
      <c r="N123" s="79"/>
    </row>
    <row r="124" spans="1:14" x14ac:dyDescent="0.25">
      <c r="A124" s="1"/>
      <c r="B124" s="157" t="s">
        <v>107</v>
      </c>
      <c r="C124" s="158">
        <v>268629</v>
      </c>
      <c r="D124" s="158">
        <v>268029</v>
      </c>
      <c r="E124" s="158">
        <v>100111</v>
      </c>
      <c r="F124" s="158">
        <v>152538</v>
      </c>
      <c r="G124" s="158">
        <v>271555</v>
      </c>
      <c r="H124" s="158">
        <v>274112</v>
      </c>
      <c r="I124" s="159">
        <f>IFERROR(H124/G124-1,"-")</f>
        <v>9.4161403767192287E-3</v>
      </c>
      <c r="J124" s="160">
        <f t="shared" si="50"/>
        <v>1.7380807303892678</v>
      </c>
      <c r="K124" s="158">
        <f t="shared" si="51"/>
        <v>2557</v>
      </c>
      <c r="L124" s="158">
        <f t="shared" si="52"/>
        <v>174001</v>
      </c>
      <c r="M124" s="159">
        <f>H124/H$8</f>
        <v>7.9429907739869479E-3</v>
      </c>
      <c r="N124" s="79"/>
    </row>
    <row r="125" spans="1:14" s="56" customFormat="1" x14ac:dyDescent="0.25">
      <c r="B125" s="162" t="s">
        <v>110</v>
      </c>
      <c r="C125" s="163">
        <v>36190</v>
      </c>
      <c r="D125" s="163">
        <v>33000</v>
      </c>
      <c r="E125" s="163">
        <v>11431</v>
      </c>
      <c r="F125" s="163">
        <v>11117</v>
      </c>
      <c r="G125" s="163">
        <v>33351</v>
      </c>
      <c r="H125" s="163">
        <v>40267</v>
      </c>
      <c r="I125" s="164">
        <f t="shared" ref="I125:I132" si="53">IFERROR(H125/G125-1,"-")</f>
        <v>0.2073700938502594</v>
      </c>
      <c r="J125" s="165">
        <f t="shared" si="50"/>
        <v>2.5226139445367859</v>
      </c>
      <c r="K125" s="163">
        <f t="shared" si="51"/>
        <v>6916</v>
      </c>
      <c r="L125" s="163">
        <f t="shared" si="52"/>
        <v>28836</v>
      </c>
      <c r="M125" s="164">
        <f t="shared" ref="M125:M132" si="54">H125/H$8</f>
        <v>1.1668238147039621E-3</v>
      </c>
      <c r="N125" s="166"/>
    </row>
    <row r="126" spans="1:14" s="56" customFormat="1" x14ac:dyDescent="0.25">
      <c r="B126" s="162" t="s">
        <v>113</v>
      </c>
      <c r="C126" s="163">
        <v>35550</v>
      </c>
      <c r="D126" s="163">
        <v>30865</v>
      </c>
      <c r="E126" s="163">
        <v>11548</v>
      </c>
      <c r="F126" s="163">
        <v>23428</v>
      </c>
      <c r="G126" s="163">
        <v>34791</v>
      </c>
      <c r="H126" s="163">
        <v>43445</v>
      </c>
      <c r="I126" s="164">
        <f t="shared" si="53"/>
        <v>0.24874249087407674</v>
      </c>
      <c r="J126" s="165">
        <f t="shared" si="50"/>
        <v>2.7621233113959125</v>
      </c>
      <c r="K126" s="163">
        <f t="shared" si="51"/>
        <v>8654</v>
      </c>
      <c r="L126" s="163">
        <f t="shared" si="52"/>
        <v>31897</v>
      </c>
      <c r="M126" s="164">
        <f t="shared" si="54"/>
        <v>1.2589132696702917E-3</v>
      </c>
      <c r="N126" s="166"/>
    </row>
    <row r="127" spans="1:14" x14ac:dyDescent="0.25">
      <c r="A127" s="1"/>
      <c r="B127" s="162" t="s">
        <v>116</v>
      </c>
      <c r="C127" s="163">
        <v>18689</v>
      </c>
      <c r="D127" s="163">
        <v>20310</v>
      </c>
      <c r="E127" s="163">
        <v>7014</v>
      </c>
      <c r="F127" s="163">
        <v>18250</v>
      </c>
      <c r="G127" s="163">
        <v>23874</v>
      </c>
      <c r="H127" s="163">
        <v>26737</v>
      </c>
      <c r="I127" s="164">
        <f t="shared" si="53"/>
        <v>0.11992125324620928</v>
      </c>
      <c r="J127" s="165">
        <f t="shared" si="50"/>
        <v>2.8119475335044197</v>
      </c>
      <c r="K127" s="163">
        <f t="shared" si="51"/>
        <v>2863</v>
      </c>
      <c r="L127" s="163">
        <f t="shared" si="52"/>
        <v>19723</v>
      </c>
      <c r="M127" s="164">
        <f t="shared" si="54"/>
        <v>7.7476266753768184E-4</v>
      </c>
      <c r="N127" s="79"/>
    </row>
    <row r="128" spans="1:14" x14ac:dyDescent="0.25">
      <c r="A128" s="1"/>
      <c r="B128" s="162" t="s">
        <v>123</v>
      </c>
      <c r="C128" s="163">
        <v>4857</v>
      </c>
      <c r="D128" s="163">
        <v>4930</v>
      </c>
      <c r="E128" s="163">
        <v>1882</v>
      </c>
      <c r="F128" s="163">
        <v>3678</v>
      </c>
      <c r="G128" s="163">
        <v>6463</v>
      </c>
      <c r="H128" s="163">
        <v>7383</v>
      </c>
      <c r="I128" s="164">
        <f t="shared" si="53"/>
        <v>0.14234875444839856</v>
      </c>
      <c r="J128" s="165">
        <f t="shared" si="50"/>
        <v>2.9229543039319874</v>
      </c>
      <c r="K128" s="163">
        <f t="shared" si="51"/>
        <v>920</v>
      </c>
      <c r="L128" s="163">
        <f t="shared" si="52"/>
        <v>5501</v>
      </c>
      <c r="M128" s="164">
        <f t="shared" si="54"/>
        <v>2.1393846633618974E-4</v>
      </c>
      <c r="N128" s="79"/>
    </row>
    <row r="129" spans="1:14" x14ac:dyDescent="0.25">
      <c r="A129" s="1"/>
      <c r="B129" s="162" t="s">
        <v>119</v>
      </c>
      <c r="C129" s="163">
        <v>5017</v>
      </c>
      <c r="D129" s="163">
        <v>3923</v>
      </c>
      <c r="E129" s="163">
        <v>1919</v>
      </c>
      <c r="F129" s="163">
        <v>3450</v>
      </c>
      <c r="G129" s="163">
        <v>4851</v>
      </c>
      <c r="H129" s="163">
        <v>5958</v>
      </c>
      <c r="I129" s="164">
        <f t="shared" si="53"/>
        <v>0.22820037105751401</v>
      </c>
      <c r="J129" s="165">
        <f t="shared" si="50"/>
        <v>2.1047420531526835</v>
      </c>
      <c r="K129" s="163">
        <f t="shared" si="51"/>
        <v>1107</v>
      </c>
      <c r="L129" s="163">
        <f t="shared" si="52"/>
        <v>4039</v>
      </c>
      <c r="M129" s="164">
        <f t="shared" si="54"/>
        <v>1.7264599518231321E-4</v>
      </c>
      <c r="N129" s="79"/>
    </row>
    <row r="130" spans="1:14" x14ac:dyDescent="0.25">
      <c r="A130" s="1"/>
      <c r="B130" s="162" t="s">
        <v>128</v>
      </c>
      <c r="C130" s="163">
        <v>4529</v>
      </c>
      <c r="D130" s="163">
        <v>4303</v>
      </c>
      <c r="E130" s="163">
        <v>1701</v>
      </c>
      <c r="F130" s="163">
        <v>1442</v>
      </c>
      <c r="G130" s="163">
        <v>2747</v>
      </c>
      <c r="H130" s="163">
        <v>3505</v>
      </c>
      <c r="I130" s="164">
        <f t="shared" si="53"/>
        <v>0.27593738623953401</v>
      </c>
      <c r="J130" s="165">
        <f t="shared" si="50"/>
        <v>1.0605526161081715</v>
      </c>
      <c r="K130" s="163">
        <f t="shared" si="51"/>
        <v>758</v>
      </c>
      <c r="L130" s="163">
        <f t="shared" si="52"/>
        <v>1804</v>
      </c>
      <c r="M130" s="164">
        <f t="shared" si="54"/>
        <v>1.0156499045216647E-4</v>
      </c>
      <c r="N130" s="79"/>
    </row>
    <row r="131" spans="1:14" x14ac:dyDescent="0.25">
      <c r="A131" s="161" t="s">
        <v>144</v>
      </c>
      <c r="B131" s="162" t="s">
        <v>131</v>
      </c>
      <c r="C131" s="163">
        <v>7923</v>
      </c>
      <c r="D131" s="163">
        <v>5879</v>
      </c>
      <c r="E131" s="163">
        <v>2155</v>
      </c>
      <c r="F131" s="163">
        <v>2010</v>
      </c>
      <c r="G131" s="163">
        <v>4022</v>
      </c>
      <c r="H131" s="163">
        <v>4912</v>
      </c>
      <c r="I131" s="164">
        <f t="shared" si="53"/>
        <v>0.22128294380905023</v>
      </c>
      <c r="J131" s="165">
        <f t="shared" si="50"/>
        <v>1.2793503480278421</v>
      </c>
      <c r="K131" s="163">
        <f t="shared" si="51"/>
        <v>890</v>
      </c>
      <c r="L131" s="163">
        <f t="shared" si="52"/>
        <v>2757</v>
      </c>
      <c r="M131" s="164">
        <f t="shared" si="54"/>
        <v>1.4233587249673087E-4</v>
      </c>
      <c r="N131" s="79"/>
    </row>
    <row r="132" spans="1:14" x14ac:dyDescent="0.25">
      <c r="A132" s="167" t="s">
        <v>145</v>
      </c>
      <c r="B132" s="168" t="s">
        <v>145</v>
      </c>
      <c r="C132" s="169">
        <f t="shared" ref="C132:H132" si="55">C124-SUM(C125:C131)</f>
        <v>155874</v>
      </c>
      <c r="D132" s="169">
        <f t="shared" si="55"/>
        <v>164819</v>
      </c>
      <c r="E132" s="169">
        <f t="shared" si="55"/>
        <v>62461</v>
      </c>
      <c r="F132" s="169">
        <f t="shared" si="55"/>
        <v>89163</v>
      </c>
      <c r="G132" s="169">
        <f t="shared" si="55"/>
        <v>161456</v>
      </c>
      <c r="H132" s="169">
        <f t="shared" si="55"/>
        <v>141905</v>
      </c>
      <c r="I132" s="170">
        <f t="shared" si="53"/>
        <v>-0.12109181448815776</v>
      </c>
      <c r="J132" s="171">
        <f t="shared" si="50"/>
        <v>1.2718976641424247</v>
      </c>
      <c r="K132" s="169">
        <f>H132-G132</f>
        <v>-19551</v>
      </c>
      <c r="L132" s="169">
        <f t="shared" si="52"/>
        <v>79444</v>
      </c>
      <c r="M132" s="170">
        <f t="shared" si="54"/>
        <v>4.1120056976076125E-3</v>
      </c>
      <c r="N132" s="79"/>
    </row>
    <row r="133" spans="1:14" s="144" customFormat="1" x14ac:dyDescent="0.25"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">
        <v>3</v>
      </c>
      <c r="B134" s="154" t="s">
        <v>68</v>
      </c>
      <c r="C134" s="176">
        <v>2070855</v>
      </c>
      <c r="D134" s="176">
        <v>1856756</v>
      </c>
      <c r="E134" s="176">
        <v>610766</v>
      </c>
      <c r="F134" s="176">
        <v>774989</v>
      </c>
      <c r="G134" s="176">
        <v>1753117</v>
      </c>
      <c r="H134" s="176">
        <v>1886738</v>
      </c>
      <c r="I134" s="177">
        <f>IFERROR(H134/G134-1,"-")</f>
        <v>7.6219100037247856E-2</v>
      </c>
      <c r="J134" s="177">
        <f>IFERROR(H134/E134-1,"-")</f>
        <v>2.0891339727489742</v>
      </c>
      <c r="K134" s="176">
        <f>H134-G134</f>
        <v>133621</v>
      </c>
      <c r="L134" s="176">
        <f>H134-E134</f>
        <v>1275972</v>
      </c>
      <c r="M134" s="177">
        <f>H134/H$8</f>
        <v>5.4672332940296622E-2</v>
      </c>
      <c r="N134" s="79"/>
    </row>
    <row r="135" spans="1:14" x14ac:dyDescent="0.25">
      <c r="A135" s="1" t="s">
        <v>96</v>
      </c>
      <c r="B135" s="157" t="s">
        <v>97</v>
      </c>
      <c r="C135" s="158">
        <v>212961</v>
      </c>
      <c r="D135" s="158">
        <v>192906</v>
      </c>
      <c r="E135" s="158">
        <v>77176</v>
      </c>
      <c r="F135" s="158">
        <v>141993</v>
      </c>
      <c r="G135" s="158">
        <v>105219</v>
      </c>
      <c r="H135" s="158">
        <v>114083</v>
      </c>
      <c r="I135" s="159">
        <f>IFERROR(H135/G135-1,"-")</f>
        <v>8.4243340081163964E-2</v>
      </c>
      <c r="J135" s="160">
        <f t="shared" ref="J135:J146" si="56">IFERROR(H135/E135-1,"-")</f>
        <v>0.47821861718669023</v>
      </c>
      <c r="K135" s="158">
        <f t="shared" ref="K135:K145" si="57">H135-G135</f>
        <v>8864</v>
      </c>
      <c r="L135" s="158">
        <f t="shared" ref="L135:L146" si="58">H135-E135</f>
        <v>36907</v>
      </c>
      <c r="M135" s="159">
        <f>H135/H$8</f>
        <v>3.3058027976475058E-3</v>
      </c>
      <c r="N135" s="79"/>
    </row>
    <row r="136" spans="1:14" x14ac:dyDescent="0.25">
      <c r="A136" s="161" t="s">
        <v>103</v>
      </c>
      <c r="B136" s="162" t="s">
        <v>103</v>
      </c>
      <c r="C136" s="163">
        <v>148508</v>
      </c>
      <c r="D136" s="163">
        <v>94828</v>
      </c>
      <c r="E136" s="163">
        <v>51058</v>
      </c>
      <c r="F136" s="163">
        <v>86437</v>
      </c>
      <c r="G136" s="163">
        <v>57546</v>
      </c>
      <c r="H136" s="163">
        <v>60090</v>
      </c>
      <c r="I136" s="164">
        <f>IFERROR(H136/G136-1,"-")</f>
        <v>4.4208111771452341E-2</v>
      </c>
      <c r="J136" s="165">
        <f t="shared" si="56"/>
        <v>0.1768968623917897</v>
      </c>
      <c r="K136" s="163">
        <f t="shared" si="57"/>
        <v>2544</v>
      </c>
      <c r="L136" s="163">
        <f t="shared" si="58"/>
        <v>9032</v>
      </c>
      <c r="M136" s="164">
        <f>H136/H$8</f>
        <v>1.741238309920309E-3</v>
      </c>
      <c r="N136" s="79"/>
    </row>
    <row r="137" spans="1:14" x14ac:dyDescent="0.25">
      <c r="A137" s="161" t="s">
        <v>100</v>
      </c>
      <c r="B137" s="162" t="s">
        <v>100</v>
      </c>
      <c r="C137" s="163">
        <v>64453</v>
      </c>
      <c r="D137" s="163">
        <v>98078</v>
      </c>
      <c r="E137" s="163">
        <v>26118</v>
      </c>
      <c r="F137" s="163">
        <v>55556</v>
      </c>
      <c r="G137" s="163">
        <v>47673</v>
      </c>
      <c r="H137" s="163">
        <v>53993</v>
      </c>
      <c r="I137" s="164">
        <f>IFERROR(H137/G137-1,"-")</f>
        <v>0.132569798418392</v>
      </c>
      <c r="J137" s="165">
        <f t="shared" si="56"/>
        <v>1.0672716134466653</v>
      </c>
      <c r="K137" s="163">
        <f t="shared" si="57"/>
        <v>6320</v>
      </c>
      <c r="L137" s="163">
        <f t="shared" si="58"/>
        <v>27875</v>
      </c>
      <c r="M137" s="164">
        <f>H137/H$8</f>
        <v>1.5645644877271966E-3</v>
      </c>
      <c r="N137" s="79"/>
    </row>
    <row r="138" spans="1:14" x14ac:dyDescent="0.25">
      <c r="A138" s="1"/>
      <c r="B138" s="157" t="s">
        <v>107</v>
      </c>
      <c r="C138" s="158">
        <v>1857894</v>
      </c>
      <c r="D138" s="158">
        <v>1663850</v>
      </c>
      <c r="E138" s="158">
        <v>533590</v>
      </c>
      <c r="F138" s="158">
        <v>632996</v>
      </c>
      <c r="G138" s="158">
        <v>1647898</v>
      </c>
      <c r="H138" s="158">
        <v>1772655</v>
      </c>
      <c r="I138" s="159">
        <f>IFERROR(H138/G138-1,"-")</f>
        <v>7.5706748840037363E-2</v>
      </c>
      <c r="J138" s="160">
        <f t="shared" si="56"/>
        <v>2.3221293502501923</v>
      </c>
      <c r="K138" s="158">
        <f t="shared" si="57"/>
        <v>124757</v>
      </c>
      <c r="L138" s="158">
        <f t="shared" si="58"/>
        <v>1239065</v>
      </c>
      <c r="M138" s="159">
        <f>H138/H$8</f>
        <v>5.1366530142649115E-2</v>
      </c>
      <c r="N138" s="79"/>
    </row>
    <row r="139" spans="1:14" s="56" customFormat="1" x14ac:dyDescent="0.25">
      <c r="B139" s="162" t="s">
        <v>110</v>
      </c>
      <c r="C139" s="163">
        <v>1012432</v>
      </c>
      <c r="D139" s="163">
        <v>847716</v>
      </c>
      <c r="E139" s="163">
        <v>226701</v>
      </c>
      <c r="F139" s="163">
        <v>182984</v>
      </c>
      <c r="G139" s="163">
        <v>740061</v>
      </c>
      <c r="H139" s="163">
        <v>745732</v>
      </c>
      <c r="I139" s="164">
        <f t="shared" ref="I139:I146" si="59">IFERROR(H139/G139-1,"-")</f>
        <v>7.6628818435238166E-3</v>
      </c>
      <c r="J139" s="165">
        <f t="shared" si="56"/>
        <v>2.2894958557747871</v>
      </c>
      <c r="K139" s="163">
        <f t="shared" si="57"/>
        <v>5671</v>
      </c>
      <c r="L139" s="163">
        <f t="shared" si="58"/>
        <v>519031</v>
      </c>
      <c r="M139" s="164">
        <f t="shared" ref="M139:M146" si="60">H139/H$8</f>
        <v>2.1609204981419401E-2</v>
      </c>
      <c r="N139" s="166"/>
    </row>
    <row r="140" spans="1:14" s="56" customFormat="1" x14ac:dyDescent="0.25">
      <c r="B140" s="162" t="s">
        <v>113</v>
      </c>
      <c r="C140" s="163">
        <v>127265</v>
      </c>
      <c r="D140" s="163">
        <v>113771</v>
      </c>
      <c r="E140" s="163">
        <v>45672</v>
      </c>
      <c r="F140" s="163">
        <v>69325</v>
      </c>
      <c r="G140" s="163">
        <v>132461</v>
      </c>
      <c r="H140" s="163">
        <v>181229</v>
      </c>
      <c r="I140" s="164">
        <f t="shared" si="59"/>
        <v>0.36816874400767019</v>
      </c>
      <c r="J140" s="165">
        <f t="shared" si="56"/>
        <v>2.9680548257137853</v>
      </c>
      <c r="K140" s="163">
        <f t="shared" si="57"/>
        <v>48768</v>
      </c>
      <c r="L140" s="163">
        <f t="shared" si="58"/>
        <v>135557</v>
      </c>
      <c r="M140" s="164">
        <f t="shared" si="60"/>
        <v>5.2515040384181677E-3</v>
      </c>
      <c r="N140" s="166"/>
    </row>
    <row r="141" spans="1:14" x14ac:dyDescent="0.25">
      <c r="A141" s="1"/>
      <c r="B141" s="162" t="s">
        <v>116</v>
      </c>
      <c r="C141" s="163">
        <v>159535</v>
      </c>
      <c r="D141" s="163">
        <v>132722</v>
      </c>
      <c r="E141" s="163">
        <v>42455</v>
      </c>
      <c r="F141" s="163">
        <v>94016</v>
      </c>
      <c r="G141" s="163">
        <v>171222</v>
      </c>
      <c r="H141" s="163">
        <v>162316</v>
      </c>
      <c r="I141" s="164">
        <f t="shared" si="59"/>
        <v>-5.2014343951127806E-2</v>
      </c>
      <c r="J141" s="165">
        <f t="shared" si="56"/>
        <v>2.8232481450948064</v>
      </c>
      <c r="K141" s="163">
        <f t="shared" si="57"/>
        <v>-8906</v>
      </c>
      <c r="L141" s="163">
        <f t="shared" si="58"/>
        <v>119861</v>
      </c>
      <c r="M141" s="164">
        <f t="shared" si="60"/>
        <v>4.7034587703948224E-3</v>
      </c>
      <c r="N141" s="79"/>
    </row>
    <row r="142" spans="1:14" x14ac:dyDescent="0.25">
      <c r="A142" s="1"/>
      <c r="B142" s="162" t="s">
        <v>123</v>
      </c>
      <c r="C142" s="163">
        <v>37533</v>
      </c>
      <c r="D142" s="163">
        <v>38846</v>
      </c>
      <c r="E142" s="163">
        <v>8958</v>
      </c>
      <c r="F142" s="163">
        <v>22357</v>
      </c>
      <c r="G142" s="163">
        <v>60881</v>
      </c>
      <c r="H142" s="163">
        <v>78552</v>
      </c>
      <c r="I142" s="164">
        <f t="shared" si="59"/>
        <v>0.29025475928450595</v>
      </c>
      <c r="J142" s="165">
        <f t="shared" si="56"/>
        <v>7.7689216342933687</v>
      </c>
      <c r="K142" s="163">
        <f t="shared" si="57"/>
        <v>17671</v>
      </c>
      <c r="L142" s="163">
        <f t="shared" si="58"/>
        <v>69594</v>
      </c>
      <c r="M142" s="164">
        <f t="shared" si="60"/>
        <v>2.2762148730381114E-3</v>
      </c>
      <c r="N142" s="79"/>
    </row>
    <row r="143" spans="1:14" x14ac:dyDescent="0.25">
      <c r="A143" s="1"/>
      <c r="B143" s="162" t="s">
        <v>119</v>
      </c>
      <c r="C143" s="163">
        <v>39264</v>
      </c>
      <c r="D143" s="163">
        <v>39195</v>
      </c>
      <c r="E143" s="163">
        <v>12571</v>
      </c>
      <c r="F143" s="163">
        <v>20808</v>
      </c>
      <c r="G143" s="163">
        <v>32138</v>
      </c>
      <c r="H143" s="163">
        <v>40929</v>
      </c>
      <c r="I143" s="164">
        <f t="shared" si="59"/>
        <v>0.27353911257701169</v>
      </c>
      <c r="J143" s="165">
        <f t="shared" si="56"/>
        <v>2.2558269031898814</v>
      </c>
      <c r="K143" s="163">
        <f t="shared" si="57"/>
        <v>8791</v>
      </c>
      <c r="L143" s="163">
        <f t="shared" si="58"/>
        <v>28358</v>
      </c>
      <c r="M143" s="164">
        <f t="shared" si="60"/>
        <v>1.1860067030575524E-3</v>
      </c>
      <c r="N143" s="79"/>
    </row>
    <row r="144" spans="1:14" x14ac:dyDescent="0.25">
      <c r="A144" s="1"/>
      <c r="B144" s="162" t="s">
        <v>128</v>
      </c>
      <c r="C144" s="163">
        <v>17025</v>
      </c>
      <c r="D144" s="163">
        <v>18681</v>
      </c>
      <c r="E144" s="163">
        <v>15372</v>
      </c>
      <c r="F144" s="163">
        <v>9958</v>
      </c>
      <c r="G144" s="163">
        <v>24691</v>
      </c>
      <c r="H144" s="163">
        <v>28155</v>
      </c>
      <c r="I144" s="164">
        <f t="shared" si="59"/>
        <v>0.14029403426349685</v>
      </c>
      <c r="J144" s="165">
        <f t="shared" si="56"/>
        <v>0.83157689305230287</v>
      </c>
      <c r="K144" s="163">
        <f t="shared" si="57"/>
        <v>3464</v>
      </c>
      <c r="L144" s="163">
        <f t="shared" si="58"/>
        <v>12783</v>
      </c>
      <c r="M144" s="164">
        <f t="shared" si="60"/>
        <v>8.1585229848238144E-4</v>
      </c>
      <c r="N144" s="79"/>
    </row>
    <row r="145" spans="1:14" x14ac:dyDescent="0.25">
      <c r="A145" s="161" t="s">
        <v>144</v>
      </c>
      <c r="B145" s="162" t="s">
        <v>131</v>
      </c>
      <c r="C145" s="163">
        <v>77288</v>
      </c>
      <c r="D145" s="163">
        <v>47882</v>
      </c>
      <c r="E145" s="163">
        <v>29519</v>
      </c>
      <c r="F145" s="163">
        <v>6358</v>
      </c>
      <c r="G145" s="163">
        <v>14264</v>
      </c>
      <c r="H145" s="163">
        <v>21375</v>
      </c>
      <c r="I145" s="164">
        <f t="shared" si="59"/>
        <v>0.49852776219854178</v>
      </c>
      <c r="J145" s="165">
        <f t="shared" si="56"/>
        <v>-0.27589010467834274</v>
      </c>
      <c r="K145" s="163">
        <f t="shared" si="57"/>
        <v>7111</v>
      </c>
      <c r="L145" s="163">
        <f t="shared" si="58"/>
        <v>-8144</v>
      </c>
      <c r="M145" s="164">
        <f t="shared" si="60"/>
        <v>6.1938706730814788E-4</v>
      </c>
      <c r="N145" s="79"/>
    </row>
    <row r="146" spans="1:14" x14ac:dyDescent="0.25">
      <c r="A146" s="167" t="s">
        <v>145</v>
      </c>
      <c r="B146" s="168" t="s">
        <v>145</v>
      </c>
      <c r="C146" s="169">
        <f t="shared" ref="C146:H146" si="61">C138-SUM(C139:C145)</f>
        <v>387552</v>
      </c>
      <c r="D146" s="169">
        <f t="shared" si="61"/>
        <v>425037</v>
      </c>
      <c r="E146" s="169">
        <f t="shared" si="61"/>
        <v>152342</v>
      </c>
      <c r="F146" s="169">
        <f t="shared" si="61"/>
        <v>227190</v>
      </c>
      <c r="G146" s="169">
        <f t="shared" si="61"/>
        <v>472180</v>
      </c>
      <c r="H146" s="169">
        <f t="shared" si="61"/>
        <v>514367</v>
      </c>
      <c r="I146" s="170">
        <f t="shared" si="59"/>
        <v>8.9345164979456992E-2</v>
      </c>
      <c r="J146" s="171">
        <f t="shared" si="56"/>
        <v>2.3763965288626907</v>
      </c>
      <c r="K146" s="169">
        <f>H146-G146</f>
        <v>42187</v>
      </c>
      <c r="L146" s="169">
        <f t="shared" si="58"/>
        <v>362025</v>
      </c>
      <c r="M146" s="170">
        <f t="shared" si="60"/>
        <v>1.4904901410530531E-2</v>
      </c>
      <c r="N146" s="79"/>
    </row>
    <row r="147" spans="1:14" s="144" customFormat="1" x14ac:dyDescent="0.25"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">
        <v>3</v>
      </c>
      <c r="B148" s="154" t="s">
        <v>68</v>
      </c>
      <c r="C148" s="176">
        <v>791792</v>
      </c>
      <c r="D148" s="176">
        <v>721244</v>
      </c>
      <c r="E148" s="176">
        <v>235241</v>
      </c>
      <c r="F148" s="176">
        <v>320278</v>
      </c>
      <c r="G148" s="176">
        <v>622441</v>
      </c>
      <c r="H148" s="176">
        <v>781085</v>
      </c>
      <c r="I148" s="177">
        <f>IFERROR(H148/G148-1,"-")</f>
        <v>0.25487395592513984</v>
      </c>
      <c r="J148" s="177">
        <f>IFERROR(H148/E148-1,"-")</f>
        <v>2.3203608214554436</v>
      </c>
      <c r="K148" s="176">
        <f>H148-G148</f>
        <v>158644</v>
      </c>
      <c r="L148" s="176">
        <f>H148-E148</f>
        <v>545844</v>
      </c>
      <c r="M148" s="177">
        <f>H148/H$8</f>
        <v>2.2633634969281155E-2</v>
      </c>
      <c r="N148" s="79"/>
    </row>
    <row r="149" spans="1:14" x14ac:dyDescent="0.25">
      <c r="A149" s="1" t="s">
        <v>96</v>
      </c>
      <c r="B149" s="157" t="s">
        <v>97</v>
      </c>
      <c r="C149" s="158">
        <v>267197</v>
      </c>
      <c r="D149" s="158">
        <v>261107</v>
      </c>
      <c r="E149" s="158">
        <v>90513</v>
      </c>
      <c r="F149" s="158">
        <v>118326</v>
      </c>
      <c r="G149" s="158">
        <v>251371</v>
      </c>
      <c r="H149" s="158">
        <v>299320</v>
      </c>
      <c r="I149" s="159">
        <f>IFERROR(H149/G149-1,"-")</f>
        <v>0.19074992739814856</v>
      </c>
      <c r="J149" s="160">
        <f t="shared" ref="J149:J160" si="62">IFERROR(H149/E149-1,"-")</f>
        <v>2.3069282865444745</v>
      </c>
      <c r="K149" s="158">
        <f t="shared" ref="K149:K159" si="63">H149-G149</f>
        <v>47949</v>
      </c>
      <c r="L149" s="158">
        <f t="shared" ref="L149:L160" si="64">H149-E149</f>
        <v>208807</v>
      </c>
      <c r="M149" s="159">
        <f>H149/H$8</f>
        <v>8.6734473444058397E-3</v>
      </c>
      <c r="N149" s="79"/>
    </row>
    <row r="150" spans="1:14" x14ac:dyDescent="0.25">
      <c r="A150" s="161" t="s">
        <v>103</v>
      </c>
      <c r="B150" s="162" t="s">
        <v>103</v>
      </c>
      <c r="C150" s="163">
        <v>113785</v>
      </c>
      <c r="D150" s="163">
        <v>111386</v>
      </c>
      <c r="E150" s="163">
        <v>46140</v>
      </c>
      <c r="F150" s="163">
        <v>86621</v>
      </c>
      <c r="G150" s="163">
        <v>153781</v>
      </c>
      <c r="H150" s="163">
        <v>212501</v>
      </c>
      <c r="I150" s="164">
        <f>IFERROR(H150/G150-1,"-")</f>
        <v>0.38184170996416977</v>
      </c>
      <c r="J150" s="165">
        <f t="shared" si="62"/>
        <v>3.6055700043346341</v>
      </c>
      <c r="K150" s="163">
        <f t="shared" si="63"/>
        <v>58720</v>
      </c>
      <c r="L150" s="163">
        <f t="shared" si="64"/>
        <v>166361</v>
      </c>
      <c r="M150" s="164">
        <f>H150/H$8</f>
        <v>6.1576781843297648E-3</v>
      </c>
      <c r="N150" s="79"/>
    </row>
    <row r="151" spans="1:14" x14ac:dyDescent="0.25">
      <c r="A151" s="161" t="s">
        <v>100</v>
      </c>
      <c r="B151" s="162" t="s">
        <v>100</v>
      </c>
      <c r="C151" s="163">
        <v>153412</v>
      </c>
      <c r="D151" s="163">
        <v>149721</v>
      </c>
      <c r="E151" s="163">
        <v>44373</v>
      </c>
      <c r="F151" s="163">
        <v>31705</v>
      </c>
      <c r="G151" s="163">
        <v>97590</v>
      </c>
      <c r="H151" s="163">
        <v>86819</v>
      </c>
      <c r="I151" s="164">
        <f>IFERROR(H151/G151-1,"-")</f>
        <v>-0.11036991495030224</v>
      </c>
      <c r="J151" s="165">
        <f t="shared" si="62"/>
        <v>0.95657269060013972</v>
      </c>
      <c r="K151" s="163">
        <f t="shared" si="63"/>
        <v>-10771</v>
      </c>
      <c r="L151" s="163">
        <f t="shared" si="64"/>
        <v>42446</v>
      </c>
      <c r="M151" s="164">
        <f>H151/H$8</f>
        <v>2.5157691600760745E-3</v>
      </c>
      <c r="N151" s="79"/>
    </row>
    <row r="152" spans="1:14" x14ac:dyDescent="0.25">
      <c r="A152" s="1"/>
      <c r="B152" s="157" t="s">
        <v>107</v>
      </c>
      <c r="C152" s="158">
        <v>524595</v>
      </c>
      <c r="D152" s="158">
        <v>460137</v>
      </c>
      <c r="E152" s="158">
        <v>144728</v>
      </c>
      <c r="F152" s="158">
        <v>201952</v>
      </c>
      <c r="G152" s="158">
        <v>371070</v>
      </c>
      <c r="H152" s="158">
        <v>481765</v>
      </c>
      <c r="I152" s="159">
        <f>IFERROR(H152/G152-1,"-")</f>
        <v>0.29831298676799523</v>
      </c>
      <c r="J152" s="160">
        <f t="shared" si="62"/>
        <v>2.3287615388867393</v>
      </c>
      <c r="K152" s="158">
        <f t="shared" si="63"/>
        <v>110695</v>
      </c>
      <c r="L152" s="158">
        <f t="shared" si="64"/>
        <v>337037</v>
      </c>
      <c r="M152" s="159">
        <f>H152/H$8</f>
        <v>1.3960187624875315E-2</v>
      </c>
      <c r="N152" s="79"/>
    </row>
    <row r="153" spans="1:14" s="56" customFormat="1" x14ac:dyDescent="0.25">
      <c r="B153" s="162" t="s">
        <v>110</v>
      </c>
      <c r="C153" s="163">
        <v>156082</v>
      </c>
      <c r="D153" s="163">
        <v>120718</v>
      </c>
      <c r="E153" s="163">
        <v>31890</v>
      </c>
      <c r="F153" s="163">
        <v>39412</v>
      </c>
      <c r="G153" s="163">
        <v>136400</v>
      </c>
      <c r="H153" s="163">
        <v>179243</v>
      </c>
      <c r="I153" s="164">
        <f t="shared" ref="I153:I160" si="65">IFERROR(H153/G153-1,"-")</f>
        <v>0.31409824046920831</v>
      </c>
      <c r="J153" s="165">
        <f t="shared" si="62"/>
        <v>4.6206647851991223</v>
      </c>
      <c r="K153" s="163">
        <f t="shared" si="63"/>
        <v>42843</v>
      </c>
      <c r="L153" s="163">
        <f t="shared" si="64"/>
        <v>147353</v>
      </c>
      <c r="M153" s="164">
        <f t="shared" ref="M153:M160" si="66">H153/H$8</f>
        <v>5.1939553733573963E-3</v>
      </c>
      <c r="N153" s="166"/>
    </row>
    <row r="154" spans="1:14" s="56" customFormat="1" x14ac:dyDescent="0.25">
      <c r="B154" s="162" t="s">
        <v>113</v>
      </c>
      <c r="C154" s="163">
        <v>185381</v>
      </c>
      <c r="D154" s="163">
        <v>154372</v>
      </c>
      <c r="E154" s="163">
        <v>49978</v>
      </c>
      <c r="F154" s="163">
        <v>69931</v>
      </c>
      <c r="G154" s="163">
        <v>98479</v>
      </c>
      <c r="H154" s="163">
        <v>105256</v>
      </c>
      <c r="I154" s="164">
        <f t="shared" si="65"/>
        <v>6.8816702037997945E-2</v>
      </c>
      <c r="J154" s="165">
        <f t="shared" si="62"/>
        <v>1.1060466605306334</v>
      </c>
      <c r="K154" s="163">
        <f t="shared" si="63"/>
        <v>6777</v>
      </c>
      <c r="L154" s="163">
        <f t="shared" si="64"/>
        <v>55278</v>
      </c>
      <c r="M154" s="164">
        <f t="shared" si="66"/>
        <v>3.0500212938753875E-3</v>
      </c>
      <c r="N154" s="166"/>
    </row>
    <row r="155" spans="1:14" x14ac:dyDescent="0.25">
      <c r="A155" s="1"/>
      <c r="B155" s="162" t="s">
        <v>116</v>
      </c>
      <c r="C155" s="163">
        <v>70665</v>
      </c>
      <c r="D155" s="163">
        <v>63972</v>
      </c>
      <c r="E155" s="163">
        <v>14033</v>
      </c>
      <c r="F155" s="163">
        <v>26362</v>
      </c>
      <c r="G155" s="163">
        <v>41410</v>
      </c>
      <c r="H155" s="163">
        <v>72199</v>
      </c>
      <c r="I155" s="164">
        <f t="shared" si="65"/>
        <v>0.74351605892296546</v>
      </c>
      <c r="J155" s="165">
        <f t="shared" si="62"/>
        <v>4.1449440604289887</v>
      </c>
      <c r="K155" s="163">
        <f t="shared" si="63"/>
        <v>30789</v>
      </c>
      <c r="L155" s="163">
        <f t="shared" si="64"/>
        <v>58166</v>
      </c>
      <c r="M155" s="164">
        <f t="shared" si="66"/>
        <v>2.0921228946236708E-3</v>
      </c>
      <c r="N155" s="79"/>
    </row>
    <row r="156" spans="1:14" x14ac:dyDescent="0.25">
      <c r="A156" s="1"/>
      <c r="B156" s="162" t="s">
        <v>123</v>
      </c>
      <c r="C156" s="163">
        <v>7417</v>
      </c>
      <c r="D156" s="163">
        <v>7808</v>
      </c>
      <c r="E156" s="163">
        <v>2588</v>
      </c>
      <c r="F156" s="163">
        <v>4562</v>
      </c>
      <c r="G156" s="163">
        <v>9484</v>
      </c>
      <c r="H156" s="163">
        <v>12559</v>
      </c>
      <c r="I156" s="164">
        <f t="shared" si="65"/>
        <v>0.32423028258118936</v>
      </c>
      <c r="J156" s="165">
        <f t="shared" si="62"/>
        <v>3.8527820710973728</v>
      </c>
      <c r="K156" s="163">
        <f t="shared" si="63"/>
        <v>3075</v>
      </c>
      <c r="L156" s="163">
        <f t="shared" si="64"/>
        <v>9971</v>
      </c>
      <c r="M156" s="164">
        <f t="shared" si="66"/>
        <v>3.6392431243616511E-4</v>
      </c>
      <c r="N156" s="79"/>
    </row>
    <row r="157" spans="1:14" x14ac:dyDescent="0.25">
      <c r="A157" s="1"/>
      <c r="B157" s="162" t="s">
        <v>119</v>
      </c>
      <c r="C157" s="163">
        <v>17321</v>
      </c>
      <c r="D157" s="163">
        <v>21924</v>
      </c>
      <c r="E157" s="163">
        <v>10906</v>
      </c>
      <c r="F157" s="163">
        <v>13772</v>
      </c>
      <c r="G157" s="163">
        <v>27289</v>
      </c>
      <c r="H157" s="163">
        <v>21390</v>
      </c>
      <c r="I157" s="164">
        <f t="shared" si="65"/>
        <v>-0.21616768661365382</v>
      </c>
      <c r="J157" s="165">
        <f t="shared" si="62"/>
        <v>0.96130570328259668</v>
      </c>
      <c r="K157" s="163">
        <f t="shared" si="63"/>
        <v>-5899</v>
      </c>
      <c r="L157" s="163">
        <f t="shared" si="64"/>
        <v>10484</v>
      </c>
      <c r="M157" s="164">
        <f t="shared" si="66"/>
        <v>6.1982172489924133E-4</v>
      </c>
      <c r="N157" s="79"/>
    </row>
    <row r="158" spans="1:14" x14ac:dyDescent="0.25">
      <c r="A158" s="1"/>
      <c r="B158" s="162" t="s">
        <v>128</v>
      </c>
      <c r="C158" s="163">
        <v>2280</v>
      </c>
      <c r="D158" s="163">
        <v>2951</v>
      </c>
      <c r="E158" s="163">
        <v>2836</v>
      </c>
      <c r="F158" s="163">
        <v>1823</v>
      </c>
      <c r="G158" s="163">
        <v>2563</v>
      </c>
      <c r="H158" s="163">
        <v>4469</v>
      </c>
      <c r="I158" s="164">
        <f t="shared" si="65"/>
        <v>0.74365977370269221</v>
      </c>
      <c r="J158" s="165">
        <f t="shared" si="62"/>
        <v>0.57581100141043717</v>
      </c>
      <c r="K158" s="163">
        <f t="shared" si="63"/>
        <v>1906</v>
      </c>
      <c r="L158" s="163">
        <f t="shared" si="64"/>
        <v>1633</v>
      </c>
      <c r="M158" s="164">
        <f t="shared" si="66"/>
        <v>1.2949898497310471E-4</v>
      </c>
      <c r="N158" s="79"/>
    </row>
    <row r="159" spans="1:14" x14ac:dyDescent="0.25">
      <c r="A159" s="161" t="s">
        <v>144</v>
      </c>
      <c r="B159" s="162" t="s">
        <v>131</v>
      </c>
      <c r="C159" s="163">
        <v>7782</v>
      </c>
      <c r="D159" s="163">
        <v>7381</v>
      </c>
      <c r="E159" s="163">
        <v>3788</v>
      </c>
      <c r="F159" s="163">
        <v>2712</v>
      </c>
      <c r="G159" s="163">
        <v>4129</v>
      </c>
      <c r="H159" s="163">
        <v>6277</v>
      </c>
      <c r="I159" s="164">
        <f t="shared" si="65"/>
        <v>0.52022281424073635</v>
      </c>
      <c r="J159" s="165">
        <f t="shared" si="62"/>
        <v>0.65707497360084477</v>
      </c>
      <c r="K159" s="163">
        <f t="shared" si="63"/>
        <v>2148</v>
      </c>
      <c r="L159" s="163">
        <f t="shared" si="64"/>
        <v>2489</v>
      </c>
      <c r="M159" s="164">
        <f t="shared" si="66"/>
        <v>1.8188971328623365E-4</v>
      </c>
      <c r="N159" s="79"/>
    </row>
    <row r="160" spans="1:14" x14ac:dyDescent="0.25">
      <c r="A160" s="167" t="s">
        <v>145</v>
      </c>
      <c r="B160" s="168" t="s">
        <v>145</v>
      </c>
      <c r="C160" s="169">
        <f t="shared" ref="C160:H160" si="67">C152-SUM(C153:C159)</f>
        <v>77667</v>
      </c>
      <c r="D160" s="169">
        <f t="shared" si="67"/>
        <v>81011</v>
      </c>
      <c r="E160" s="169">
        <f t="shared" si="67"/>
        <v>28709</v>
      </c>
      <c r="F160" s="169">
        <f t="shared" si="67"/>
        <v>43378</v>
      </c>
      <c r="G160" s="169">
        <f t="shared" si="67"/>
        <v>51316</v>
      </c>
      <c r="H160" s="169">
        <f t="shared" si="67"/>
        <v>80372</v>
      </c>
      <c r="I160" s="170">
        <f t="shared" si="65"/>
        <v>0.56621716423727486</v>
      </c>
      <c r="J160" s="171">
        <f t="shared" si="62"/>
        <v>1.7995402138702148</v>
      </c>
      <c r="K160" s="169">
        <f>H160-G160</f>
        <v>29056</v>
      </c>
      <c r="L160" s="169">
        <f t="shared" si="64"/>
        <v>51663</v>
      </c>
      <c r="M160" s="170">
        <f t="shared" si="66"/>
        <v>2.3289533274241151E-3</v>
      </c>
      <c r="N160" s="79"/>
    </row>
    <row r="161" spans="2:16" ht="6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E3902-6829-48D4-867D-6E0118A9715B}">
  <sheetPr>
    <tabColor theme="3" tint="0.39997558519241921"/>
  </sheetPr>
  <dimension ref="A4:A24"/>
  <sheetViews>
    <sheetView showGridLines="0" workbookViewId="0">
      <selection activeCell="F20" sqref="F20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882F-491A-48BC-AB72-5ABA137FF320}">
  <sheetPr>
    <tabColor theme="4" tint="0.79998168889431442"/>
  </sheetPr>
  <dimension ref="A1:P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1" spans="1:16" x14ac:dyDescent="0.25">
      <c r="D1" t="s">
        <v>229</v>
      </c>
      <c r="E1" t="s">
        <v>229</v>
      </c>
      <c r="G1" t="s">
        <v>229</v>
      </c>
    </row>
    <row r="4" spans="1:16" ht="48.75" customHeight="1" thickBot="1" x14ac:dyDescent="0.3">
      <c r="B4" s="269" t="s">
        <v>293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1" t="s">
        <v>68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3"/>
    </row>
    <row r="7" spans="1:16" ht="22.5" thickTop="1" thickBot="1" x14ac:dyDescent="0.3">
      <c r="B7" s="109"/>
      <c r="C7" s="294">
        <f>2019</f>
        <v>2019</v>
      </c>
      <c r="D7" s="295"/>
      <c r="E7" s="296">
        <v>2020</v>
      </c>
      <c r="F7" s="295"/>
      <c r="G7" s="296">
        <v>2021</v>
      </c>
      <c r="H7" s="295"/>
      <c r="I7" s="296">
        <v>2022</v>
      </c>
      <c r="J7" s="295"/>
      <c r="K7" s="296">
        <v>2023</v>
      </c>
      <c r="L7" s="295"/>
      <c r="M7" s="296">
        <v>2024</v>
      </c>
      <c r="N7" s="297"/>
      <c r="O7" s="298"/>
    </row>
    <row r="8" spans="1:16" ht="16.5" thickTop="1" thickBot="1" x14ac:dyDescent="0.3">
      <c r="B8" s="85"/>
      <c r="C8" s="111" t="s">
        <v>69</v>
      </c>
      <c r="D8" s="112" t="str">
        <f>CONCATENATE("dif ",RIGHT(2019,2),"/",RIGHT(2018,2))</f>
        <v>dif 19/18</v>
      </c>
      <c r="E8" s="113" t="s">
        <v>69</v>
      </c>
      <c r="F8" s="112" t="str">
        <f>CONCATENATE("dif ",RIGHT(E7,2),"/",RIGHT(C7,2))</f>
        <v>dif 20/19</v>
      </c>
      <c r="G8" s="113" t="s">
        <v>69</v>
      </c>
      <c r="H8" s="112" t="str">
        <f>CONCATENATE("dif ",RIGHT(G7,2),"/",RIGHT(E7,2))</f>
        <v>dif 21/20</v>
      </c>
      <c r="I8" s="113" t="s">
        <v>69</v>
      </c>
      <c r="J8" s="112" t="str">
        <f>CONCATENATE("dif ",RIGHT(I7,2),"/",RIGHT(G7,2))</f>
        <v>dif 22/21</v>
      </c>
      <c r="K8" s="113" t="s">
        <v>69</v>
      </c>
      <c r="L8" s="112" t="str">
        <f>CONCATENATE("dif ",RIGHT(K7,2),"/",RIGHT(I7,2))</f>
        <v>dif 23/22</v>
      </c>
      <c r="M8" s="113" t="s">
        <v>69</v>
      </c>
      <c r="N8" s="112" t="str">
        <f>CONCATENATE("dif ",RIGHT(M7,2),"/",RIGHT(K7,2))</f>
        <v>dif 24/23</v>
      </c>
      <c r="O8" s="112" t="str">
        <f>CONCATENATE("dif ",RIGHT(M7,2),"/",RIGHT(C7,2))</f>
        <v>dif 24/19</v>
      </c>
    </row>
    <row r="9" spans="1:16" x14ac:dyDescent="0.25">
      <c r="A9" s="1" t="s">
        <v>70</v>
      </c>
      <c r="B9" s="114" t="s">
        <v>71</v>
      </c>
      <c r="C9" s="184">
        <v>6.6107026143790852</v>
      </c>
      <c r="D9" s="185">
        <v>-1.5317068939947669</v>
      </c>
      <c r="E9" s="184">
        <v>6.4893508611026194</v>
      </c>
      <c r="F9" s="185">
        <f t="shared" ref="F9:J21" si="0">IFERROR(E9-C9,"-")</f>
        <v>-0.12135175327646586</v>
      </c>
      <c r="G9" s="184">
        <v>10.78780284043442</v>
      </c>
      <c r="H9" s="185">
        <f t="shared" si="0"/>
        <v>4.2984519793318006</v>
      </c>
      <c r="I9" s="184">
        <v>7.1439975747776883</v>
      </c>
      <c r="J9" s="185">
        <f t="shared" si="0"/>
        <v>-3.6438052656567317</v>
      </c>
      <c r="K9" s="184">
        <v>6.6944336100741069</v>
      </c>
      <c r="L9" s="185">
        <f t="shared" ref="L9:L21" si="1">IFERROR(K9-I9,"-")</f>
        <v>-0.4495639647035814</v>
      </c>
      <c r="M9" s="184">
        <v>5.6493276939587149</v>
      </c>
      <c r="N9" s="185">
        <f t="shared" ref="N9:N14" si="2">IFERROR(M9-K9,"-")</f>
        <v>-1.0451059161153919</v>
      </c>
      <c r="O9" s="185">
        <f t="shared" ref="O9:O14" si="3">IFERROR(M9-C9,"-")</f>
        <v>-0.96137492042037032</v>
      </c>
    </row>
    <row r="10" spans="1:16" x14ac:dyDescent="0.25">
      <c r="A10" s="1" t="s">
        <v>72</v>
      </c>
      <c r="B10" s="114" t="s">
        <v>73</v>
      </c>
      <c r="C10" s="184">
        <v>6.3015245623941274</v>
      </c>
      <c r="D10" s="185">
        <v>-1.7891264410322067</v>
      </c>
      <c r="E10" s="184">
        <v>5.4963622357271245</v>
      </c>
      <c r="F10" s="185">
        <f t="shared" si="0"/>
        <v>-0.80516232666700294</v>
      </c>
      <c r="G10" s="184">
        <v>8.326898326898327</v>
      </c>
      <c r="H10" s="185">
        <f t="shared" si="0"/>
        <v>2.8305360911712025</v>
      </c>
      <c r="I10" s="184">
        <v>5.433778974704242</v>
      </c>
      <c r="J10" s="185">
        <f t="shared" si="0"/>
        <v>-2.893119352194085</v>
      </c>
      <c r="K10" s="184">
        <v>6.3448800913589647</v>
      </c>
      <c r="L10" s="185">
        <f t="shared" si="1"/>
        <v>0.91110111665472271</v>
      </c>
      <c r="M10" s="184">
        <v>5.967058630720695</v>
      </c>
      <c r="N10" s="185">
        <f t="shared" si="2"/>
        <v>-0.37782146063826971</v>
      </c>
      <c r="O10" s="185">
        <f>IFERROR(M10-C10,"-")</f>
        <v>-0.33446593167343242</v>
      </c>
    </row>
    <row r="11" spans="1:16" x14ac:dyDescent="0.25">
      <c r="A11" s="1" t="s">
        <v>74</v>
      </c>
      <c r="B11" s="114" t="s">
        <v>75</v>
      </c>
      <c r="C11" s="184">
        <v>6.0477536027126311</v>
      </c>
      <c r="D11" s="185">
        <v>0.12377347325304999</v>
      </c>
      <c r="E11" s="184">
        <v>7.823050058207218</v>
      </c>
      <c r="F11" s="185">
        <f t="shared" si="0"/>
        <v>1.7752964554945869</v>
      </c>
      <c r="G11" s="184">
        <v>6.4167224080267555</v>
      </c>
      <c r="H11" s="185">
        <f t="shared" si="0"/>
        <v>-1.4063276501804625</v>
      </c>
      <c r="I11" s="184">
        <v>6.3085224128389594</v>
      </c>
      <c r="J11" s="185">
        <f t="shared" si="0"/>
        <v>-0.10819999518779611</v>
      </c>
      <c r="K11" s="184">
        <v>6.6754663196380992</v>
      </c>
      <c r="L11" s="185">
        <f t="shared" si="1"/>
        <v>0.3669439067991398</v>
      </c>
      <c r="M11" s="184">
        <v>6.3053628992869006</v>
      </c>
      <c r="N11" s="185">
        <f t="shared" si="2"/>
        <v>-0.37010342035119859</v>
      </c>
      <c r="O11" s="185">
        <f t="shared" si="3"/>
        <v>0.25760929657426956</v>
      </c>
    </row>
    <row r="12" spans="1:16" x14ac:dyDescent="0.25">
      <c r="A12" s="1" t="s">
        <v>76</v>
      </c>
      <c r="B12" s="114" t="s">
        <v>77</v>
      </c>
      <c r="C12" s="184">
        <v>6.7509713562844489</v>
      </c>
      <c r="D12" s="185">
        <v>0.33917417940565375</v>
      </c>
      <c r="E12" s="184" t="s">
        <v>229</v>
      </c>
      <c r="F12" s="185" t="str">
        <f t="shared" si="0"/>
        <v>-</v>
      </c>
      <c r="G12" s="184">
        <v>7.1521080187379447</v>
      </c>
      <c r="H12" s="185" t="str">
        <f t="shared" si="0"/>
        <v>-</v>
      </c>
      <c r="I12" s="184">
        <v>5.8118570448830296</v>
      </c>
      <c r="J12" s="185">
        <f t="shared" si="0"/>
        <v>-1.3402509738549151</v>
      </c>
      <c r="K12" s="184">
        <v>6.111035131207796</v>
      </c>
      <c r="L12" s="185">
        <f t="shared" si="1"/>
        <v>0.29917808632476639</v>
      </c>
      <c r="M12" s="184">
        <v>6.8823199146594805</v>
      </c>
      <c r="N12" s="185">
        <f t="shared" si="2"/>
        <v>0.7712847834516845</v>
      </c>
      <c r="O12" s="185">
        <f t="shared" si="3"/>
        <v>0.13134855837503157</v>
      </c>
    </row>
    <row r="13" spans="1:16" x14ac:dyDescent="0.25">
      <c r="A13" s="1" t="s">
        <v>78</v>
      </c>
      <c r="B13" s="114" t="s">
        <v>79</v>
      </c>
      <c r="C13" s="184">
        <v>5.2298334269137188</v>
      </c>
      <c r="D13" s="185">
        <v>-0.49729673513541872</v>
      </c>
      <c r="E13" s="184" t="s">
        <v>229</v>
      </c>
      <c r="F13" s="185" t="str">
        <f t="shared" si="0"/>
        <v>-</v>
      </c>
      <c r="G13" s="184">
        <v>8.0949849780448346</v>
      </c>
      <c r="H13" s="185" t="str">
        <f t="shared" si="0"/>
        <v>-</v>
      </c>
      <c r="I13" s="184">
        <v>5.3957282471626735</v>
      </c>
      <c r="J13" s="185">
        <f t="shared" si="0"/>
        <v>-2.6992567308821611</v>
      </c>
      <c r="K13" s="184">
        <v>5.4464900662251656</v>
      </c>
      <c r="L13" s="185">
        <f t="shared" si="1"/>
        <v>5.0761819062492108E-2</v>
      </c>
      <c r="M13" s="184">
        <v>5.6039879642520321</v>
      </c>
      <c r="N13" s="185">
        <f t="shared" si="2"/>
        <v>0.15749789802686642</v>
      </c>
      <c r="O13" s="185">
        <f t="shared" si="3"/>
        <v>0.37415453733831328</v>
      </c>
    </row>
    <row r="14" spans="1:16" x14ac:dyDescent="0.25">
      <c r="A14" s="1" t="s">
        <v>80</v>
      </c>
      <c r="B14" s="114" t="s">
        <v>81</v>
      </c>
      <c r="C14" s="184">
        <v>5.4415117502630652</v>
      </c>
      <c r="D14" s="185">
        <v>-0.13206552126477344</v>
      </c>
      <c r="E14" s="184" t="s">
        <v>229</v>
      </c>
      <c r="F14" s="185" t="str">
        <f t="shared" si="0"/>
        <v>-</v>
      </c>
      <c r="G14" s="184">
        <v>4.2604482132041186</v>
      </c>
      <c r="H14" s="185" t="str">
        <f t="shared" si="0"/>
        <v>-</v>
      </c>
      <c r="I14" s="184">
        <v>4.8837811900191941</v>
      </c>
      <c r="J14" s="185">
        <f t="shared" si="0"/>
        <v>0.62333297681507549</v>
      </c>
      <c r="K14" s="184">
        <v>4.1083433775277891</v>
      </c>
      <c r="L14" s="185">
        <f t="shared" si="1"/>
        <v>-0.77543781249140498</v>
      </c>
      <c r="M14" s="184">
        <v>4.8911242603550296</v>
      </c>
      <c r="N14" s="185">
        <f t="shared" si="2"/>
        <v>0.78278088282724045</v>
      </c>
      <c r="O14" s="185">
        <f t="shared" si="3"/>
        <v>-0.55038748990803565</v>
      </c>
    </row>
    <row r="15" spans="1:16" x14ac:dyDescent="0.25">
      <c r="A15" s="1" t="s">
        <v>82</v>
      </c>
      <c r="B15" s="114" t="s">
        <v>83</v>
      </c>
      <c r="C15" s="184">
        <v>6.1753995082974802</v>
      </c>
      <c r="D15" s="185">
        <v>-0.23672836720996226</v>
      </c>
      <c r="E15" s="184" t="s">
        <v>229</v>
      </c>
      <c r="F15" s="185" t="str">
        <f t="shared" si="0"/>
        <v>-</v>
      </c>
      <c r="G15" s="184">
        <v>2.7734342160571668</v>
      </c>
      <c r="H15" s="185" t="str">
        <f t="shared" si="0"/>
        <v>-</v>
      </c>
      <c r="I15" s="184">
        <v>5.606170672978819</v>
      </c>
      <c r="J15" s="185">
        <f t="shared" si="0"/>
        <v>2.8327364569216522</v>
      </c>
      <c r="K15" s="184">
        <v>5.7056444673894342</v>
      </c>
      <c r="L15" s="185">
        <f t="shared" si="1"/>
        <v>9.9473794410615213E-2</v>
      </c>
      <c r="M15" s="184">
        <v>5.9049370994540711</v>
      </c>
      <c r="N15" s="185">
        <f>IFERROR(M15-K15,"-")</f>
        <v>0.19929263206463688</v>
      </c>
      <c r="O15" s="185">
        <f>IFERROR(M15-C15,"-")</f>
        <v>-0.27046240884340911</v>
      </c>
    </row>
    <row r="16" spans="1:16" x14ac:dyDescent="0.25">
      <c r="A16" s="1" t="s">
        <v>84</v>
      </c>
      <c r="B16" s="114" t="s">
        <v>85</v>
      </c>
      <c r="C16" s="184">
        <v>6.5231916068470461</v>
      </c>
      <c r="D16" s="185">
        <v>-0.18073798475335501</v>
      </c>
      <c r="E16" s="184">
        <v>3.9101733232856066</v>
      </c>
      <c r="F16" s="185">
        <f t="shared" si="0"/>
        <v>-2.6130182835614395</v>
      </c>
      <c r="G16" s="184">
        <v>5.0702761402420107</v>
      </c>
      <c r="H16" s="185">
        <f t="shared" si="0"/>
        <v>1.160102816956404</v>
      </c>
      <c r="I16" s="184">
        <v>8.4148579849946401</v>
      </c>
      <c r="J16" s="185">
        <f t="shared" si="0"/>
        <v>3.3445818447526294</v>
      </c>
      <c r="K16" s="184">
        <v>6.3387567424175435</v>
      </c>
      <c r="L16" s="185">
        <f t="shared" si="1"/>
        <v>-2.0761012425770966</v>
      </c>
      <c r="M16" s="184"/>
      <c r="N16" s="185"/>
      <c r="O16" s="185"/>
    </row>
    <row r="17" spans="1:16" x14ac:dyDescent="0.25">
      <c r="A17" s="1" t="s">
        <v>86</v>
      </c>
      <c r="B17" s="114" t="s">
        <v>87</v>
      </c>
      <c r="C17" s="184">
        <v>5.6485558811218084</v>
      </c>
      <c r="D17" s="185">
        <v>-0.12427527346270573</v>
      </c>
      <c r="E17" s="184">
        <v>3.3972097498396407</v>
      </c>
      <c r="F17" s="185">
        <f t="shared" si="0"/>
        <v>-2.2513461312821677</v>
      </c>
      <c r="G17" s="184">
        <v>5.638995215311005</v>
      </c>
      <c r="H17" s="185">
        <f t="shared" si="0"/>
        <v>2.2417854654713643</v>
      </c>
      <c r="I17" s="184">
        <v>6.9209328254204214</v>
      </c>
      <c r="J17" s="185">
        <f t="shared" si="0"/>
        <v>1.2819376101094164</v>
      </c>
      <c r="K17" s="184">
        <v>4.0842182350787262</v>
      </c>
      <c r="L17" s="185">
        <f t="shared" si="1"/>
        <v>-2.8367145903416953</v>
      </c>
      <c r="M17" s="184"/>
      <c r="N17" s="185"/>
      <c r="O17" s="185"/>
    </row>
    <row r="18" spans="1:16" x14ac:dyDescent="0.25">
      <c r="A18" s="1" t="s">
        <v>88</v>
      </c>
      <c r="B18" s="114" t="s">
        <v>89</v>
      </c>
      <c r="C18" s="184">
        <v>5.6187209390959678</v>
      </c>
      <c r="D18" s="185">
        <v>-1.1721525941504467</v>
      </c>
      <c r="E18" s="184">
        <v>3.4566877591097533</v>
      </c>
      <c r="F18" s="185">
        <f t="shared" si="0"/>
        <v>-2.1620331799862145</v>
      </c>
      <c r="G18" s="184">
        <v>5.4538399590013906</v>
      </c>
      <c r="H18" s="185">
        <f t="shared" si="0"/>
        <v>1.9971521998916373</v>
      </c>
      <c r="I18" s="184">
        <v>6.51228260133992</v>
      </c>
      <c r="J18" s="185">
        <f t="shared" si="0"/>
        <v>1.0584426423385294</v>
      </c>
      <c r="K18" s="184">
        <v>5.9405797936718345</v>
      </c>
      <c r="L18" s="185">
        <f t="shared" si="1"/>
        <v>-0.57170280766808546</v>
      </c>
      <c r="M18" s="184"/>
      <c r="N18" s="185"/>
      <c r="O18" s="185"/>
    </row>
    <row r="19" spans="1:16" x14ac:dyDescent="0.25">
      <c r="A19" s="1" t="s">
        <v>90</v>
      </c>
      <c r="B19" s="114" t="s">
        <v>91</v>
      </c>
      <c r="C19" s="184">
        <v>6.6770270270270267</v>
      </c>
      <c r="D19" s="185">
        <v>0.24487885130104026</v>
      </c>
      <c r="E19" s="184">
        <v>4.9024390243902438</v>
      </c>
      <c r="F19" s="185">
        <f t="shared" si="0"/>
        <v>-1.7745880026367828</v>
      </c>
      <c r="G19" s="184">
        <v>6.2151449722393588</v>
      </c>
      <c r="H19" s="185">
        <f t="shared" si="0"/>
        <v>1.312705947849115</v>
      </c>
      <c r="I19" s="184">
        <v>6.6308302557789629</v>
      </c>
      <c r="J19" s="185">
        <f t="shared" si="0"/>
        <v>0.4156852835396041</v>
      </c>
      <c r="K19" s="184">
        <v>5.6851358980562949</v>
      </c>
      <c r="L19" s="185">
        <f t="shared" si="1"/>
        <v>-0.94569435772266797</v>
      </c>
      <c r="M19" s="184"/>
      <c r="N19" s="185"/>
      <c r="O19" s="185"/>
    </row>
    <row r="20" spans="1:16" x14ac:dyDescent="0.25">
      <c r="A20" s="1" t="s">
        <v>92</v>
      </c>
      <c r="B20" s="114" t="s">
        <v>93</v>
      </c>
      <c r="C20" s="184">
        <v>6.1110180532291087</v>
      </c>
      <c r="D20" s="185">
        <v>-0.15374868868210267</v>
      </c>
      <c r="E20" s="184">
        <v>7.5859700760363014</v>
      </c>
      <c r="F20" s="185">
        <f t="shared" si="0"/>
        <v>1.4749520228071926</v>
      </c>
      <c r="G20" s="184">
        <v>6.0851153481512696</v>
      </c>
      <c r="H20" s="185">
        <f t="shared" si="0"/>
        <v>-1.5008547278850317</v>
      </c>
      <c r="I20" s="184">
        <v>6.5736137667304018</v>
      </c>
      <c r="J20" s="185">
        <f t="shared" si="0"/>
        <v>0.48849841857913212</v>
      </c>
      <c r="K20" s="184">
        <v>5.73503041946846</v>
      </c>
      <c r="L20" s="185">
        <f t="shared" si="1"/>
        <v>-0.83858334726194173</v>
      </c>
      <c r="M20" s="184"/>
      <c r="N20" s="185"/>
      <c r="O20" s="185"/>
    </row>
    <row r="21" spans="1:16" ht="15.75" x14ac:dyDescent="0.25">
      <c r="A21" s="1" t="s">
        <v>0</v>
      </c>
      <c r="B21" s="117" t="s">
        <v>30</v>
      </c>
      <c r="C21" s="186">
        <v>6.0858480521564111</v>
      </c>
      <c r="D21" s="187">
        <v>-0.39251636657226552</v>
      </c>
      <c r="E21" s="186">
        <v>5.3491945835517871</v>
      </c>
      <c r="F21" s="187">
        <f t="shared" si="0"/>
        <v>-0.736653468604624</v>
      </c>
      <c r="G21" s="186">
        <v>5.9650944469731453</v>
      </c>
      <c r="H21" s="187">
        <f t="shared" si="0"/>
        <v>0.61589986342135816</v>
      </c>
      <c r="I21" s="186">
        <v>6.2993357337968714</v>
      </c>
      <c r="J21" s="187">
        <f t="shared" si="0"/>
        <v>0.33424128682372611</v>
      </c>
      <c r="K21" s="186">
        <v>5.7549280737556785</v>
      </c>
      <c r="L21" s="187">
        <f t="shared" si="1"/>
        <v>-0.5444076600411929</v>
      </c>
      <c r="M21" s="186">
        <v>5.9056519105207652</v>
      </c>
      <c r="N21" s="187">
        <v>-1.9125159542928927E-2</v>
      </c>
      <c r="O21" s="187">
        <v>-0.16799330759134712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E24" s="120"/>
      <c r="G24" s="120"/>
      <c r="I24" s="120"/>
      <c r="K24" s="120"/>
      <c r="N24" s="79"/>
    </row>
    <row r="26" spans="1:16" ht="59.25" customHeight="1" thickBot="1" x14ac:dyDescent="0.3">
      <c r="B26" s="269" t="s">
        <v>294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1" t="s">
        <v>97</v>
      </c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3"/>
    </row>
    <row r="29" spans="1:16" ht="22.5" thickTop="1" thickBot="1" x14ac:dyDescent="0.3">
      <c r="B29" s="109"/>
      <c r="C29" s="294">
        <f>2019</f>
        <v>2019</v>
      </c>
      <c r="D29" s="295"/>
      <c r="E29" s="296">
        <v>2020</v>
      </c>
      <c r="F29" s="295"/>
      <c r="G29" s="296">
        <v>2021</v>
      </c>
      <c r="H29" s="295"/>
      <c r="I29" s="296">
        <v>2022</v>
      </c>
      <c r="J29" s="295"/>
      <c r="K29" s="296">
        <v>2023</v>
      </c>
      <c r="L29" s="295"/>
      <c r="M29" s="296">
        <v>2024</v>
      </c>
      <c r="N29" s="297"/>
      <c r="O29" s="298"/>
    </row>
    <row r="30" spans="1:16" ht="16.5" thickTop="1" thickBot="1" x14ac:dyDescent="0.3">
      <c r="B30" s="85"/>
      <c r="C30" s="111" t="s">
        <v>69</v>
      </c>
      <c r="D30" s="112" t="str">
        <f>CONCATENATE("dif ",RIGHT(2019,2),"/",RIGHT(2018,2))</f>
        <v>dif 19/18</v>
      </c>
      <c r="E30" s="113" t="s">
        <v>69</v>
      </c>
      <c r="F30" s="112" t="str">
        <f>CONCATENATE("dif ",RIGHT(E29,2),"/",RIGHT(C29,2))</f>
        <v>dif 20/19</v>
      </c>
      <c r="G30" s="113" t="s">
        <v>69</v>
      </c>
      <c r="H30" s="112" t="str">
        <f>CONCATENATE("dif ",RIGHT(G29,2),"/",RIGHT(E29,2))</f>
        <v>dif 21/20</v>
      </c>
      <c r="I30" s="113" t="s">
        <v>69</v>
      </c>
      <c r="J30" s="112" t="str">
        <f>CONCATENATE("dif ",RIGHT(I29,2),"/",RIGHT(G29,2))</f>
        <v>dif 22/21</v>
      </c>
      <c r="K30" s="113" t="s">
        <v>69</v>
      </c>
      <c r="L30" s="112" t="str">
        <f>CONCATENATE("dif ",RIGHT(K29,2),"/",RIGHT(I29,2))</f>
        <v>dif 23/22</v>
      </c>
      <c r="M30" s="113" t="s">
        <v>69</v>
      </c>
      <c r="N30" s="112" t="str">
        <f>CONCATENATE("dif ",RIGHT(M29,2),"/",RIGHT(K29,2))</f>
        <v>dif 24/23</v>
      </c>
      <c r="O30" s="112" t="str">
        <f>CONCATENATE("dif ",RIGHT(M29,2),"/",RIGHT(C29,2))</f>
        <v>dif 24/19</v>
      </c>
    </row>
    <row r="31" spans="1:16" x14ac:dyDescent="0.25">
      <c r="B31" s="114" t="s">
        <v>71</v>
      </c>
      <c r="C31" s="184">
        <v>4.4566801619433196</v>
      </c>
      <c r="D31" s="185">
        <v>-8.7608380862318622</v>
      </c>
      <c r="E31" s="184">
        <v>4.6670880741677205</v>
      </c>
      <c r="F31" s="185">
        <f t="shared" ref="F31:J43" si="4">IFERROR(E31-C31,"-")</f>
        <v>0.21040791222440092</v>
      </c>
      <c r="G31" s="184">
        <v>5.6070175438596488</v>
      </c>
      <c r="H31" s="185">
        <f t="shared" si="4"/>
        <v>0.93992946969192825</v>
      </c>
      <c r="I31" s="184">
        <v>5.190523690773067</v>
      </c>
      <c r="J31" s="185">
        <f t="shared" si="4"/>
        <v>-0.41649385308658182</v>
      </c>
      <c r="K31" s="184">
        <v>4.5303193397918911</v>
      </c>
      <c r="L31" s="185">
        <f t="shared" ref="L31:N43" si="5">IFERROR(K31-I31,"-")</f>
        <v>-0.66020435098117591</v>
      </c>
      <c r="M31" s="184">
        <v>4.3015362629510543</v>
      </c>
      <c r="N31" s="185">
        <f t="shared" si="5"/>
        <v>-0.22878307684083676</v>
      </c>
      <c r="O31" s="185">
        <f t="shared" ref="O31:O36" si="6">IFERROR(M31-C31,"-")</f>
        <v>-0.15514389899226533</v>
      </c>
    </row>
    <row r="32" spans="1:16" x14ac:dyDescent="0.25">
      <c r="B32" s="114" t="s">
        <v>73</v>
      </c>
      <c r="C32" s="184">
        <v>3.43075117370892</v>
      </c>
      <c r="D32" s="185">
        <v>-8.6940408396022288</v>
      </c>
      <c r="E32" s="184">
        <v>3.0909090909090908</v>
      </c>
      <c r="F32" s="185">
        <f t="shared" si="4"/>
        <v>-0.33984208279982919</v>
      </c>
      <c r="G32" s="184">
        <v>2.6389937106918238</v>
      </c>
      <c r="H32" s="185">
        <f t="shared" si="4"/>
        <v>-0.45191538021726707</v>
      </c>
      <c r="I32" s="184">
        <v>3.356354720065386</v>
      </c>
      <c r="J32" s="185">
        <f t="shared" si="4"/>
        <v>0.71736100937356229</v>
      </c>
      <c r="K32" s="184">
        <v>3.19493006993007</v>
      </c>
      <c r="L32" s="185">
        <f t="shared" si="5"/>
        <v>-0.16142465013531604</v>
      </c>
      <c r="M32" s="184">
        <v>3.8014281790716837</v>
      </c>
      <c r="N32" s="185">
        <f t="shared" si="5"/>
        <v>0.60649810914161373</v>
      </c>
      <c r="O32" s="185">
        <f>IFERROR(M32-C32,"-")</f>
        <v>0.37067700536276371</v>
      </c>
    </row>
    <row r="33" spans="2:16" x14ac:dyDescent="0.25">
      <c r="B33" s="114" t="s">
        <v>75</v>
      </c>
      <c r="C33" s="184">
        <v>3.4526006711409396</v>
      </c>
      <c r="D33" s="185">
        <v>-0.18332379087047901</v>
      </c>
      <c r="E33" s="184">
        <v>4.125</v>
      </c>
      <c r="F33" s="185">
        <f t="shared" si="4"/>
        <v>0.6723993288590604</v>
      </c>
      <c r="G33" s="184">
        <v>2.7068155111633372</v>
      </c>
      <c r="H33" s="185">
        <f t="shared" si="4"/>
        <v>-1.4181844888366628</v>
      </c>
      <c r="I33" s="184">
        <v>3.3214643931795385</v>
      </c>
      <c r="J33" s="185">
        <f t="shared" si="4"/>
        <v>0.61464888201620127</v>
      </c>
      <c r="K33" s="184">
        <v>3.9745222929936306</v>
      </c>
      <c r="L33" s="185">
        <f t="shared" si="5"/>
        <v>0.65305789981409212</v>
      </c>
      <c r="M33" s="184">
        <v>4.0634615384615387</v>
      </c>
      <c r="N33" s="185">
        <f t="shared" si="5"/>
        <v>8.8939245467908101E-2</v>
      </c>
      <c r="O33" s="185">
        <f t="shared" si="6"/>
        <v>0.61086086732059908</v>
      </c>
    </row>
    <row r="34" spans="2:16" x14ac:dyDescent="0.25">
      <c r="B34" s="114" t="s">
        <v>77</v>
      </c>
      <c r="C34" s="184">
        <v>4.6321525885558579</v>
      </c>
      <c r="D34" s="185">
        <v>1.4365090241994221</v>
      </c>
      <c r="E34" s="184" t="s">
        <v>229</v>
      </c>
      <c r="F34" s="185" t="str">
        <f>IFERROR(E34-C34,"-")</f>
        <v>-</v>
      </c>
      <c r="G34" s="184">
        <v>3.1786809815950918</v>
      </c>
      <c r="H34" s="185" t="str">
        <f>IFERROR(G34-E34,"-")</f>
        <v>-</v>
      </c>
      <c r="I34" s="184">
        <v>3.5522642151855637</v>
      </c>
      <c r="J34" s="185">
        <f>IFERROR(I34-G34,"-")</f>
        <v>0.37358323359047185</v>
      </c>
      <c r="K34" s="184">
        <v>3.982905982905983</v>
      </c>
      <c r="L34" s="185">
        <f>IFERROR(K34-I34,"-")</f>
        <v>0.43064176772041929</v>
      </c>
      <c r="M34" s="184">
        <v>6.1038406827880509</v>
      </c>
      <c r="N34" s="185">
        <f>IFERROR(M34-K34,"-")</f>
        <v>2.120934699882068</v>
      </c>
      <c r="O34" s="185">
        <f t="shared" si="6"/>
        <v>1.471688094232193</v>
      </c>
    </row>
    <row r="35" spans="2:16" x14ac:dyDescent="0.25">
      <c r="B35" s="114" t="s">
        <v>79</v>
      </c>
      <c r="C35" s="184">
        <v>2.9461780704265674</v>
      </c>
      <c r="D35" s="185">
        <v>-0.26524537454950892</v>
      </c>
      <c r="E35" s="184" t="s">
        <v>229</v>
      </c>
      <c r="F35" s="185" t="str">
        <f t="shared" si="4"/>
        <v>-</v>
      </c>
      <c r="G35" s="184">
        <v>3.0007710100231302</v>
      </c>
      <c r="H35" s="185" t="str">
        <f t="shared" si="4"/>
        <v>-</v>
      </c>
      <c r="I35" s="184">
        <v>3.2111142139067299</v>
      </c>
      <c r="J35" s="185">
        <f t="shared" si="4"/>
        <v>0.21034320388359973</v>
      </c>
      <c r="K35" s="184">
        <v>3.585343228200371</v>
      </c>
      <c r="L35" s="185">
        <f t="shared" si="5"/>
        <v>0.37422901429364108</v>
      </c>
      <c r="M35" s="184">
        <v>4.1656030965582174</v>
      </c>
      <c r="N35" s="185">
        <f t="shared" si="5"/>
        <v>0.58025986835784638</v>
      </c>
      <c r="O35" s="185">
        <f>IFERROR(M35-C35,"-")</f>
        <v>1.2194250261316499</v>
      </c>
    </row>
    <row r="36" spans="2:16" x14ac:dyDescent="0.25">
      <c r="B36" s="114" t="s">
        <v>81</v>
      </c>
      <c r="C36" s="184">
        <v>3.3043478260869565</v>
      </c>
      <c r="D36" s="185">
        <v>0.3745642028370626</v>
      </c>
      <c r="E36" s="184" t="s">
        <v>229</v>
      </c>
      <c r="F36" s="185" t="str">
        <f t="shared" si="4"/>
        <v>-</v>
      </c>
      <c r="G36" s="184">
        <v>1.8985074626865672</v>
      </c>
      <c r="H36" s="185" t="str">
        <f t="shared" si="4"/>
        <v>-</v>
      </c>
      <c r="I36" s="184">
        <v>2.7494692144373674</v>
      </c>
      <c r="J36" s="185">
        <f t="shared" si="4"/>
        <v>0.85096175175080013</v>
      </c>
      <c r="K36" s="184">
        <v>2.8345461052129308</v>
      </c>
      <c r="L36" s="185">
        <f t="shared" si="5"/>
        <v>8.5076890775563463E-2</v>
      </c>
      <c r="M36" s="184">
        <v>4.0688060538116595</v>
      </c>
      <c r="N36" s="185">
        <f t="shared" si="5"/>
        <v>1.2342599485987287</v>
      </c>
      <c r="O36" s="185">
        <f t="shared" si="6"/>
        <v>0.76445822772470295</v>
      </c>
    </row>
    <row r="37" spans="2:16" x14ac:dyDescent="0.25">
      <c r="B37" s="114" t="s">
        <v>83</v>
      </c>
      <c r="C37" s="184">
        <v>4.0235638379793626</v>
      </c>
      <c r="D37" s="185">
        <v>-0.32698727505283998</v>
      </c>
      <c r="E37" s="184" t="s">
        <v>229</v>
      </c>
      <c r="F37" s="185" t="str">
        <f t="shared" si="4"/>
        <v>-</v>
      </c>
      <c r="G37" s="184">
        <v>2.3212735166425471</v>
      </c>
      <c r="H37" s="185" t="str">
        <f t="shared" si="4"/>
        <v>-</v>
      </c>
      <c r="I37" s="184">
        <v>3.3948813244361853</v>
      </c>
      <c r="J37" s="185">
        <f t="shared" si="4"/>
        <v>1.0736078077936382</v>
      </c>
      <c r="K37" s="184">
        <v>3.7118304688803603</v>
      </c>
      <c r="L37" s="185">
        <f t="shared" si="5"/>
        <v>0.31694914444417499</v>
      </c>
      <c r="M37" s="184">
        <v>4.9375448671931084</v>
      </c>
      <c r="N37" s="185">
        <f t="shared" si="5"/>
        <v>1.2257143983127481</v>
      </c>
      <c r="O37" s="185">
        <f>IFERROR(M37-C37,"-")</f>
        <v>0.9139810292137458</v>
      </c>
    </row>
    <row r="38" spans="2:16" x14ac:dyDescent="0.25">
      <c r="B38" s="114" t="s">
        <v>85</v>
      </c>
      <c r="C38" s="184">
        <v>4.4444972288202695</v>
      </c>
      <c r="D38" s="185">
        <v>-0.18457415025110979</v>
      </c>
      <c r="E38" s="184">
        <v>3.3576394777005256</v>
      </c>
      <c r="F38" s="185">
        <f t="shared" si="4"/>
        <v>-1.0868577511197439</v>
      </c>
      <c r="G38" s="184">
        <v>3.4103554868624419</v>
      </c>
      <c r="H38" s="185">
        <f t="shared" si="4"/>
        <v>5.2716009161916322E-2</v>
      </c>
      <c r="I38" s="184">
        <v>5.1111111111111107</v>
      </c>
      <c r="J38" s="185">
        <f t="shared" si="4"/>
        <v>1.7007556242486688</v>
      </c>
      <c r="K38" s="184">
        <v>5.7862292718096615</v>
      </c>
      <c r="L38" s="185">
        <f t="shared" si="5"/>
        <v>0.6751181606985508</v>
      </c>
      <c r="M38" s="184"/>
      <c r="N38" s="185"/>
      <c r="O38" s="185"/>
    </row>
    <row r="39" spans="2:16" x14ac:dyDescent="0.25">
      <c r="B39" s="114" t="s">
        <v>87</v>
      </c>
      <c r="C39" s="184">
        <v>3.5973635908559989</v>
      </c>
      <c r="D39" s="185">
        <v>8.2233193627860857E-3</v>
      </c>
      <c r="E39" s="184">
        <v>2.9156934306569342</v>
      </c>
      <c r="F39" s="185">
        <f t="shared" si="4"/>
        <v>-0.68167016019906468</v>
      </c>
      <c r="G39" s="184">
        <v>3.8592896174863389</v>
      </c>
      <c r="H39" s="185">
        <f t="shared" si="4"/>
        <v>0.94359618682940472</v>
      </c>
      <c r="I39" s="184">
        <v>5.4221146085552867</v>
      </c>
      <c r="J39" s="185">
        <f t="shared" si="4"/>
        <v>1.5628249910689478</v>
      </c>
      <c r="K39" s="184">
        <v>3.1962110960757779</v>
      </c>
      <c r="L39" s="185">
        <f t="shared" si="5"/>
        <v>-2.2259035124795088</v>
      </c>
      <c r="M39" s="184"/>
      <c r="N39" s="185"/>
      <c r="O39" s="185"/>
    </row>
    <row r="40" spans="2:16" x14ac:dyDescent="0.25">
      <c r="B40" s="114" t="s">
        <v>89</v>
      </c>
      <c r="C40" s="184">
        <v>3.298528186614829</v>
      </c>
      <c r="D40" s="185">
        <v>-0.21357468781784883</v>
      </c>
      <c r="E40" s="184">
        <v>2.8420068557182923</v>
      </c>
      <c r="F40" s="185">
        <f t="shared" si="4"/>
        <v>-0.45652133089653679</v>
      </c>
      <c r="G40" s="184">
        <v>3.2298095863427445</v>
      </c>
      <c r="H40" s="185">
        <f t="shared" si="4"/>
        <v>0.38780273062445225</v>
      </c>
      <c r="I40" s="184">
        <v>4.0484003281378182</v>
      </c>
      <c r="J40" s="185">
        <f t="shared" si="4"/>
        <v>0.81859074179507374</v>
      </c>
      <c r="K40" s="184">
        <v>4.9653250773993811</v>
      </c>
      <c r="L40" s="185">
        <f t="shared" si="5"/>
        <v>0.91692474926156287</v>
      </c>
      <c r="M40" s="184"/>
      <c r="N40" s="185"/>
      <c r="O40" s="185"/>
    </row>
    <row r="41" spans="2:16" x14ac:dyDescent="0.25">
      <c r="B41" s="114" t="s">
        <v>91</v>
      </c>
      <c r="C41" s="184">
        <v>3.8372652864708714</v>
      </c>
      <c r="D41" s="185">
        <v>-0.99650954796621427</v>
      </c>
      <c r="E41" s="184">
        <v>3.1256072172102707</v>
      </c>
      <c r="F41" s="185">
        <f t="shared" si="4"/>
        <v>-0.71165806926060071</v>
      </c>
      <c r="G41" s="184">
        <v>3.1038039974210188</v>
      </c>
      <c r="H41" s="185">
        <f t="shared" si="4"/>
        <v>-2.1803219789251926E-2</v>
      </c>
      <c r="I41" s="184">
        <v>4.5678866587957501</v>
      </c>
      <c r="J41" s="185">
        <f t="shared" si="4"/>
        <v>1.4640826613747313</v>
      </c>
      <c r="K41" s="184">
        <v>3.7732156561780505</v>
      </c>
      <c r="L41" s="185">
        <f t="shared" si="5"/>
        <v>-0.79467100261769952</v>
      </c>
      <c r="M41" s="184"/>
      <c r="N41" s="185"/>
      <c r="O41" s="185"/>
    </row>
    <row r="42" spans="2:16" x14ac:dyDescent="0.25">
      <c r="B42" s="114" t="s">
        <v>93</v>
      </c>
      <c r="C42" s="184">
        <v>4.4061696658097684</v>
      </c>
      <c r="D42" s="185">
        <v>-0.24509936972322688</v>
      </c>
      <c r="E42" s="184">
        <v>13.531013615733738</v>
      </c>
      <c r="F42" s="185">
        <f t="shared" si="4"/>
        <v>9.1248439499239691</v>
      </c>
      <c r="G42" s="184">
        <v>4.0667433831990794</v>
      </c>
      <c r="H42" s="185">
        <f t="shared" si="4"/>
        <v>-9.464270232534659</v>
      </c>
      <c r="I42" s="184">
        <v>5.2474344355758271</v>
      </c>
      <c r="J42" s="185">
        <f t="shared" si="4"/>
        <v>1.1806910523767478</v>
      </c>
      <c r="K42" s="184">
        <v>4.1252729257641922</v>
      </c>
      <c r="L42" s="185">
        <f t="shared" si="5"/>
        <v>-1.1221615098116349</v>
      </c>
      <c r="M42" s="184"/>
      <c r="N42" s="185"/>
      <c r="O42" s="185"/>
    </row>
    <row r="43" spans="2:16" ht="15.75" x14ac:dyDescent="0.25">
      <c r="B43" s="117" t="s">
        <v>30</v>
      </c>
      <c r="C43" s="186">
        <v>3.780999427262314</v>
      </c>
      <c r="D43" s="187">
        <v>-0.37129901384458552</v>
      </c>
      <c r="E43" s="186">
        <v>3.489638693198204</v>
      </c>
      <c r="F43" s="187">
        <f t="shared" si="4"/>
        <v>-0.29136073406411001</v>
      </c>
      <c r="G43" s="186">
        <v>3.1831553342708374</v>
      </c>
      <c r="H43" s="187">
        <f t="shared" si="4"/>
        <v>-0.30648335892736656</v>
      </c>
      <c r="I43" s="186">
        <v>3.6835830115830115</v>
      </c>
      <c r="J43" s="187">
        <f t="shared" si="4"/>
        <v>0.50042767731217408</v>
      </c>
      <c r="K43" s="186">
        <v>3.6854550862581799</v>
      </c>
      <c r="L43" s="187">
        <f t="shared" si="5"/>
        <v>1.872074675168367E-3</v>
      </c>
      <c r="M43" s="186">
        <v>4.4144762830836548</v>
      </c>
      <c r="N43" s="187">
        <v>0.92495157446740972</v>
      </c>
      <c r="O43" s="187">
        <v>0.76913714297987434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7" spans="2:16" x14ac:dyDescent="0.25">
      <c r="E47" s="120"/>
      <c r="G47" s="120"/>
      <c r="I47" s="120"/>
      <c r="K47" s="122"/>
    </row>
    <row r="48" spans="2:16" ht="48.75" customHeight="1" thickBot="1" x14ac:dyDescent="0.3">
      <c r="B48" s="269" t="s">
        <v>295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1" t="s">
        <v>100</v>
      </c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3"/>
    </row>
    <row r="51" spans="1:16" ht="22.5" thickTop="1" thickBot="1" x14ac:dyDescent="0.3">
      <c r="B51" s="109"/>
      <c r="C51" s="294">
        <f>2019</f>
        <v>2019</v>
      </c>
      <c r="D51" s="295"/>
      <c r="E51" s="296">
        <v>2020</v>
      </c>
      <c r="F51" s="295"/>
      <c r="G51" s="296">
        <v>2021</v>
      </c>
      <c r="H51" s="295"/>
      <c r="I51" s="296">
        <v>2022</v>
      </c>
      <c r="J51" s="295"/>
      <c r="K51" s="296">
        <v>2023</v>
      </c>
      <c r="L51" s="295"/>
      <c r="M51" s="296">
        <v>2024</v>
      </c>
      <c r="N51" s="297"/>
      <c r="O51" s="298"/>
    </row>
    <row r="52" spans="1:16" ht="16.5" thickTop="1" thickBot="1" x14ac:dyDescent="0.3">
      <c r="B52" s="85"/>
      <c r="C52" s="111" t="s">
        <v>69</v>
      </c>
      <c r="D52" s="112" t="str">
        <f>CONCATENATE("dif ",RIGHT(2019,2),"/",RIGHT(2018,2))</f>
        <v>dif 19/18</v>
      </c>
      <c r="E52" s="113" t="s">
        <v>69</v>
      </c>
      <c r="F52" s="112" t="str">
        <f>CONCATENATE("dif ",RIGHT(E51,2),"/",RIGHT(C51,2))</f>
        <v>dif 20/19</v>
      </c>
      <c r="G52" s="113" t="s">
        <v>69</v>
      </c>
      <c r="H52" s="112" t="str">
        <f>CONCATENATE("dif ",RIGHT(G51,2),"/",RIGHT(E51,2))</f>
        <v>dif 21/20</v>
      </c>
      <c r="I52" s="113" t="s">
        <v>69</v>
      </c>
      <c r="J52" s="112" t="str">
        <f>CONCATENATE("dif ",RIGHT(I51,2),"/",RIGHT(G51,2))</f>
        <v>dif 22/21</v>
      </c>
      <c r="K52" s="113" t="s">
        <v>69</v>
      </c>
      <c r="L52" s="112" t="str">
        <f>CONCATENATE("dif ",RIGHT(K51,2),"/",RIGHT(I51,2))</f>
        <v>dif 23/22</v>
      </c>
      <c r="M52" s="113" t="s">
        <v>69</v>
      </c>
      <c r="N52" s="112" t="str">
        <f>CONCATENATE("dif ",RIGHT(M51,2),"/",RIGHT(K51,2))</f>
        <v>dif 24/23</v>
      </c>
      <c r="O52" s="112" t="str">
        <f>CONCATENATE("dif ",RIGHT(M51,2),"/",RIGHT(C51,2))</f>
        <v>dif 24/19</v>
      </c>
    </row>
    <row r="53" spans="1:16" x14ac:dyDescent="0.25">
      <c r="A53" s="1">
        <v>1</v>
      </c>
      <c r="B53" s="114" t="s">
        <v>71</v>
      </c>
      <c r="C53" s="184">
        <v>5.4530154277699863</v>
      </c>
      <c r="D53" s="185">
        <v>-0.27066878275632966</v>
      </c>
      <c r="E53" s="184">
        <v>5.4175615919140876</v>
      </c>
      <c r="F53" s="185">
        <f t="shared" ref="F53:J65" si="7">IFERROR(E53-C53,"-")</f>
        <v>-3.5453835855898674E-2</v>
      </c>
      <c r="G53" s="184">
        <v>6.875</v>
      </c>
      <c r="H53" s="185">
        <f t="shared" si="7"/>
        <v>1.4574384080859124</v>
      </c>
      <c r="I53" s="184">
        <v>5.7173366834170851</v>
      </c>
      <c r="J53" s="185">
        <f t="shared" si="7"/>
        <v>-1.1576633165829149</v>
      </c>
      <c r="K53" s="184">
        <v>6.9343065693430654</v>
      </c>
      <c r="L53" s="185">
        <f t="shared" ref="L53:N65" si="8">IFERROR(K53-I53,"-")</f>
        <v>1.2169698859259803</v>
      </c>
      <c r="M53" s="184">
        <v>5.8929313929313931</v>
      </c>
      <c r="N53" s="185">
        <f t="shared" si="8"/>
        <v>-1.0413751764116723</v>
      </c>
      <c r="O53" s="185">
        <f t="shared" ref="O53:O58" si="9">IFERROR(M53-C53,"-")</f>
        <v>0.43991596516140685</v>
      </c>
    </row>
    <row r="54" spans="1:16" x14ac:dyDescent="0.25">
      <c r="A54" s="1">
        <v>2</v>
      </c>
      <c r="B54" s="114" t="s">
        <v>73</v>
      </c>
      <c r="C54" s="184">
        <v>3.8903225806451611</v>
      </c>
      <c r="D54" s="185">
        <v>-0.88812053312729367</v>
      </c>
      <c r="E54" s="184">
        <v>3.8131021194605008</v>
      </c>
      <c r="F54" s="185">
        <f t="shared" si="7"/>
        <v>-7.7220461184660305E-2</v>
      </c>
      <c r="G54" s="184">
        <v>6.2777777777777777</v>
      </c>
      <c r="H54" s="185">
        <f t="shared" si="7"/>
        <v>2.4646756583172769</v>
      </c>
      <c r="I54" s="184">
        <v>4.3866213151927438</v>
      </c>
      <c r="J54" s="185">
        <f t="shared" si="7"/>
        <v>-1.8911564625850339</v>
      </c>
      <c r="K54" s="184">
        <v>4.2623456790123457</v>
      </c>
      <c r="L54" s="185">
        <f t="shared" si="8"/>
        <v>-0.12427563618039805</v>
      </c>
      <c r="M54" s="184">
        <v>4.3759946949602124</v>
      </c>
      <c r="N54" s="185">
        <f t="shared" si="8"/>
        <v>0.11364901594786669</v>
      </c>
      <c r="O54" s="185">
        <f>IFERROR(M54-C54,"-")</f>
        <v>0.48567211431505131</v>
      </c>
    </row>
    <row r="55" spans="1:16" x14ac:dyDescent="0.25">
      <c r="A55" s="1">
        <v>3</v>
      </c>
      <c r="B55" s="114" t="s">
        <v>75</v>
      </c>
      <c r="C55" s="184">
        <v>4.5372340425531918</v>
      </c>
      <c r="D55" s="185">
        <v>-0.44777064348242224</v>
      </c>
      <c r="E55" s="184">
        <v>5.359154929577465</v>
      </c>
      <c r="F55" s="185">
        <f t="shared" si="7"/>
        <v>0.82192088702427313</v>
      </c>
      <c r="G55" s="184">
        <v>7.24</v>
      </c>
      <c r="H55" s="185">
        <f t="shared" si="7"/>
        <v>1.8808450704225352</v>
      </c>
      <c r="I55" s="184">
        <v>3.9177545691906004</v>
      </c>
      <c r="J55" s="185">
        <f t="shared" si="7"/>
        <v>-3.3222454308093998</v>
      </c>
      <c r="K55" s="184">
        <v>4.0708661417322833</v>
      </c>
      <c r="L55" s="185">
        <f t="shared" si="8"/>
        <v>0.15311157254168295</v>
      </c>
      <c r="M55" s="184">
        <v>4.780533168009919</v>
      </c>
      <c r="N55" s="185">
        <f t="shared" si="8"/>
        <v>0.70966702627763567</v>
      </c>
      <c r="O55" s="185">
        <f t="shared" si="9"/>
        <v>0.24329912545672716</v>
      </c>
    </row>
    <row r="56" spans="1:16" x14ac:dyDescent="0.25">
      <c r="A56" s="1">
        <v>4</v>
      </c>
      <c r="B56" s="114" t="s">
        <v>77</v>
      </c>
      <c r="C56" s="184">
        <v>5.4481132075471699</v>
      </c>
      <c r="D56" s="185">
        <v>1.0298801248404033</v>
      </c>
      <c r="E56" s="184" t="s">
        <v>229</v>
      </c>
      <c r="F56" s="185" t="str">
        <f>IFERROR(E56-C56,"-")</f>
        <v>-</v>
      </c>
      <c r="G56" s="184">
        <v>19.470588235294116</v>
      </c>
      <c r="H56" s="185" t="str">
        <f>IFERROR(G56-E56,"-")</f>
        <v>-</v>
      </c>
      <c r="I56" s="184">
        <v>4.6966292134831464</v>
      </c>
      <c r="J56" s="185">
        <f>IFERROR(I56-G56,"-")</f>
        <v>-14.77395902181097</v>
      </c>
      <c r="K56" s="184">
        <v>4.6390532544378695</v>
      </c>
      <c r="L56" s="185">
        <f>IFERROR(K56-I56,"-")</f>
        <v>-5.7575959045276903E-2</v>
      </c>
      <c r="M56" s="184">
        <v>6.2548842801322513</v>
      </c>
      <c r="N56" s="185">
        <f>IFERROR(M56-K56,"-")</f>
        <v>1.6158310256943818</v>
      </c>
      <c r="O56" s="185">
        <f t="shared" si="9"/>
        <v>0.80677107258508141</v>
      </c>
    </row>
    <row r="57" spans="1:16" x14ac:dyDescent="0.25">
      <c r="A57" s="1">
        <v>5</v>
      </c>
      <c r="B57" s="114" t="s">
        <v>79</v>
      </c>
      <c r="C57" s="184">
        <v>4.2421940928270043</v>
      </c>
      <c r="D57" s="185">
        <v>-0.39673720488291941</v>
      </c>
      <c r="E57" s="184" t="s">
        <v>229</v>
      </c>
      <c r="F57" s="185" t="str">
        <f t="shared" si="7"/>
        <v>-</v>
      </c>
      <c r="G57" s="184">
        <v>2.2325581395348837</v>
      </c>
      <c r="H57" s="185" t="str">
        <f t="shared" si="7"/>
        <v>-</v>
      </c>
      <c r="I57" s="184">
        <v>4.0926966292134832</v>
      </c>
      <c r="J57" s="185">
        <f t="shared" si="7"/>
        <v>1.8601384896785995</v>
      </c>
      <c r="K57" s="184">
        <v>3.8256189451022604</v>
      </c>
      <c r="L57" s="185">
        <f t="shared" si="8"/>
        <v>-0.26707768411122279</v>
      </c>
      <c r="M57" s="184">
        <v>6.3711133400200604</v>
      </c>
      <c r="N57" s="185">
        <f t="shared" si="8"/>
        <v>2.5454943949177999</v>
      </c>
      <c r="O57" s="185">
        <f t="shared" si="9"/>
        <v>2.128919247193056</v>
      </c>
    </row>
    <row r="58" spans="1:16" x14ac:dyDescent="0.25">
      <c r="A58" s="1">
        <v>6</v>
      </c>
      <c r="B58" s="114" t="s">
        <v>81</v>
      </c>
      <c r="C58" s="184">
        <v>4.1724137931034484</v>
      </c>
      <c r="D58" s="185">
        <v>0.56081158315869706</v>
      </c>
      <c r="E58" s="184" t="s">
        <v>229</v>
      </c>
      <c r="F58" s="185" t="str">
        <f t="shared" si="7"/>
        <v>-</v>
      </c>
      <c r="G58" s="184">
        <v>5.9526066350710902</v>
      </c>
      <c r="H58" s="185" t="str">
        <f t="shared" si="7"/>
        <v>-</v>
      </c>
      <c r="I58" s="184">
        <v>4.3195876288659791</v>
      </c>
      <c r="J58" s="185">
        <f t="shared" si="7"/>
        <v>-1.6330190062051111</v>
      </c>
      <c r="K58" s="184">
        <v>4.8683574879227054</v>
      </c>
      <c r="L58" s="185">
        <f t="shared" si="8"/>
        <v>0.54876985905672626</v>
      </c>
      <c r="M58" s="184">
        <v>5.9084321475625821</v>
      </c>
      <c r="N58" s="185">
        <f t="shared" si="8"/>
        <v>1.0400746596398767</v>
      </c>
      <c r="O58" s="185">
        <f t="shared" si="9"/>
        <v>1.7360183544591337</v>
      </c>
    </row>
    <row r="59" spans="1:16" x14ac:dyDescent="0.25">
      <c r="A59" s="1">
        <v>7</v>
      </c>
      <c r="B59" s="114" t="s">
        <v>83</v>
      </c>
      <c r="C59" s="184">
        <v>5.0078605604921398</v>
      </c>
      <c r="D59" s="185">
        <v>0.34524942338404419</v>
      </c>
      <c r="E59" s="184" t="s">
        <v>229</v>
      </c>
      <c r="F59" s="185" t="str">
        <f t="shared" si="7"/>
        <v>-</v>
      </c>
      <c r="G59" s="184">
        <v>3.0642201834862384</v>
      </c>
      <c r="H59" s="185" t="str">
        <f t="shared" si="7"/>
        <v>-</v>
      </c>
      <c r="I59" s="184">
        <v>6.3602875112309079</v>
      </c>
      <c r="J59" s="185">
        <f t="shared" si="7"/>
        <v>3.2960673277446695</v>
      </c>
      <c r="K59" s="184">
        <v>6.7743399339933994</v>
      </c>
      <c r="L59" s="185">
        <f t="shared" si="8"/>
        <v>0.41405242276249155</v>
      </c>
      <c r="M59" s="184">
        <v>6.2042961608775133</v>
      </c>
      <c r="N59" s="185">
        <f t="shared" si="8"/>
        <v>-0.57004377311588605</v>
      </c>
      <c r="O59" s="185">
        <f>IFERROR(M59-C59,"-")</f>
        <v>1.1964356003853736</v>
      </c>
    </row>
    <row r="60" spans="1:16" x14ac:dyDescent="0.25">
      <c r="A60" s="1">
        <v>8</v>
      </c>
      <c r="B60" s="114" t="s">
        <v>85</v>
      </c>
      <c r="C60" s="184">
        <v>5.469483568075117</v>
      </c>
      <c r="D60" s="185">
        <v>-0.45494336602230412</v>
      </c>
      <c r="E60" s="184">
        <v>2.8794204322200394</v>
      </c>
      <c r="F60" s="185">
        <f t="shared" si="7"/>
        <v>-2.5900631358550776</v>
      </c>
      <c r="G60" s="184">
        <v>5.4540229885057467</v>
      </c>
      <c r="H60" s="185">
        <f t="shared" si="7"/>
        <v>2.5746025562857073</v>
      </c>
      <c r="I60" s="184">
        <v>7.6011342155009451</v>
      </c>
      <c r="J60" s="185">
        <f t="shared" si="7"/>
        <v>2.1471112269951984</v>
      </c>
      <c r="K60" s="184">
        <v>6.1051990251827783</v>
      </c>
      <c r="L60" s="185">
        <f t="shared" si="8"/>
        <v>-1.4959351903181668</v>
      </c>
      <c r="M60" s="184"/>
      <c r="N60" s="185"/>
      <c r="O60" s="185"/>
    </row>
    <row r="61" spans="1:16" x14ac:dyDescent="0.25">
      <c r="A61" s="1">
        <v>9</v>
      </c>
      <c r="B61" s="114" t="s">
        <v>87</v>
      </c>
      <c r="C61" s="184">
        <v>4.3235867446393765</v>
      </c>
      <c r="D61" s="185">
        <v>-0.28576998050682256</v>
      </c>
      <c r="E61" s="184">
        <v>3.4508009153318078</v>
      </c>
      <c r="F61" s="185">
        <f t="shared" si="7"/>
        <v>-0.87278582930756876</v>
      </c>
      <c r="G61" s="184">
        <v>6.2024390243902436</v>
      </c>
      <c r="H61" s="185">
        <f t="shared" si="7"/>
        <v>2.7516381090584359</v>
      </c>
      <c r="I61" s="184">
        <v>5.7415036045314105</v>
      </c>
      <c r="J61" s="185">
        <f t="shared" si="7"/>
        <v>-0.46093541985883313</v>
      </c>
      <c r="K61" s="184">
        <v>5.4869009584664541</v>
      </c>
      <c r="L61" s="185">
        <f t="shared" si="8"/>
        <v>-0.25460264606495642</v>
      </c>
      <c r="M61" s="184"/>
      <c r="N61" s="185"/>
      <c r="O61" s="185"/>
    </row>
    <row r="62" spans="1:16" x14ac:dyDescent="0.25">
      <c r="A62" s="1">
        <v>10</v>
      </c>
      <c r="B62" s="114" t="s">
        <v>89</v>
      </c>
      <c r="C62" s="184">
        <v>4.0677506775067753</v>
      </c>
      <c r="D62" s="185">
        <v>-0.49002912231124096</v>
      </c>
      <c r="E62" s="184">
        <v>3.4426386233269599</v>
      </c>
      <c r="F62" s="185">
        <f t="shared" si="7"/>
        <v>-0.62511205417981541</v>
      </c>
      <c r="G62" s="184">
        <v>4.4868004223864837</v>
      </c>
      <c r="H62" s="185">
        <f t="shared" si="7"/>
        <v>1.0441617990595238</v>
      </c>
      <c r="I62" s="184">
        <v>4.4811946902654869</v>
      </c>
      <c r="J62" s="185">
        <f t="shared" si="7"/>
        <v>-5.6057321209967981E-3</v>
      </c>
      <c r="K62" s="184">
        <v>5.1779999999999999</v>
      </c>
      <c r="L62" s="185">
        <f t="shared" si="8"/>
        <v>0.69680530973451305</v>
      </c>
      <c r="M62" s="184"/>
      <c r="N62" s="185"/>
      <c r="O62" s="185"/>
    </row>
    <row r="63" spans="1:16" x14ac:dyDescent="0.25">
      <c r="A63" s="1">
        <v>11</v>
      </c>
      <c r="B63" s="114" t="s">
        <v>91</v>
      </c>
      <c r="C63" s="184">
        <v>4.7690721649484535</v>
      </c>
      <c r="D63" s="185">
        <v>-1.7908123949361068</v>
      </c>
      <c r="E63" s="184">
        <v>3.7736842105263158</v>
      </c>
      <c r="F63" s="185">
        <f t="shared" si="7"/>
        <v>-0.99538795442213779</v>
      </c>
      <c r="G63" s="184">
        <v>4.4462962962962962</v>
      </c>
      <c r="H63" s="185">
        <f t="shared" si="7"/>
        <v>0.67261208576998044</v>
      </c>
      <c r="I63" s="184">
        <v>5.1796322489391793</v>
      </c>
      <c r="J63" s="185">
        <f t="shared" si="7"/>
        <v>0.73333595264288309</v>
      </c>
      <c r="K63" s="184">
        <v>5.3680851063829786</v>
      </c>
      <c r="L63" s="185">
        <f t="shared" si="8"/>
        <v>0.18845285744379936</v>
      </c>
      <c r="M63" s="184"/>
      <c r="N63" s="185"/>
      <c r="O63" s="185"/>
    </row>
    <row r="64" spans="1:16" x14ac:dyDescent="0.25">
      <c r="A64" s="1">
        <v>12</v>
      </c>
      <c r="B64" s="114" t="s">
        <v>93</v>
      </c>
      <c r="C64" s="184">
        <v>5.0255524861878449</v>
      </c>
      <c r="D64" s="185">
        <v>-0.56612336577780376</v>
      </c>
      <c r="E64" s="184">
        <v>24.523510971786834</v>
      </c>
      <c r="F64" s="185">
        <f t="shared" si="7"/>
        <v>19.497958485598989</v>
      </c>
      <c r="G64" s="184">
        <v>4.3074670571010252</v>
      </c>
      <c r="H64" s="185">
        <f t="shared" si="7"/>
        <v>-20.216043914685809</v>
      </c>
      <c r="I64" s="184">
        <v>4.8375499334221042</v>
      </c>
      <c r="J64" s="185">
        <f t="shared" si="7"/>
        <v>0.53008287632107898</v>
      </c>
      <c r="K64" s="184">
        <v>4.6484089723526347</v>
      </c>
      <c r="L64" s="185">
        <f t="shared" si="8"/>
        <v>-0.18914096106946943</v>
      </c>
      <c r="M64" s="184"/>
      <c r="N64" s="185"/>
      <c r="O64" s="185"/>
    </row>
    <row r="65" spans="1:16" ht="15.75" x14ac:dyDescent="0.25">
      <c r="B65" s="117" t="s">
        <v>30</v>
      </c>
      <c r="C65" s="186">
        <v>4.7225877192982457</v>
      </c>
      <c r="D65" s="187">
        <v>-0.19750834716936438</v>
      </c>
      <c r="E65" s="186">
        <v>3.9917877859610247</v>
      </c>
      <c r="F65" s="187">
        <f t="shared" si="7"/>
        <v>-0.73079993333722104</v>
      </c>
      <c r="G65" s="186">
        <v>5.1492411467116357</v>
      </c>
      <c r="H65" s="187">
        <f t="shared" si="7"/>
        <v>1.157453360750611</v>
      </c>
      <c r="I65" s="186">
        <v>5.1497178267124042</v>
      </c>
      <c r="J65" s="187">
        <f t="shared" si="7"/>
        <v>4.7668000076850348E-4</v>
      </c>
      <c r="K65" s="186">
        <v>5.4369234853009489</v>
      </c>
      <c r="L65" s="187">
        <f t="shared" si="8"/>
        <v>0.28720565858854474</v>
      </c>
      <c r="M65" s="186">
        <v>5.7999237223493516</v>
      </c>
      <c r="N65" s="187">
        <v>0.32692447029250804</v>
      </c>
      <c r="O65" s="187">
        <v>1.1339624164243212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69" t="s">
        <v>296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1" t="s">
        <v>103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3"/>
    </row>
    <row r="73" spans="1:16" ht="22.5" thickTop="1" thickBot="1" x14ac:dyDescent="0.3">
      <c r="B73" s="109"/>
      <c r="C73" s="294">
        <f>2019</f>
        <v>2019</v>
      </c>
      <c r="D73" s="295"/>
      <c r="E73" s="296">
        <v>2020</v>
      </c>
      <c r="F73" s="295"/>
      <c r="G73" s="296">
        <v>2021</v>
      </c>
      <c r="H73" s="295"/>
      <c r="I73" s="296">
        <v>2022</v>
      </c>
      <c r="J73" s="295"/>
      <c r="K73" s="296">
        <v>2023</v>
      </c>
      <c r="L73" s="295"/>
      <c r="M73" s="296">
        <v>2024</v>
      </c>
      <c r="N73" s="297"/>
      <c r="O73" s="298"/>
    </row>
    <row r="74" spans="1:16" ht="16.5" thickTop="1" thickBot="1" x14ac:dyDescent="0.3">
      <c r="B74" s="85"/>
      <c r="C74" s="111" t="s">
        <v>69</v>
      </c>
      <c r="D74" s="112" t="str">
        <f>CONCATENATE("dif ",RIGHT(2019,2),"/",RIGHT(2018,2))</f>
        <v>dif 19/18</v>
      </c>
      <c r="E74" s="113" t="s">
        <v>69</v>
      </c>
      <c r="F74" s="112" t="str">
        <f>CONCATENATE("dif ",RIGHT(E73,2),"/",RIGHT(C73,2))</f>
        <v>dif 20/19</v>
      </c>
      <c r="G74" s="113" t="s">
        <v>69</v>
      </c>
      <c r="H74" s="112" t="str">
        <f>CONCATENATE("dif ",RIGHT(G73,2),"/",RIGHT(E73,2))</f>
        <v>dif 21/20</v>
      </c>
      <c r="I74" s="113" t="s">
        <v>69</v>
      </c>
      <c r="J74" s="112" t="str">
        <f>CONCATENATE("dif ",RIGHT(I73,2),"/",RIGHT(G73,2))</f>
        <v>dif 22/21</v>
      </c>
      <c r="K74" s="113" t="s">
        <v>69</v>
      </c>
      <c r="L74" s="112" t="str">
        <f>CONCATENATE("dif ",RIGHT(K73,2),"/",RIGHT(I73,2))</f>
        <v>dif 23/22</v>
      </c>
      <c r="M74" s="113" t="s">
        <v>69</v>
      </c>
      <c r="N74" s="112" t="str">
        <f>CONCATENATE("dif ",RIGHT(M73,2),"/",RIGHT(K73,2))</f>
        <v>dif 24/23</v>
      </c>
      <c r="O74" s="112" t="str">
        <f>CONCATENATE("dif ",RIGHT(M73,2),"/",RIGHT(C73,2))</f>
        <v>dif 24/19</v>
      </c>
    </row>
    <row r="75" spans="1:16" x14ac:dyDescent="0.25">
      <c r="A75" s="1">
        <v>1</v>
      </c>
      <c r="B75" s="114" t="s">
        <v>71</v>
      </c>
      <c r="C75" s="184">
        <v>3.0957854406130267</v>
      </c>
      <c r="D75" s="185">
        <v>-16.101064953087761</v>
      </c>
      <c r="E75" s="184">
        <v>3.1632911392405063</v>
      </c>
      <c r="F75" s="185">
        <f t="shared" ref="F75:J77" si="10">IFERROR(E75-C75,"-")</f>
        <v>6.7505698627479571E-2</v>
      </c>
      <c r="G75" s="184">
        <v>5.5889679715302494</v>
      </c>
      <c r="H75" s="185">
        <f t="shared" si="10"/>
        <v>2.4256768322897431</v>
      </c>
      <c r="I75" s="184">
        <v>4.8436724565756828</v>
      </c>
      <c r="J75" s="185">
        <f t="shared" si="10"/>
        <v>-0.74529551495456658</v>
      </c>
      <c r="K75" s="184">
        <v>3.9419383653416702</v>
      </c>
      <c r="L75" s="185">
        <f t="shared" ref="L75:L77" si="11">IFERROR(K75-I75,"-")</f>
        <v>-0.9017340912340126</v>
      </c>
      <c r="M75" s="184">
        <v>3.4681545998911267</v>
      </c>
      <c r="N75" s="185">
        <f t="shared" ref="N75:N77" si="12">IFERROR(M75-K75,"-")</f>
        <v>-0.47378376545054346</v>
      </c>
      <c r="O75" s="185">
        <f t="shared" ref="O75" si="13">IFERROR(M75-C75,"-")</f>
        <v>0.37236915927809999</v>
      </c>
    </row>
    <row r="76" spans="1:16" x14ac:dyDescent="0.25">
      <c r="A76" s="1">
        <v>2</v>
      </c>
      <c r="B76" s="114" t="s">
        <v>73</v>
      </c>
      <c r="C76" s="184">
        <v>2.6252019386106622</v>
      </c>
      <c r="D76" s="185">
        <v>-12.326410964615144</v>
      </c>
      <c r="E76" s="184">
        <v>2.2825305535585909</v>
      </c>
      <c r="F76" s="185">
        <f t="shared" si="10"/>
        <v>-0.34267138505207129</v>
      </c>
      <c r="G76" s="184">
        <v>2.5546975546975546</v>
      </c>
      <c r="H76" s="185">
        <f t="shared" si="10"/>
        <v>0.27216700113896364</v>
      </c>
      <c r="I76" s="184">
        <v>2.7757188498402554</v>
      </c>
      <c r="J76" s="185">
        <f t="shared" si="10"/>
        <v>0.22102129514270086</v>
      </c>
      <c r="K76" s="184">
        <v>3.0188391038696536</v>
      </c>
      <c r="L76" s="185">
        <f t="shared" si="11"/>
        <v>0.24312025402939819</v>
      </c>
      <c r="M76" s="184">
        <v>3.3952180028129395</v>
      </c>
      <c r="N76" s="185">
        <f t="shared" si="12"/>
        <v>0.37637889894328591</v>
      </c>
      <c r="O76" s="185">
        <f>IFERROR(M76-C76,"-")</f>
        <v>0.77001606420227731</v>
      </c>
    </row>
    <row r="77" spans="1:16" x14ac:dyDescent="0.25">
      <c r="A77" s="1">
        <v>3</v>
      </c>
      <c r="B77" s="114" t="s">
        <v>75</v>
      </c>
      <c r="C77" s="184">
        <v>2.4785031847133756</v>
      </c>
      <c r="D77" s="185">
        <v>3.2222192977838571E-2</v>
      </c>
      <c r="E77" s="184">
        <v>1.9878048780487805</v>
      </c>
      <c r="F77" s="185">
        <f t="shared" si="10"/>
        <v>-0.49069830666459513</v>
      </c>
      <c r="G77" s="184">
        <v>2.6392367322599881</v>
      </c>
      <c r="H77" s="185">
        <f t="shared" si="10"/>
        <v>0.65143185421120764</v>
      </c>
      <c r="I77" s="184">
        <v>2.949511400651466</v>
      </c>
      <c r="J77" s="185">
        <f t="shared" si="10"/>
        <v>0.31027466839147788</v>
      </c>
      <c r="K77" s="184">
        <v>3.5666666666666669</v>
      </c>
      <c r="L77" s="185">
        <f t="shared" si="11"/>
        <v>0.61715526601520088</v>
      </c>
      <c r="M77" s="184">
        <v>1.5867237687366167</v>
      </c>
      <c r="N77" s="185">
        <f t="shared" si="12"/>
        <v>-1.9799428979300502</v>
      </c>
      <c r="O77" s="185">
        <f t="shared" ref="O77:O80" si="14">IFERROR(M77-C77,"-")</f>
        <v>-0.89177941597675892</v>
      </c>
    </row>
    <row r="78" spans="1:16" x14ac:dyDescent="0.25">
      <c r="A78" s="1">
        <v>4</v>
      </c>
      <c r="B78" s="114" t="s">
        <v>77</v>
      </c>
      <c r="C78" s="184">
        <v>2.5122549019607843</v>
      </c>
      <c r="D78" s="185">
        <v>0.20698453919555515</v>
      </c>
      <c r="E78" s="184" t="s">
        <v>229</v>
      </c>
      <c r="F78" s="185" t="str">
        <f>IFERROR(E78-C78,"-")</f>
        <v>-</v>
      </c>
      <c r="G78" s="184">
        <v>2.9634809634809636</v>
      </c>
      <c r="H78" s="185" t="str">
        <f>IFERROR(G78-E78,"-")</f>
        <v>-</v>
      </c>
      <c r="I78" s="184">
        <v>3.1860674157303372</v>
      </c>
      <c r="J78" s="185">
        <f>IFERROR(I78-G78,"-")</f>
        <v>0.22258645224937368</v>
      </c>
      <c r="K78" s="184">
        <v>2.2769230769230768</v>
      </c>
      <c r="L78" s="185">
        <f>IFERROR(K78-I78,"-")</f>
        <v>-0.90914433880726042</v>
      </c>
      <c r="M78" s="184">
        <v>3.4308510638297873</v>
      </c>
      <c r="N78" s="185">
        <f>IFERROR(M78-K78,"-")</f>
        <v>1.1539279869067105</v>
      </c>
      <c r="O78" s="185">
        <f t="shared" si="14"/>
        <v>0.91859616186900306</v>
      </c>
    </row>
    <row r="79" spans="1:16" x14ac:dyDescent="0.25">
      <c r="A79" s="1">
        <v>5</v>
      </c>
      <c r="B79" s="114" t="s">
        <v>79</v>
      </c>
      <c r="C79" s="184">
        <v>2.2807625649913343</v>
      </c>
      <c r="D79" s="185">
        <v>-1.1272833238753943E-2</v>
      </c>
      <c r="E79" s="184" t="s">
        <v>229</v>
      </c>
      <c r="F79" s="185" t="str">
        <f t="shared" ref="F79:J87" si="15">IFERROR(E79-C79,"-")</f>
        <v>-</v>
      </c>
      <c r="G79" s="184">
        <v>3.0271132376395533</v>
      </c>
      <c r="H79" s="185" t="str">
        <f t="shared" si="15"/>
        <v>-</v>
      </c>
      <c r="I79" s="184">
        <v>2.9923318229348204</v>
      </c>
      <c r="J79" s="185">
        <f t="shared" si="15"/>
        <v>-3.4781414704732949E-2</v>
      </c>
      <c r="K79" s="184">
        <v>2.087248322147651</v>
      </c>
      <c r="L79" s="185">
        <f t="shared" ref="L79:L87" si="16">IFERROR(K79-I79,"-")</f>
        <v>-0.90508350078716937</v>
      </c>
      <c r="M79" s="184">
        <v>3.5842696629213484</v>
      </c>
      <c r="N79" s="185">
        <f t="shared" ref="N79:N86" si="17">IFERROR(M79-K79,"-")</f>
        <v>1.4970213407736974</v>
      </c>
      <c r="O79" s="185">
        <f t="shared" si="14"/>
        <v>1.3035070979300141</v>
      </c>
    </row>
    <row r="80" spans="1:16" x14ac:dyDescent="0.25">
      <c r="A80" s="1">
        <v>6</v>
      </c>
      <c r="B80" s="114" t="s">
        <v>81</v>
      </c>
      <c r="C80" s="184">
        <v>2.7721476510067116</v>
      </c>
      <c r="D80" s="185">
        <v>0.26732671436759325</v>
      </c>
      <c r="E80" s="184" t="s">
        <v>229</v>
      </c>
      <c r="F80" s="185" t="str">
        <f t="shared" si="15"/>
        <v>-</v>
      </c>
      <c r="G80" s="184">
        <v>1.4230127848804892</v>
      </c>
      <c r="H80" s="185" t="str">
        <f t="shared" si="15"/>
        <v>-</v>
      </c>
      <c r="I80" s="184">
        <v>2.6085145765849145</v>
      </c>
      <c r="J80" s="185">
        <f t="shared" si="15"/>
        <v>1.1855017917044253</v>
      </c>
      <c r="K80" s="184">
        <v>2.3338784004756952</v>
      </c>
      <c r="L80" s="185">
        <f t="shared" si="16"/>
        <v>-0.27463617610921931</v>
      </c>
      <c r="M80" s="184">
        <v>3.5717337130651479</v>
      </c>
      <c r="N80" s="185">
        <f t="shared" si="17"/>
        <v>1.2378553125894527</v>
      </c>
      <c r="O80" s="185">
        <f t="shared" si="14"/>
        <v>0.7995860620584363</v>
      </c>
    </row>
    <row r="81" spans="1:16" x14ac:dyDescent="0.25">
      <c r="A81" s="1">
        <v>7</v>
      </c>
      <c r="B81" s="114" t="s">
        <v>83</v>
      </c>
      <c r="C81" s="184">
        <v>3.2161480235492008</v>
      </c>
      <c r="D81" s="185">
        <v>-0.86658290014557826</v>
      </c>
      <c r="E81" s="184" t="s">
        <v>229</v>
      </c>
      <c r="F81" s="185" t="str">
        <f t="shared" si="15"/>
        <v>-</v>
      </c>
      <c r="G81" s="184">
        <v>2.2800407331975561</v>
      </c>
      <c r="H81" s="185" t="str">
        <f t="shared" si="15"/>
        <v>-</v>
      </c>
      <c r="I81" s="184">
        <v>3.087171359313817</v>
      </c>
      <c r="J81" s="185">
        <f t="shared" si="15"/>
        <v>0.80713062611626096</v>
      </c>
      <c r="K81" s="184">
        <v>2.9354737502614516</v>
      </c>
      <c r="L81" s="185">
        <f t="shared" si="16"/>
        <v>-0.1516976090523654</v>
      </c>
      <c r="M81" s="184">
        <v>3.5454545454545454</v>
      </c>
      <c r="N81" s="185">
        <f t="shared" si="17"/>
        <v>0.60998079519309378</v>
      </c>
      <c r="O81" s="185">
        <f>IFERROR(M81-C81,"-")</f>
        <v>0.3293065219053446</v>
      </c>
    </row>
    <row r="82" spans="1:16" x14ac:dyDescent="0.25">
      <c r="A82" s="1">
        <v>8</v>
      </c>
      <c r="B82" s="114" t="s">
        <v>85</v>
      </c>
      <c r="C82" s="184">
        <v>3.6441060349689791</v>
      </c>
      <c r="D82" s="185">
        <v>0.22866979335824089</v>
      </c>
      <c r="E82" s="184">
        <v>4.4246575342465757</v>
      </c>
      <c r="F82" s="185">
        <f t="shared" si="15"/>
        <v>0.78055149927759659</v>
      </c>
      <c r="G82" s="184">
        <v>2.8200531208499338</v>
      </c>
      <c r="H82" s="185">
        <f t="shared" si="15"/>
        <v>-1.6046044133966419</v>
      </c>
      <c r="I82" s="184">
        <v>2.5079051383399209</v>
      </c>
      <c r="J82" s="185">
        <f t="shared" si="15"/>
        <v>-0.31214798251001286</v>
      </c>
      <c r="K82" s="184">
        <v>3.2692307692307692</v>
      </c>
      <c r="L82" s="185">
        <f t="shared" si="16"/>
        <v>0.76132563089084826</v>
      </c>
      <c r="M82" s="184"/>
      <c r="N82" s="185"/>
      <c r="O82" s="185"/>
    </row>
    <row r="83" spans="1:16" x14ac:dyDescent="0.25">
      <c r="A83" s="1">
        <v>9</v>
      </c>
      <c r="B83" s="114" t="s">
        <v>87</v>
      </c>
      <c r="C83" s="184">
        <v>3.0539673278879813</v>
      </c>
      <c r="D83" s="185">
        <v>0.10857987401344271</v>
      </c>
      <c r="E83" s="184">
        <v>1.9727822580645162</v>
      </c>
      <c r="F83" s="185">
        <f t="shared" si="15"/>
        <v>-1.0811850698234651</v>
      </c>
      <c r="G83" s="184">
        <v>2.9478178368121442</v>
      </c>
      <c r="H83" s="185">
        <f t="shared" si="15"/>
        <v>0.97503557874762792</v>
      </c>
      <c r="I83" s="184">
        <v>4.2649253731343286</v>
      </c>
      <c r="J83" s="185">
        <f t="shared" si="15"/>
        <v>1.3171075363221845</v>
      </c>
      <c r="K83" s="184">
        <v>2.7053265781185813</v>
      </c>
      <c r="L83" s="185">
        <f t="shared" si="16"/>
        <v>-1.5595987950157473</v>
      </c>
      <c r="M83" s="184"/>
      <c r="N83" s="185"/>
      <c r="O83" s="185"/>
    </row>
    <row r="84" spans="1:16" x14ac:dyDescent="0.25">
      <c r="A84" s="1">
        <v>10</v>
      </c>
      <c r="B84" s="114" t="s">
        <v>89</v>
      </c>
      <c r="C84" s="184">
        <v>2.7642352941176469</v>
      </c>
      <c r="D84" s="185">
        <v>-4.0494955263659094E-3</v>
      </c>
      <c r="E84" s="184">
        <v>1.7170993733213966</v>
      </c>
      <c r="F84" s="185">
        <f t="shared" si="15"/>
        <v>-1.0471359207962503</v>
      </c>
      <c r="G84" s="184">
        <v>2.9011595803423522</v>
      </c>
      <c r="H84" s="185">
        <f t="shared" si="15"/>
        <v>1.1840602070209556</v>
      </c>
      <c r="I84" s="184">
        <v>2.8063492063492061</v>
      </c>
      <c r="J84" s="185">
        <f t="shared" si="15"/>
        <v>-9.4810373993146069E-2</v>
      </c>
      <c r="K84" s="184">
        <v>2.1913043478260867</v>
      </c>
      <c r="L84" s="185">
        <f t="shared" si="16"/>
        <v>-0.61504485852311941</v>
      </c>
      <c r="M84" s="184"/>
      <c r="N84" s="185"/>
      <c r="O84" s="185"/>
    </row>
    <row r="85" spans="1:16" x14ac:dyDescent="0.25">
      <c r="A85" s="1">
        <v>11</v>
      </c>
      <c r="B85" s="114" t="s">
        <v>91</v>
      </c>
      <c r="C85" s="184">
        <v>3.0207768744354109</v>
      </c>
      <c r="D85" s="185">
        <v>-0.3488681684042465</v>
      </c>
      <c r="E85" s="184">
        <v>1.8716904276985744</v>
      </c>
      <c r="F85" s="185">
        <f t="shared" si="15"/>
        <v>-1.1490864467368365</v>
      </c>
      <c r="G85" s="184">
        <v>2.3867457962413452</v>
      </c>
      <c r="H85" s="185">
        <f t="shared" si="15"/>
        <v>0.51505536854277079</v>
      </c>
      <c r="I85" s="184">
        <v>1.4785714285714286</v>
      </c>
      <c r="J85" s="185">
        <f t="shared" si="15"/>
        <v>-0.90817436766991655</v>
      </c>
      <c r="K85" s="184">
        <v>2.8733493397358942</v>
      </c>
      <c r="L85" s="185">
        <f t="shared" si="16"/>
        <v>1.3947779111644656</v>
      </c>
      <c r="M85" s="184"/>
      <c r="N85" s="185"/>
      <c r="O85" s="185"/>
    </row>
    <row r="86" spans="1:16" x14ac:dyDescent="0.25">
      <c r="A86" s="1">
        <v>12</v>
      </c>
      <c r="B86" s="114" t="s">
        <v>93</v>
      </c>
      <c r="C86" s="184">
        <v>3.3939051918735892</v>
      </c>
      <c r="D86" s="185">
        <v>-0.43529007117128371</v>
      </c>
      <c r="E86" s="184">
        <v>3.2777777777777777</v>
      </c>
      <c r="F86" s="185">
        <f t="shared" si="15"/>
        <v>-0.11612741409581151</v>
      </c>
      <c r="G86" s="184">
        <v>3.182795698924731</v>
      </c>
      <c r="H86" s="185">
        <f t="shared" si="15"/>
        <v>-9.4982078853046659E-2</v>
      </c>
      <c r="I86" s="184">
        <v>7.6904761904761907</v>
      </c>
      <c r="J86" s="185">
        <f t="shared" si="15"/>
        <v>4.5076804915514597</v>
      </c>
      <c r="K86" s="184">
        <v>3.5512306811677159</v>
      </c>
      <c r="L86" s="185">
        <f t="shared" si="16"/>
        <v>-4.1392455093084752</v>
      </c>
      <c r="M86" s="184"/>
      <c r="N86" s="185"/>
      <c r="O86" s="185"/>
    </row>
    <row r="87" spans="1:16" ht="15.75" x14ac:dyDescent="0.25">
      <c r="B87" s="117" t="s">
        <v>30</v>
      </c>
      <c r="C87" s="186">
        <v>2.9883966244725739</v>
      </c>
      <c r="D87" s="187">
        <v>-0.56294209421868269</v>
      </c>
      <c r="E87" s="186">
        <v>2.6268756998880178</v>
      </c>
      <c r="F87" s="187">
        <f t="shared" si="15"/>
        <v>-0.36152092458455609</v>
      </c>
      <c r="G87" s="186">
        <v>2.7506839152408773</v>
      </c>
      <c r="H87" s="187">
        <f t="shared" si="15"/>
        <v>0.12380821535285946</v>
      </c>
      <c r="I87" s="186">
        <v>3.1158625417773589</v>
      </c>
      <c r="J87" s="187">
        <f t="shared" si="15"/>
        <v>0.36517862653648159</v>
      </c>
      <c r="K87" s="186">
        <v>2.8606518953717304</v>
      </c>
      <c r="L87" s="187">
        <f t="shared" si="16"/>
        <v>-0.25521064640562852</v>
      </c>
      <c r="M87" s="186">
        <v>3.4970958129198446</v>
      </c>
      <c r="N87" s="187">
        <v>0.64333670283162059</v>
      </c>
      <c r="O87" s="187">
        <v>0.72042342870029064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1:16" ht="48.75" customHeight="1" thickBot="1" x14ac:dyDescent="0.3">
      <c r="B92" s="269" t="s">
        <v>297</v>
      </c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1" t="s">
        <v>107</v>
      </c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3"/>
    </row>
    <row r="95" spans="1:16" ht="22.5" thickTop="1" thickBot="1" x14ac:dyDescent="0.3">
      <c r="B95" s="109"/>
      <c r="C95" s="294">
        <f>2019</f>
        <v>2019</v>
      </c>
      <c r="D95" s="295"/>
      <c r="E95" s="296">
        <v>2020</v>
      </c>
      <c r="F95" s="295"/>
      <c r="G95" s="296">
        <v>2021</v>
      </c>
      <c r="H95" s="295"/>
      <c r="I95" s="296">
        <v>2022</v>
      </c>
      <c r="J95" s="295"/>
      <c r="K95" s="296">
        <v>2023</v>
      </c>
      <c r="L95" s="295"/>
      <c r="M95" s="296">
        <v>2024</v>
      </c>
      <c r="N95" s="297"/>
      <c r="O95" s="298"/>
    </row>
    <row r="96" spans="1:16" ht="16.5" thickTop="1" thickBot="1" x14ac:dyDescent="0.3">
      <c r="B96" s="85"/>
      <c r="C96" s="111" t="s">
        <v>69</v>
      </c>
      <c r="D96" s="112" t="str">
        <f>CONCATENATE("dif ",RIGHT(2019,2),"/",RIGHT(2018,2))</f>
        <v>dif 19/18</v>
      </c>
      <c r="E96" s="113" t="s">
        <v>69</v>
      </c>
      <c r="F96" s="112" t="str">
        <f>CONCATENATE("dif ",RIGHT(E95,2),"/",RIGHT(C95,2))</f>
        <v>dif 20/19</v>
      </c>
      <c r="G96" s="113" t="s">
        <v>69</v>
      </c>
      <c r="H96" s="112" t="str">
        <f>CONCATENATE("dif ",RIGHT(G95,2),"/",RIGHT(E95,2))</f>
        <v>dif 21/20</v>
      </c>
      <c r="I96" s="113" t="s">
        <v>69</v>
      </c>
      <c r="J96" s="112" t="str">
        <f>CONCATENATE("dif ",RIGHT(I95,2),"/",RIGHT(G95,2))</f>
        <v>dif 22/21</v>
      </c>
      <c r="K96" s="113" t="s">
        <v>69</v>
      </c>
      <c r="L96" s="112" t="str">
        <f>CONCATENATE("dif ",RIGHT(K95,2),"/",RIGHT(I95,2))</f>
        <v>dif 23/22</v>
      </c>
      <c r="M96" s="113" t="s">
        <v>69</v>
      </c>
      <c r="N96" s="112" t="str">
        <f>CONCATENATE("dif ",RIGHT(M95,2),"/",RIGHT(K95,2))</f>
        <v>dif 24/23</v>
      </c>
      <c r="O96" s="112" t="str">
        <f>CONCATENATE("dif ",RIGHT(M95,2),"/",RIGHT(C95,2))</f>
        <v>dif 24/19</v>
      </c>
    </row>
    <row r="97" spans="2:15" x14ac:dyDescent="0.25">
      <c r="B97" s="114" t="s">
        <v>71</v>
      </c>
      <c r="C97" s="184">
        <v>6.921584667523665</v>
      </c>
      <c r="D97" s="185">
        <v>-0.81517145849733819</v>
      </c>
      <c r="E97" s="184">
        <v>7.070564516129032</v>
      </c>
      <c r="F97" s="185">
        <f t="shared" ref="F97:J99" si="18">IFERROR(E97-C97,"-")</f>
        <v>0.14897984860536706</v>
      </c>
      <c r="G97" s="184">
        <v>15.497607655502392</v>
      </c>
      <c r="H97" s="185">
        <f t="shared" si="18"/>
        <v>8.4270431393733602</v>
      </c>
      <c r="I97" s="184">
        <v>7.6403497655556967</v>
      </c>
      <c r="J97" s="185">
        <f t="shared" si="18"/>
        <v>-7.8572578899466956</v>
      </c>
      <c r="K97" s="184">
        <v>7.0922823218997362</v>
      </c>
      <c r="L97" s="185">
        <f t="shared" ref="L97:L99" si="19">IFERROR(K97-I97,"-")</f>
        <v>-0.5480674436559605</v>
      </c>
      <c r="M97" s="184">
        <v>5.9385830394111334</v>
      </c>
      <c r="N97" s="185">
        <f t="shared" ref="N97:N99" si="20">IFERROR(M97-K97,"-")</f>
        <v>-1.1536992824886028</v>
      </c>
      <c r="O97" s="185">
        <f t="shared" ref="O97" si="21">IFERROR(M97-C97,"-")</f>
        <v>-0.98300162811253156</v>
      </c>
    </row>
    <row r="98" spans="2:15" x14ac:dyDescent="0.25">
      <c r="B98" s="114" t="s">
        <v>73</v>
      </c>
      <c r="C98" s="184">
        <v>6.8498094597623851</v>
      </c>
      <c r="D98" s="185">
        <v>-0.98865527916002005</v>
      </c>
      <c r="E98" s="184">
        <v>6.3081854607899253</v>
      </c>
      <c r="F98" s="185">
        <f t="shared" si="18"/>
        <v>-0.54162399897245983</v>
      </c>
      <c r="G98" s="184">
        <v>14.284584980237154</v>
      </c>
      <c r="H98" s="185">
        <f t="shared" si="18"/>
        <v>7.976399519447229</v>
      </c>
      <c r="I98" s="184">
        <v>6.0732075471698117</v>
      </c>
      <c r="J98" s="185">
        <f t="shared" si="18"/>
        <v>-8.2113774330673426</v>
      </c>
      <c r="K98" s="184">
        <v>6.7924973604123968</v>
      </c>
      <c r="L98" s="185">
        <f t="shared" si="19"/>
        <v>0.71928981324258512</v>
      </c>
      <c r="M98" s="184">
        <v>6.3467687566214002</v>
      </c>
      <c r="N98" s="185">
        <f t="shared" si="20"/>
        <v>-0.44572860379099666</v>
      </c>
      <c r="O98" s="185">
        <f>IFERROR(M98-C98,"-")</f>
        <v>-0.50304070314098492</v>
      </c>
    </row>
    <row r="99" spans="2:15" x14ac:dyDescent="0.25">
      <c r="B99" s="114" t="s">
        <v>75</v>
      </c>
      <c r="C99" s="184">
        <v>6.7992226405927365</v>
      </c>
      <c r="D99" s="185">
        <v>0.40200218460218373</v>
      </c>
      <c r="E99" s="184">
        <v>8.1750956226094349</v>
      </c>
      <c r="F99" s="185">
        <f t="shared" si="18"/>
        <v>1.3758729820166984</v>
      </c>
      <c r="G99" s="184">
        <v>11.319099378881987</v>
      </c>
      <c r="H99" s="185">
        <f t="shared" si="18"/>
        <v>3.1440037562725518</v>
      </c>
      <c r="I99" s="184">
        <v>6.981690777576854</v>
      </c>
      <c r="J99" s="185">
        <f t="shared" si="18"/>
        <v>-4.3374086013051327</v>
      </c>
      <c r="K99" s="184">
        <v>6.8135747785304845</v>
      </c>
      <c r="L99" s="185">
        <f t="shared" si="19"/>
        <v>-0.16811599904636942</v>
      </c>
      <c r="M99" s="184">
        <v>6.5588778949657494</v>
      </c>
      <c r="N99" s="185">
        <f t="shared" si="20"/>
        <v>-0.25469688356473519</v>
      </c>
      <c r="O99" s="185">
        <f t="shared" ref="O99:O102" si="22">IFERROR(M99-C99,"-")</f>
        <v>-0.24034474562698716</v>
      </c>
    </row>
    <row r="100" spans="2:15" x14ac:dyDescent="0.25">
      <c r="B100" s="114" t="s">
        <v>77</v>
      </c>
      <c r="C100" s="184">
        <v>7.0750078133138867</v>
      </c>
      <c r="D100" s="185">
        <v>-0.13639431350769637</v>
      </c>
      <c r="E100" s="184" t="s">
        <v>229</v>
      </c>
      <c r="F100" s="185" t="str">
        <f>IFERROR(E100-C100,"-")</f>
        <v>-</v>
      </c>
      <c r="G100" s="184">
        <v>9.3806451612903228</v>
      </c>
      <c r="H100" s="185" t="str">
        <f>IFERROR(G100-E100,"-")</f>
        <v>-</v>
      </c>
      <c r="I100" s="184">
        <v>6.4633811113292756</v>
      </c>
      <c r="J100" s="185">
        <f>IFERROR(I100-G100,"-")</f>
        <v>-2.9172640499610472</v>
      </c>
      <c r="K100" s="184">
        <v>6.1544701264718711</v>
      </c>
      <c r="L100" s="185">
        <f>IFERROR(K100-I100,"-")</f>
        <v>-0.30891098485740454</v>
      </c>
      <c r="M100" s="184">
        <v>7.0737269166200338</v>
      </c>
      <c r="N100" s="185">
        <f>IFERROR(M100-K100,"-")</f>
        <v>0.91925679014816275</v>
      </c>
      <c r="O100" s="185">
        <f t="shared" si="22"/>
        <v>-1.2808966938528954E-3</v>
      </c>
    </row>
    <row r="101" spans="2:15" x14ac:dyDescent="0.25">
      <c r="B101" s="114" t="s">
        <v>79</v>
      </c>
      <c r="C101" s="184">
        <v>6.3388016126789939</v>
      </c>
      <c r="D101" s="185">
        <v>-0.42257040600799911</v>
      </c>
      <c r="E101" s="184" t="s">
        <v>229</v>
      </c>
      <c r="F101" s="185" t="str">
        <f t="shared" ref="F101:J109" si="23">IFERROR(E101-C101,"-")</f>
        <v>-</v>
      </c>
      <c r="G101" s="184">
        <v>15.720138488170802</v>
      </c>
      <c r="H101" s="185" t="str">
        <f t="shared" si="23"/>
        <v>-</v>
      </c>
      <c r="I101" s="184">
        <v>6.2547490941034365</v>
      </c>
      <c r="J101" s="185">
        <f t="shared" si="23"/>
        <v>-9.4653893940673655</v>
      </c>
      <c r="K101" s="184">
        <v>5.7564894932014834</v>
      </c>
      <c r="L101" s="185">
        <f t="shared" ref="L101:L109" si="24">IFERROR(K101-I101,"-")</f>
        <v>-0.49825960090195309</v>
      </c>
      <c r="M101" s="184">
        <v>6.6859458608750391</v>
      </c>
      <c r="N101" s="185">
        <f t="shared" ref="N101:N108" si="25">IFERROR(M101-K101,"-")</f>
        <v>0.92945636767355566</v>
      </c>
      <c r="O101" s="185">
        <f t="shared" si="22"/>
        <v>0.34714424819604517</v>
      </c>
    </row>
    <row r="102" spans="2:15" x14ac:dyDescent="0.25">
      <c r="B102" s="114" t="s">
        <v>81</v>
      </c>
      <c r="C102" s="184">
        <v>6.9987873275731394</v>
      </c>
      <c r="D102" s="185">
        <v>-0.44749366416239766</v>
      </c>
      <c r="E102" s="184" t="s">
        <v>229</v>
      </c>
      <c r="F102" s="185" t="str">
        <f t="shared" si="23"/>
        <v>-</v>
      </c>
      <c r="G102" s="184">
        <v>7.9349845201238391</v>
      </c>
      <c r="H102" s="185" t="str">
        <f t="shared" si="23"/>
        <v>-</v>
      </c>
      <c r="I102" s="184">
        <v>5.5070055796652202</v>
      </c>
      <c r="J102" s="185">
        <f t="shared" si="23"/>
        <v>-2.427978940458619</v>
      </c>
      <c r="K102" s="184">
        <v>5.7383605556403605</v>
      </c>
      <c r="L102" s="185">
        <f t="shared" si="24"/>
        <v>0.23135497597514032</v>
      </c>
      <c r="M102" s="184">
        <v>5.549052584370445</v>
      </c>
      <c r="N102" s="185">
        <f t="shared" si="25"/>
        <v>-0.1893079712699155</v>
      </c>
      <c r="O102" s="185">
        <f t="shared" si="22"/>
        <v>-1.4497347432026944</v>
      </c>
    </row>
    <row r="103" spans="2:15" x14ac:dyDescent="0.25">
      <c r="B103" s="114" t="s">
        <v>83</v>
      </c>
      <c r="C103" s="184">
        <v>8.3173386478614137</v>
      </c>
      <c r="D103" s="185">
        <v>0.57980912166994525</v>
      </c>
      <c r="E103" s="184" t="s">
        <v>229</v>
      </c>
      <c r="F103" s="185" t="str">
        <f t="shared" si="23"/>
        <v>-</v>
      </c>
      <c r="G103" s="184">
        <v>5.8366013071895422</v>
      </c>
      <c r="H103" s="185" t="str">
        <f t="shared" si="23"/>
        <v>-</v>
      </c>
      <c r="I103" s="184">
        <v>7.6734049273531273</v>
      </c>
      <c r="J103" s="185">
        <f t="shared" si="23"/>
        <v>1.8368036201635851</v>
      </c>
      <c r="K103" s="184">
        <v>7.8283887013679161</v>
      </c>
      <c r="L103" s="185">
        <f t="shared" si="24"/>
        <v>0.1549837740147888</v>
      </c>
      <c r="M103" s="184">
        <v>6.2239406612483235</v>
      </c>
      <c r="N103" s="185">
        <f t="shared" si="25"/>
        <v>-1.6044480401195926</v>
      </c>
      <c r="O103" s="185">
        <f>IFERROR(M103-C103,"-")</f>
        <v>-2.0933979866130903</v>
      </c>
    </row>
    <row r="104" spans="2:15" x14ac:dyDescent="0.25">
      <c r="B104" s="114" t="s">
        <v>85</v>
      </c>
      <c r="C104" s="184">
        <v>8.129328276030833</v>
      </c>
      <c r="D104" s="185">
        <v>-0.2423469781120442</v>
      </c>
      <c r="E104" s="184">
        <v>8.3252032520325212</v>
      </c>
      <c r="F104" s="185">
        <f t="shared" si="23"/>
        <v>0.19587497600168824</v>
      </c>
      <c r="G104" s="184">
        <v>7.5834633385335417</v>
      </c>
      <c r="H104" s="185">
        <f t="shared" si="23"/>
        <v>-0.7417399134989795</v>
      </c>
      <c r="I104" s="184">
        <v>8.6609803498164535</v>
      </c>
      <c r="J104" s="185">
        <f t="shared" si="23"/>
        <v>1.0775170112829118</v>
      </c>
      <c r="K104" s="184">
        <v>6.5183362624487406</v>
      </c>
      <c r="L104" s="185">
        <f t="shared" si="24"/>
        <v>-2.1426440873677128</v>
      </c>
      <c r="M104" s="184"/>
      <c r="N104" s="185"/>
      <c r="O104" s="185"/>
    </row>
    <row r="105" spans="2:15" x14ac:dyDescent="0.25">
      <c r="B105" s="114" t="s">
        <v>87</v>
      </c>
      <c r="C105" s="184">
        <v>7.713877688172043</v>
      </c>
      <c r="D105" s="185">
        <v>0.46046458800330559</v>
      </c>
      <c r="E105" s="184">
        <v>6.8875661375661377</v>
      </c>
      <c r="F105" s="185">
        <f t="shared" si="23"/>
        <v>-0.82631155060590533</v>
      </c>
      <c r="G105" s="184">
        <v>7.6088709677419351</v>
      </c>
      <c r="H105" s="185">
        <f t="shared" si="23"/>
        <v>0.72130483017579738</v>
      </c>
      <c r="I105" s="184">
        <v>7.1159176816463674</v>
      </c>
      <c r="J105" s="185">
        <f t="shared" si="23"/>
        <v>-0.49295328609556766</v>
      </c>
      <c r="K105" s="184">
        <v>5.1316839584996012</v>
      </c>
      <c r="L105" s="185">
        <f t="shared" si="24"/>
        <v>-1.9842337231467662</v>
      </c>
      <c r="M105" s="184"/>
      <c r="N105" s="185"/>
      <c r="O105" s="185"/>
    </row>
    <row r="106" spans="2:15" x14ac:dyDescent="0.25">
      <c r="B106" s="114" t="s">
        <v>89</v>
      </c>
      <c r="C106" s="184">
        <v>6.4965328850598869</v>
      </c>
      <c r="D106" s="185">
        <v>-1.2726805220047783</v>
      </c>
      <c r="E106" s="184">
        <v>4.8922852983988356</v>
      </c>
      <c r="F106" s="185">
        <f t="shared" si="23"/>
        <v>-1.6042475866610513</v>
      </c>
      <c r="G106" s="184">
        <v>6.5717271727172717</v>
      </c>
      <c r="H106" s="185">
        <f t="shared" si="23"/>
        <v>1.6794418743184361</v>
      </c>
      <c r="I106" s="184">
        <v>6.7338102965039095</v>
      </c>
      <c r="J106" s="185">
        <f t="shared" si="23"/>
        <v>0.16208312378663781</v>
      </c>
      <c r="K106" s="184">
        <v>6.0406710726995421</v>
      </c>
      <c r="L106" s="185">
        <f t="shared" si="24"/>
        <v>-0.69313922380436743</v>
      </c>
      <c r="M106" s="184"/>
      <c r="N106" s="185"/>
      <c r="O106" s="185"/>
    </row>
    <row r="107" spans="2:15" x14ac:dyDescent="0.25">
      <c r="B107" s="114" t="s">
        <v>91</v>
      </c>
      <c r="C107" s="184">
        <v>7.4589685801405272</v>
      </c>
      <c r="D107" s="185">
        <v>0.76544464685051228</v>
      </c>
      <c r="E107" s="184">
        <v>6.5969556585043021</v>
      </c>
      <c r="F107" s="185">
        <f t="shared" si="23"/>
        <v>-0.86201292163622512</v>
      </c>
      <c r="G107" s="184">
        <v>6.6378207935534732</v>
      </c>
      <c r="H107" s="185">
        <f t="shared" si="23"/>
        <v>4.0865135049171109E-2</v>
      </c>
      <c r="I107" s="184">
        <v>6.7576769509981851</v>
      </c>
      <c r="J107" s="185">
        <f t="shared" si="23"/>
        <v>0.1198561574447119</v>
      </c>
      <c r="K107" s="184">
        <v>6.1939140202185232</v>
      </c>
      <c r="L107" s="185">
        <f t="shared" si="24"/>
        <v>-0.56376293077966189</v>
      </c>
      <c r="M107" s="184"/>
      <c r="N107" s="185"/>
      <c r="O107" s="185"/>
    </row>
    <row r="108" spans="2:15" x14ac:dyDescent="0.25">
      <c r="B108" s="114" t="s">
        <v>93</v>
      </c>
      <c r="C108" s="184">
        <v>6.5840466000951023</v>
      </c>
      <c r="D108" s="185">
        <v>-4.7678174783678529E-2</v>
      </c>
      <c r="E108" s="184">
        <v>7.0615240891498736</v>
      </c>
      <c r="F108" s="185">
        <f t="shared" si="23"/>
        <v>0.47747748905477128</v>
      </c>
      <c r="G108" s="184">
        <v>6.2884972170686453</v>
      </c>
      <c r="H108" s="185">
        <f t="shared" si="23"/>
        <v>-0.77302687208122833</v>
      </c>
      <c r="I108" s="184">
        <v>6.66143159166415</v>
      </c>
      <c r="J108" s="185">
        <f t="shared" si="23"/>
        <v>0.37293437459550471</v>
      </c>
      <c r="K108" s="184">
        <v>6.4031490711372907</v>
      </c>
      <c r="L108" s="185">
        <f t="shared" si="24"/>
        <v>-0.25828252052685929</v>
      </c>
      <c r="M108" s="184"/>
      <c r="N108" s="185"/>
      <c r="O108" s="185"/>
    </row>
    <row r="109" spans="2:15" ht="15.75" x14ac:dyDescent="0.25">
      <c r="B109" s="117" t="s">
        <v>30</v>
      </c>
      <c r="C109" s="186">
        <v>7.1001344227174394</v>
      </c>
      <c r="D109" s="187">
        <v>-0.18005459017158909</v>
      </c>
      <c r="E109" s="186">
        <v>6.8033505154639178</v>
      </c>
      <c r="F109" s="187">
        <f t="shared" si="23"/>
        <v>-0.29678390725352166</v>
      </c>
      <c r="G109" s="186">
        <v>7.6288955061032437</v>
      </c>
      <c r="H109" s="187">
        <f t="shared" si="23"/>
        <v>0.82554499063932596</v>
      </c>
      <c r="I109" s="186">
        <v>6.9573132356940288</v>
      </c>
      <c r="J109" s="187">
        <f t="shared" si="23"/>
        <v>-0.67158227040921492</v>
      </c>
      <c r="K109" s="186">
        <v>6.4885779059870901</v>
      </c>
      <c r="L109" s="187">
        <f t="shared" si="24"/>
        <v>-0.46873532970693876</v>
      </c>
      <c r="M109" s="186">
        <v>6.392497867021171</v>
      </c>
      <c r="N109" s="187">
        <v>-0.34663203984996649</v>
      </c>
      <c r="O109" s="187">
        <v>-0.62341253136801367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4" spans="1:16" ht="48.75" customHeight="1" thickBot="1" x14ac:dyDescent="0.3">
      <c r="B114" s="269" t="s">
        <v>298</v>
      </c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  <c r="O114" s="269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1" t="s">
        <v>110</v>
      </c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3"/>
    </row>
    <row r="117" spans="1:16" ht="22.5" thickTop="1" thickBot="1" x14ac:dyDescent="0.3">
      <c r="B117" s="109"/>
      <c r="C117" s="294">
        <f>2019</f>
        <v>2019</v>
      </c>
      <c r="D117" s="295"/>
      <c r="E117" s="296">
        <v>2020</v>
      </c>
      <c r="F117" s="295"/>
      <c r="G117" s="296">
        <v>2021</v>
      </c>
      <c r="H117" s="295"/>
      <c r="I117" s="296">
        <v>2022</v>
      </c>
      <c r="J117" s="295"/>
      <c r="K117" s="296">
        <v>2023</v>
      </c>
      <c r="L117" s="295"/>
      <c r="M117" s="296">
        <v>2024</v>
      </c>
      <c r="N117" s="297"/>
      <c r="O117" s="298"/>
    </row>
    <row r="118" spans="1:16" ht="16.5" thickTop="1" thickBot="1" x14ac:dyDescent="0.3">
      <c r="B118" s="85"/>
      <c r="C118" s="111" t="s">
        <v>69</v>
      </c>
      <c r="D118" s="112" t="str">
        <f>CONCATENATE("dif ",RIGHT(2019,2),"/",RIGHT(2018,2))</f>
        <v>dif 19/18</v>
      </c>
      <c r="E118" s="113" t="s">
        <v>69</v>
      </c>
      <c r="F118" s="112" t="str">
        <f>CONCATENATE("dif ",RIGHT(E117,2),"/",RIGHT(C117,2))</f>
        <v>dif 20/19</v>
      </c>
      <c r="G118" s="113" t="s">
        <v>69</v>
      </c>
      <c r="H118" s="112" t="str">
        <f>CONCATENATE("dif ",RIGHT(G117,2),"/",RIGHT(E117,2))</f>
        <v>dif 21/20</v>
      </c>
      <c r="I118" s="113" t="s">
        <v>69</v>
      </c>
      <c r="J118" s="112" t="str">
        <f>CONCATENATE("dif ",RIGHT(I117,2),"/",RIGHT(G117,2))</f>
        <v>dif 22/21</v>
      </c>
      <c r="K118" s="113" t="s">
        <v>69</v>
      </c>
      <c r="L118" s="112" t="str">
        <f>CONCATENATE("dif ",RIGHT(K117,2),"/",RIGHT(I117,2))</f>
        <v>dif 23/22</v>
      </c>
      <c r="M118" s="113" t="s">
        <v>69</v>
      </c>
      <c r="N118" s="112" t="str">
        <f>CONCATENATE("dif ",RIGHT(M117,2),"/",RIGHT(K117,2))</f>
        <v>dif 24/23</v>
      </c>
      <c r="O118" s="112" t="str">
        <f>CONCATENATE("dif ",RIGHT(M117,2),"/",RIGHT(C117,2))</f>
        <v>dif 24/19</v>
      </c>
    </row>
    <row r="119" spans="1:16" x14ac:dyDescent="0.25">
      <c r="B119" s="114" t="s">
        <v>71</v>
      </c>
      <c r="C119" s="184">
        <v>7.139839333531687</v>
      </c>
      <c r="D119" s="185">
        <v>0.10002604413025917</v>
      </c>
      <c r="E119" s="184">
        <v>7.2750000000000004</v>
      </c>
      <c r="F119" s="185">
        <f t="shared" ref="F119:J121" si="26">IFERROR(E119-C119,"-")</f>
        <v>0.13516066646831337</v>
      </c>
      <c r="G119" s="184">
        <v>36.75</v>
      </c>
      <c r="H119" s="185">
        <f t="shared" si="26"/>
        <v>29.475000000000001</v>
      </c>
      <c r="I119" s="184">
        <v>8.5618043350908017</v>
      </c>
      <c r="J119" s="185">
        <f t="shared" si="26"/>
        <v>-28.188195664909198</v>
      </c>
      <c r="K119" s="184">
        <v>7.1305812973883738</v>
      </c>
      <c r="L119" s="185">
        <f t="shared" ref="L119:L121" si="27">IFERROR(K119-I119,"-")</f>
        <v>-1.431223037702428</v>
      </c>
      <c r="M119" s="184">
        <v>5.342488875249348</v>
      </c>
      <c r="N119" s="185">
        <f t="shared" ref="N119:N121" si="28">IFERROR(M119-K119,"-")</f>
        <v>-1.7880924221390258</v>
      </c>
      <c r="O119" s="185">
        <f t="shared" ref="O119" si="29">IFERROR(M119-C119,"-")</f>
        <v>-1.797350458282339</v>
      </c>
    </row>
    <row r="120" spans="1:16" x14ac:dyDescent="0.25">
      <c r="B120" s="114" t="s">
        <v>73</v>
      </c>
      <c r="C120" s="184">
        <v>6.4743150684931505</v>
      </c>
      <c r="D120" s="185">
        <v>-1.3504318381435203</v>
      </c>
      <c r="E120" s="184">
        <v>5.7806385169927905</v>
      </c>
      <c r="F120" s="185">
        <f t="shared" si="26"/>
        <v>-0.69367655150036001</v>
      </c>
      <c r="G120" s="184">
        <v>105</v>
      </c>
      <c r="H120" s="185">
        <f t="shared" si="26"/>
        <v>99.219361483007205</v>
      </c>
      <c r="I120" s="184">
        <v>6.0318320352184216</v>
      </c>
      <c r="J120" s="185">
        <f t="shared" si="26"/>
        <v>-98.968167964781571</v>
      </c>
      <c r="K120" s="184">
        <v>6.4372230428360417</v>
      </c>
      <c r="L120" s="185">
        <f t="shared" si="27"/>
        <v>0.40539100761762015</v>
      </c>
      <c r="M120" s="184">
        <v>5.7417790574329448</v>
      </c>
      <c r="N120" s="185">
        <f t="shared" si="28"/>
        <v>-0.69544398540309693</v>
      </c>
      <c r="O120" s="185">
        <f>IFERROR(M120-C120,"-")</f>
        <v>-0.73253601106020572</v>
      </c>
    </row>
    <row r="121" spans="1:16" x14ac:dyDescent="0.25">
      <c r="B121" s="114" t="s">
        <v>75</v>
      </c>
      <c r="C121" s="184">
        <v>6.6980213089802128</v>
      </c>
      <c r="D121" s="185">
        <v>0.34445410361955098</v>
      </c>
      <c r="E121" s="184">
        <v>7.9797794117647056</v>
      </c>
      <c r="F121" s="185">
        <f t="shared" si="26"/>
        <v>1.2817581027844929</v>
      </c>
      <c r="G121" s="184" t="s">
        <v>229</v>
      </c>
      <c r="H121" s="185" t="str">
        <f t="shared" si="26"/>
        <v>-</v>
      </c>
      <c r="I121" s="184">
        <v>6.5032475342795282</v>
      </c>
      <c r="J121" s="185" t="str">
        <f t="shared" si="26"/>
        <v>-</v>
      </c>
      <c r="K121" s="184">
        <v>6.4449346682504665</v>
      </c>
      <c r="L121" s="185">
        <f t="shared" si="27"/>
        <v>-5.8312866029061716E-2</v>
      </c>
      <c r="M121" s="184">
        <v>5.8906840838776215</v>
      </c>
      <c r="N121" s="185">
        <f t="shared" si="28"/>
        <v>-0.55425058437284491</v>
      </c>
      <c r="O121" s="185">
        <f t="shared" ref="O121:O124" si="30">IFERROR(M121-C121,"-")</f>
        <v>-0.8073372251025912</v>
      </c>
    </row>
    <row r="122" spans="1:16" x14ac:dyDescent="0.25">
      <c r="B122" s="114" t="s">
        <v>77</v>
      </c>
      <c r="C122" s="184">
        <v>7.3894649523019496</v>
      </c>
      <c r="D122" s="185">
        <v>-0.2101342460948441</v>
      </c>
      <c r="E122" s="184" t="s">
        <v>229</v>
      </c>
      <c r="F122" s="185" t="str">
        <f>IFERROR(E122-C122,"-")</f>
        <v>-</v>
      </c>
      <c r="G122" s="184">
        <v>9.4343220338983045</v>
      </c>
      <c r="H122" s="185" t="str">
        <f>IFERROR(G122-E122,"-")</f>
        <v>-</v>
      </c>
      <c r="I122" s="184">
        <v>6.5539982030548067</v>
      </c>
      <c r="J122" s="185">
        <f>IFERROR(I122-G122,"-")</f>
        <v>-2.8803238308434977</v>
      </c>
      <c r="K122" s="184">
        <v>6.5164857257740252</v>
      </c>
      <c r="L122" s="185">
        <f>IFERROR(K122-I122,"-")</f>
        <v>-3.7512477280781553E-2</v>
      </c>
      <c r="M122" s="184">
        <v>6.6464646464646462</v>
      </c>
      <c r="N122" s="185">
        <f>IFERROR(M122-K122,"-")</f>
        <v>0.129978920690621</v>
      </c>
      <c r="O122" s="185">
        <f t="shared" si="30"/>
        <v>-0.74300030583730337</v>
      </c>
    </row>
    <row r="123" spans="1:16" x14ac:dyDescent="0.25">
      <c r="B123" s="114" t="s">
        <v>79</v>
      </c>
      <c r="C123" s="184">
        <v>6.0083876980428705</v>
      </c>
      <c r="D123" s="185">
        <v>-0.59680634922879605</v>
      </c>
      <c r="E123" s="184" t="s">
        <v>229</v>
      </c>
      <c r="F123" s="185" t="str">
        <f t="shared" ref="F123:J131" si="31">IFERROR(E123-C123,"-")</f>
        <v>-</v>
      </c>
      <c r="G123" s="184">
        <v>41.938596491228068</v>
      </c>
      <c r="H123" s="185" t="str">
        <f t="shared" si="31"/>
        <v>-</v>
      </c>
      <c r="I123" s="184">
        <v>5.3047647587653577</v>
      </c>
      <c r="J123" s="185">
        <f t="shared" si="31"/>
        <v>-36.63383173246271</v>
      </c>
      <c r="K123" s="184">
        <v>5.5824602250679085</v>
      </c>
      <c r="L123" s="185">
        <f t="shared" ref="L123:L131" si="32">IFERROR(K123-I123,"-")</f>
        <v>0.27769546630255082</v>
      </c>
      <c r="M123" s="184">
        <v>6.5125332320546905</v>
      </c>
      <c r="N123" s="185">
        <f t="shared" ref="N123:N130" si="33">IFERROR(M123-K123,"-")</f>
        <v>0.93007300698678197</v>
      </c>
      <c r="O123" s="185">
        <f t="shared" si="30"/>
        <v>0.50414553401181994</v>
      </c>
    </row>
    <row r="124" spans="1:16" x14ac:dyDescent="0.25">
      <c r="B124" s="114" t="s">
        <v>81</v>
      </c>
      <c r="C124" s="184">
        <v>6.4565291510398906</v>
      </c>
      <c r="D124" s="185">
        <v>-1.1205404714055547</v>
      </c>
      <c r="E124" s="184" t="s">
        <v>229</v>
      </c>
      <c r="F124" s="185" t="str">
        <f t="shared" si="31"/>
        <v>-</v>
      </c>
      <c r="G124" s="184">
        <v>7.5244755244755241</v>
      </c>
      <c r="H124" s="185" t="str">
        <f t="shared" si="31"/>
        <v>-</v>
      </c>
      <c r="I124" s="184">
        <v>6.0645947592931142</v>
      </c>
      <c r="J124" s="185">
        <f t="shared" si="31"/>
        <v>-1.4598807651824099</v>
      </c>
      <c r="K124" s="184">
        <v>6.9035498995311455</v>
      </c>
      <c r="L124" s="185">
        <f t="shared" si="32"/>
        <v>0.8389551402380313</v>
      </c>
      <c r="M124" s="184">
        <v>5.9067413310359678</v>
      </c>
      <c r="N124" s="185">
        <f t="shared" si="33"/>
        <v>-0.99680856849517774</v>
      </c>
      <c r="O124" s="185">
        <f t="shared" si="30"/>
        <v>-0.54978782000392279</v>
      </c>
    </row>
    <row r="125" spans="1:16" x14ac:dyDescent="0.25">
      <c r="B125" s="114" t="s">
        <v>83</v>
      </c>
      <c r="C125" s="184">
        <v>7.9407207814078813</v>
      </c>
      <c r="D125" s="185">
        <v>0.47258891327601305</v>
      </c>
      <c r="E125" s="184" t="s">
        <v>229</v>
      </c>
      <c r="F125" s="185" t="str">
        <f t="shared" si="31"/>
        <v>-</v>
      </c>
      <c r="G125" s="184" t="s">
        <v>229</v>
      </c>
      <c r="H125" s="185" t="str">
        <f t="shared" si="31"/>
        <v>-</v>
      </c>
      <c r="I125" s="184">
        <v>7.4414571851055253</v>
      </c>
      <c r="J125" s="185" t="str">
        <f t="shared" si="31"/>
        <v>-</v>
      </c>
      <c r="K125" s="184">
        <v>7.5992654560293822</v>
      </c>
      <c r="L125" s="185">
        <f t="shared" si="32"/>
        <v>0.15780827092385685</v>
      </c>
      <c r="M125" s="184">
        <v>6.0359646844975332</v>
      </c>
      <c r="N125" s="185">
        <f t="shared" si="33"/>
        <v>-1.563300771531849</v>
      </c>
      <c r="O125" s="185">
        <f>IFERROR(M125-C125,"-")</f>
        <v>-1.9047560969103481</v>
      </c>
    </row>
    <row r="126" spans="1:16" x14ac:dyDescent="0.25">
      <c r="B126" s="114" t="s">
        <v>85</v>
      </c>
      <c r="C126" s="184">
        <v>7.9507096774193551</v>
      </c>
      <c r="D126" s="185">
        <v>-0.42252781221293656</v>
      </c>
      <c r="E126" s="184">
        <v>7.666666666666667</v>
      </c>
      <c r="F126" s="185">
        <f t="shared" si="31"/>
        <v>-0.28404301075268812</v>
      </c>
      <c r="G126" s="184">
        <v>5.8409090909090908</v>
      </c>
      <c r="H126" s="185">
        <f t="shared" si="31"/>
        <v>-1.8257575757575761</v>
      </c>
      <c r="I126" s="184">
        <v>8.8067338575700518</v>
      </c>
      <c r="J126" s="185">
        <f t="shared" si="31"/>
        <v>2.965824766660961</v>
      </c>
      <c r="K126" s="184">
        <v>6.2380407415884642</v>
      </c>
      <c r="L126" s="185">
        <f t="shared" si="32"/>
        <v>-2.5686931159815876</v>
      </c>
      <c r="M126" s="184"/>
      <c r="N126" s="185"/>
      <c r="O126" s="185"/>
    </row>
    <row r="127" spans="1:16" x14ac:dyDescent="0.25">
      <c r="B127" s="114" t="s">
        <v>87</v>
      </c>
      <c r="C127" s="184">
        <v>8.1081612586037366</v>
      </c>
      <c r="D127" s="185">
        <v>1.0888662678801744</v>
      </c>
      <c r="E127" s="184">
        <v>6.3863636363636367</v>
      </c>
      <c r="F127" s="185">
        <f t="shared" si="31"/>
        <v>-1.7217976222400999</v>
      </c>
      <c r="G127" s="184">
        <v>8.2763615295480886</v>
      </c>
      <c r="H127" s="185">
        <f t="shared" si="31"/>
        <v>1.8899978931844519</v>
      </c>
      <c r="I127" s="184">
        <v>7.8096076458752517</v>
      </c>
      <c r="J127" s="185">
        <f t="shared" si="31"/>
        <v>-0.46675388367283688</v>
      </c>
      <c r="K127" s="184">
        <v>5.6116176967240801</v>
      </c>
      <c r="L127" s="185">
        <f t="shared" si="32"/>
        <v>-2.1979899491511716</v>
      </c>
      <c r="M127" s="184"/>
      <c r="N127" s="185"/>
      <c r="O127" s="185"/>
    </row>
    <row r="128" spans="1:16" x14ac:dyDescent="0.25">
      <c r="A128" s="120"/>
      <c r="B128" s="114" t="s">
        <v>89</v>
      </c>
      <c r="C128" s="184">
        <v>6.4575788929125713</v>
      </c>
      <c r="D128" s="185">
        <v>-1.8897684544347753</v>
      </c>
      <c r="E128" s="184">
        <v>4.419776119402985</v>
      </c>
      <c r="F128" s="185">
        <f t="shared" si="31"/>
        <v>-2.0378027735095863</v>
      </c>
      <c r="G128" s="184">
        <v>6.5399652476107732</v>
      </c>
      <c r="H128" s="185">
        <f t="shared" si="31"/>
        <v>2.1201891282077883</v>
      </c>
      <c r="I128" s="184">
        <v>7.0763655647869896</v>
      </c>
      <c r="J128" s="185">
        <f t="shared" si="31"/>
        <v>0.53640031717621639</v>
      </c>
      <c r="K128" s="184">
        <v>6.0672817281728175</v>
      </c>
      <c r="L128" s="185">
        <f t="shared" si="32"/>
        <v>-1.0090838366141721</v>
      </c>
      <c r="M128" s="184"/>
      <c r="N128" s="185"/>
      <c r="O128" s="185"/>
    </row>
    <row r="129" spans="2:16" x14ac:dyDescent="0.25">
      <c r="B129" s="114" t="s">
        <v>91</v>
      </c>
      <c r="C129" s="184">
        <v>7.2569141193595339</v>
      </c>
      <c r="D129" s="185">
        <v>0.88372838750221572</v>
      </c>
      <c r="E129" s="184">
        <v>7.0533117932148626</v>
      </c>
      <c r="F129" s="185">
        <f t="shared" si="31"/>
        <v>-0.20360232614467133</v>
      </c>
      <c r="G129" s="184">
        <v>5.3751886507696955</v>
      </c>
      <c r="H129" s="185">
        <f t="shared" si="31"/>
        <v>-1.678123142445167</v>
      </c>
      <c r="I129" s="184">
        <v>6.9541828128561658</v>
      </c>
      <c r="J129" s="185">
        <f t="shared" si="31"/>
        <v>1.5789941620864703</v>
      </c>
      <c r="K129" s="184">
        <v>5.8860013103297666</v>
      </c>
      <c r="L129" s="185">
        <f t="shared" si="32"/>
        <v>-1.0681815025263992</v>
      </c>
      <c r="M129" s="184"/>
      <c r="N129" s="185"/>
      <c r="O129" s="185"/>
    </row>
    <row r="130" spans="2:16" x14ac:dyDescent="0.25">
      <c r="B130" s="114" t="s">
        <v>93</v>
      </c>
      <c r="C130" s="184">
        <v>6.3131207527443802</v>
      </c>
      <c r="D130" s="185">
        <v>-0.27508437546074838</v>
      </c>
      <c r="E130" s="184">
        <v>7.3490139687756777</v>
      </c>
      <c r="F130" s="185">
        <f t="shared" si="31"/>
        <v>1.0358932160312975</v>
      </c>
      <c r="G130" s="184">
        <v>6.6219806763285023</v>
      </c>
      <c r="H130" s="185">
        <f t="shared" si="31"/>
        <v>-0.72703329244717541</v>
      </c>
      <c r="I130" s="184">
        <v>6.406141114982578</v>
      </c>
      <c r="J130" s="185">
        <f t="shared" si="31"/>
        <v>-0.2158395613459243</v>
      </c>
      <c r="K130" s="184">
        <v>6.3249634324719652</v>
      </c>
      <c r="L130" s="185">
        <f t="shared" si="32"/>
        <v>-8.1177682510612748E-2</v>
      </c>
      <c r="M130" s="184"/>
      <c r="N130" s="185"/>
      <c r="O130" s="185"/>
    </row>
    <row r="131" spans="2:16" ht="15.75" x14ac:dyDescent="0.25">
      <c r="B131" s="117" t="s">
        <v>30</v>
      </c>
      <c r="C131" s="186">
        <v>6.9788670599132256</v>
      </c>
      <c r="D131" s="187">
        <v>-0.27532673887068082</v>
      </c>
      <c r="E131" s="186">
        <v>6.7717101949780556</v>
      </c>
      <c r="F131" s="187">
        <f t="shared" si="31"/>
        <v>-0.20715686493517005</v>
      </c>
      <c r="G131" s="186">
        <v>6.9646118721461185</v>
      </c>
      <c r="H131" s="187">
        <f t="shared" si="31"/>
        <v>0.19290167716806295</v>
      </c>
      <c r="I131" s="186">
        <v>7.1221982489613236</v>
      </c>
      <c r="J131" s="187">
        <f t="shared" si="31"/>
        <v>0.15758637681520504</v>
      </c>
      <c r="K131" s="186">
        <v>6.4367679410190854</v>
      </c>
      <c r="L131" s="187">
        <f t="shared" si="32"/>
        <v>-0.68543030794223814</v>
      </c>
      <c r="M131" s="186">
        <v>5.9973291474357469</v>
      </c>
      <c r="N131" s="187">
        <v>-0.70389077123634181</v>
      </c>
      <c r="O131" s="187">
        <v>-0.8897722019989498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K134" s="120"/>
      <c r="M134" s="120"/>
      <c r="N134" s="122"/>
    </row>
    <row r="136" spans="2:16" ht="48.75" customHeight="1" thickBot="1" x14ac:dyDescent="0.3">
      <c r="B136" s="269" t="s">
        <v>299</v>
      </c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1" t="s">
        <v>113</v>
      </c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3"/>
    </row>
    <row r="139" spans="2:16" ht="22.5" thickTop="1" thickBot="1" x14ac:dyDescent="0.3">
      <c r="B139" s="109"/>
      <c r="C139" s="294">
        <f>2019</f>
        <v>2019</v>
      </c>
      <c r="D139" s="295"/>
      <c r="E139" s="296">
        <v>2020</v>
      </c>
      <c r="F139" s="295"/>
      <c r="G139" s="296">
        <v>2021</v>
      </c>
      <c r="H139" s="295"/>
      <c r="I139" s="296">
        <v>2022</v>
      </c>
      <c r="J139" s="295"/>
      <c r="K139" s="296">
        <v>2023</v>
      </c>
      <c r="L139" s="295"/>
      <c r="M139" s="296">
        <v>2024</v>
      </c>
      <c r="N139" s="297"/>
      <c r="O139" s="298"/>
    </row>
    <row r="140" spans="2:16" ht="16.5" thickTop="1" thickBot="1" x14ac:dyDescent="0.3">
      <c r="B140" s="85"/>
      <c r="C140" s="111" t="s">
        <v>69</v>
      </c>
      <c r="D140" s="112" t="str">
        <f>CONCATENATE("dif ",RIGHT(2019,2),"/",RIGHT(2018,2))</f>
        <v>dif 19/18</v>
      </c>
      <c r="E140" s="113" t="s">
        <v>69</v>
      </c>
      <c r="F140" s="112" t="str">
        <f>CONCATENATE("dif ",RIGHT(E139,2),"/",RIGHT(C139,2))</f>
        <v>dif 20/19</v>
      </c>
      <c r="G140" s="113" t="s">
        <v>69</v>
      </c>
      <c r="H140" s="112" t="str">
        <f>CONCATENATE("dif ",RIGHT(G139,2),"/",RIGHT(E139,2))</f>
        <v>dif 21/20</v>
      </c>
      <c r="I140" s="113" t="s">
        <v>69</v>
      </c>
      <c r="J140" s="112" t="str">
        <f>CONCATENATE("dif ",RIGHT(I139,2),"/",RIGHT(G139,2))</f>
        <v>dif 22/21</v>
      </c>
      <c r="K140" s="113" t="s">
        <v>69</v>
      </c>
      <c r="L140" s="112" t="str">
        <f>CONCATENATE("dif ",RIGHT(K139,2),"/",RIGHT(I139,2))</f>
        <v>dif 23/22</v>
      </c>
      <c r="M140" s="113" t="s">
        <v>69</v>
      </c>
      <c r="N140" s="112" t="str">
        <f>CONCATENATE("dif ",RIGHT(M139,2),"/",RIGHT(K139,2))</f>
        <v>dif 24/23</v>
      </c>
      <c r="O140" s="112" t="str">
        <f>CONCATENATE("dif ",RIGHT(M139,2),"/",RIGHT(C139,2))</f>
        <v>dif 24/19</v>
      </c>
    </row>
    <row r="141" spans="2:16" x14ac:dyDescent="0.25">
      <c r="B141" s="114" t="s">
        <v>71</v>
      </c>
      <c r="C141" s="184">
        <v>8.1356877323420083</v>
      </c>
      <c r="D141" s="185">
        <v>-2.7340754734867705</v>
      </c>
      <c r="E141" s="184">
        <v>7.8617021276595747</v>
      </c>
      <c r="F141" s="185">
        <f t="shared" ref="F141:J143" si="34">IFERROR(E141-C141,"-")</f>
        <v>-0.2739856046824336</v>
      </c>
      <c r="G141" s="184">
        <v>10.762376237623762</v>
      </c>
      <c r="H141" s="185">
        <f t="shared" si="34"/>
        <v>2.9006741099641875</v>
      </c>
      <c r="I141" s="184">
        <v>8.0026954177897576</v>
      </c>
      <c r="J141" s="185">
        <f t="shared" si="34"/>
        <v>-2.7596808198340046</v>
      </c>
      <c r="K141" s="184">
        <v>8.2559456398641</v>
      </c>
      <c r="L141" s="185">
        <f t="shared" ref="L141:L143" si="35">IFERROR(K141-I141,"-")</f>
        <v>0.25325022207434245</v>
      </c>
      <c r="M141" s="184">
        <v>7.1475548060708265</v>
      </c>
      <c r="N141" s="185">
        <f t="shared" ref="N141:N143" si="36">IFERROR(M141-K141,"-")</f>
        <v>-1.1083908337932735</v>
      </c>
      <c r="O141" s="185">
        <f t="shared" ref="O141" si="37">IFERROR(M141-C141,"-")</f>
        <v>-0.98813292627118177</v>
      </c>
    </row>
    <row r="142" spans="2:16" x14ac:dyDescent="0.25">
      <c r="B142" s="114" t="s">
        <v>73</v>
      </c>
      <c r="C142" s="184">
        <v>8.6707202993451826</v>
      </c>
      <c r="D142" s="185">
        <v>-0.32691749593040775</v>
      </c>
      <c r="E142" s="184">
        <v>7.505226480836237</v>
      </c>
      <c r="F142" s="185">
        <f t="shared" si="34"/>
        <v>-1.1654938185089456</v>
      </c>
      <c r="G142" s="184">
        <v>19.736318407960198</v>
      </c>
      <c r="H142" s="185">
        <f t="shared" si="34"/>
        <v>12.231091927123961</v>
      </c>
      <c r="I142" s="184">
        <v>6.4764444444444447</v>
      </c>
      <c r="J142" s="185">
        <f t="shared" si="34"/>
        <v>-13.259873963515753</v>
      </c>
      <c r="K142" s="184">
        <v>10.370414201183433</v>
      </c>
      <c r="L142" s="185">
        <f t="shared" si="35"/>
        <v>3.8939697567389882</v>
      </c>
      <c r="M142" s="184">
        <v>8.3796526054590572</v>
      </c>
      <c r="N142" s="185">
        <f t="shared" si="36"/>
        <v>-1.9907615957243756</v>
      </c>
      <c r="O142" s="185">
        <f>IFERROR(M142-C142,"-")</f>
        <v>-0.29106769388612541</v>
      </c>
    </row>
    <row r="143" spans="2:16" x14ac:dyDescent="0.25">
      <c r="B143" s="114" t="s">
        <v>75</v>
      </c>
      <c r="C143" s="184">
        <v>8.6465028355387528</v>
      </c>
      <c r="D143" s="185">
        <v>1.0782773390621356</v>
      </c>
      <c r="E143" s="184">
        <v>9.7437185929648233</v>
      </c>
      <c r="F143" s="185">
        <f t="shared" si="34"/>
        <v>1.0972157574260706</v>
      </c>
      <c r="G143" s="184">
        <v>10.463869463869464</v>
      </c>
      <c r="H143" s="185">
        <f t="shared" si="34"/>
        <v>0.72015087090464114</v>
      </c>
      <c r="I143" s="184">
        <v>7.698924731182796</v>
      </c>
      <c r="J143" s="185">
        <f t="shared" si="34"/>
        <v>-2.7649447326866685</v>
      </c>
      <c r="K143" s="184">
        <v>7.2857142857142856</v>
      </c>
      <c r="L143" s="185">
        <f t="shared" si="35"/>
        <v>-0.41321044546851038</v>
      </c>
      <c r="M143" s="184">
        <v>5.5732217573221758</v>
      </c>
      <c r="N143" s="185">
        <f t="shared" si="36"/>
        <v>-1.7124925283921097</v>
      </c>
      <c r="O143" s="185">
        <f t="shared" ref="O143:O146" si="38">IFERROR(M143-C143,"-")</f>
        <v>-3.0732810782165769</v>
      </c>
    </row>
    <row r="144" spans="2:16" x14ac:dyDescent="0.25">
      <c r="B144" s="114" t="s">
        <v>77</v>
      </c>
      <c r="C144" s="184">
        <v>7.2989690721649483</v>
      </c>
      <c r="D144" s="185">
        <v>-1.7597311374786573</v>
      </c>
      <c r="E144" s="184" t="s">
        <v>229</v>
      </c>
      <c r="F144" s="185" t="str">
        <f>IFERROR(E144-C144,"-")</f>
        <v>-</v>
      </c>
      <c r="G144" s="184">
        <v>22.977777777777778</v>
      </c>
      <c r="H144" s="185" t="str">
        <f>IFERROR(G144-E144,"-")</f>
        <v>-</v>
      </c>
      <c r="I144" s="184">
        <v>7.1142857142857139</v>
      </c>
      <c r="J144" s="185">
        <f>IFERROR(I144-G144,"-")</f>
        <v>-15.863492063492064</v>
      </c>
      <c r="K144" s="184">
        <v>7.2047413793103452</v>
      </c>
      <c r="L144" s="185">
        <f>IFERROR(K144-I144,"-")</f>
        <v>9.0455665024631315E-2</v>
      </c>
      <c r="M144" s="184">
        <v>12.068527918781726</v>
      </c>
      <c r="N144" s="185">
        <f>IFERROR(M144-K144,"-")</f>
        <v>4.8637865394713806</v>
      </c>
      <c r="O144" s="185">
        <f t="shared" si="38"/>
        <v>4.7695588466167775</v>
      </c>
    </row>
    <row r="145" spans="1:16" x14ac:dyDescent="0.25">
      <c r="B145" s="114" t="s">
        <v>79</v>
      </c>
      <c r="C145" s="184">
        <v>6.4338308457711442</v>
      </c>
      <c r="D145" s="185">
        <v>-1.1192072592751998</v>
      </c>
      <c r="E145" s="184" t="s">
        <v>229</v>
      </c>
      <c r="F145" s="185" t="str">
        <f t="shared" ref="F145:J153" si="39">IFERROR(E145-C145,"-")</f>
        <v>-</v>
      </c>
      <c r="G145" s="184">
        <v>15.326923076923077</v>
      </c>
      <c r="H145" s="185" t="str">
        <f t="shared" si="39"/>
        <v>-</v>
      </c>
      <c r="I145" s="184">
        <v>6.7809110629067249</v>
      </c>
      <c r="J145" s="185">
        <f t="shared" si="39"/>
        <v>-8.5460120140163518</v>
      </c>
      <c r="K145" s="184">
        <v>7.3737373737373737</v>
      </c>
      <c r="L145" s="185">
        <f t="shared" ref="L145:L153" si="40">IFERROR(K145-I145,"-")</f>
        <v>0.59282631083064885</v>
      </c>
      <c r="M145" s="184">
        <v>9.1675824175824179</v>
      </c>
      <c r="N145" s="185">
        <f t="shared" ref="N145:N152" si="41">IFERROR(M145-K145,"-")</f>
        <v>1.7938450438450442</v>
      </c>
      <c r="O145" s="185">
        <f t="shared" si="38"/>
        <v>2.7337515718112737</v>
      </c>
    </row>
    <row r="146" spans="1:16" x14ac:dyDescent="0.25">
      <c r="B146" s="114" t="s">
        <v>81</v>
      </c>
      <c r="C146" s="184">
        <v>8.1699867197875164</v>
      </c>
      <c r="D146" s="185">
        <v>0.30393897442942652</v>
      </c>
      <c r="E146" s="184" t="s">
        <v>229</v>
      </c>
      <c r="F146" s="185" t="str">
        <f t="shared" si="39"/>
        <v>-</v>
      </c>
      <c r="G146" s="184">
        <v>17.822784810126581</v>
      </c>
      <c r="H146" s="185" t="str">
        <f t="shared" si="39"/>
        <v>-</v>
      </c>
      <c r="I146" s="184">
        <v>5.6285266457680247</v>
      </c>
      <c r="J146" s="185">
        <f t="shared" si="39"/>
        <v>-12.194258164358557</v>
      </c>
      <c r="K146" s="184">
        <v>6.3149792776791003</v>
      </c>
      <c r="L146" s="185">
        <f t="shared" si="40"/>
        <v>0.68645263191107553</v>
      </c>
      <c r="M146" s="184">
        <v>6.4553571428571432</v>
      </c>
      <c r="N146" s="185">
        <f t="shared" si="41"/>
        <v>0.14037786517804296</v>
      </c>
      <c r="O146" s="185">
        <f t="shared" si="38"/>
        <v>-1.7146295769303732</v>
      </c>
    </row>
    <row r="147" spans="1:16" x14ac:dyDescent="0.25">
      <c r="B147" s="114" t="s">
        <v>83</v>
      </c>
      <c r="C147" s="184">
        <v>8.9221658206429773</v>
      </c>
      <c r="D147" s="185">
        <v>-0.38839318556820324</v>
      </c>
      <c r="E147" s="184" t="s">
        <v>229</v>
      </c>
      <c r="F147" s="185" t="str">
        <f t="shared" si="39"/>
        <v>-</v>
      </c>
      <c r="G147" s="184">
        <v>9.8461538461538467</v>
      </c>
      <c r="H147" s="185" t="str">
        <f t="shared" si="39"/>
        <v>-</v>
      </c>
      <c r="I147" s="184">
        <v>8.2565445026178015</v>
      </c>
      <c r="J147" s="185">
        <f t="shared" si="39"/>
        <v>-1.5896093435360452</v>
      </c>
      <c r="K147" s="184">
        <v>16.43010752688172</v>
      </c>
      <c r="L147" s="185">
        <f t="shared" si="40"/>
        <v>8.1735630242639186</v>
      </c>
      <c r="M147" s="184">
        <v>7.3354231974921627</v>
      </c>
      <c r="N147" s="185">
        <f t="shared" si="41"/>
        <v>-9.0946843293895583</v>
      </c>
      <c r="O147" s="185">
        <f>IFERROR(M147-C147,"-")</f>
        <v>-1.5867426231508146</v>
      </c>
    </row>
    <row r="148" spans="1:16" x14ac:dyDescent="0.25">
      <c r="B148" s="114" t="s">
        <v>85</v>
      </c>
      <c r="C148" s="184">
        <v>8.873217115689382</v>
      </c>
      <c r="D148" s="185">
        <v>0.15137803522961235</v>
      </c>
      <c r="E148" s="184">
        <v>11.794238683127572</v>
      </c>
      <c r="F148" s="185">
        <f t="shared" si="39"/>
        <v>2.9210215674381903</v>
      </c>
      <c r="G148" s="184">
        <v>6.5616438356164384</v>
      </c>
      <c r="H148" s="185">
        <f t="shared" si="39"/>
        <v>-5.2325948475111339</v>
      </c>
      <c r="I148" s="184">
        <v>9.6734693877551017</v>
      </c>
      <c r="J148" s="185">
        <f t="shared" si="39"/>
        <v>3.1118255521386633</v>
      </c>
      <c r="K148" s="184">
        <v>8.7648114901256733</v>
      </c>
      <c r="L148" s="185">
        <f t="shared" si="40"/>
        <v>-0.90865789762942839</v>
      </c>
      <c r="M148" s="184"/>
      <c r="N148" s="185"/>
      <c r="O148" s="185"/>
    </row>
    <row r="149" spans="1:16" x14ac:dyDescent="0.25">
      <c r="B149" s="114" t="s">
        <v>87</v>
      </c>
      <c r="C149" s="184">
        <v>8.2846846846846844</v>
      </c>
      <c r="D149" s="185">
        <v>0.22374489026471345</v>
      </c>
      <c r="E149" s="184">
        <v>14.543859649122806</v>
      </c>
      <c r="F149" s="185">
        <f t="shared" si="39"/>
        <v>6.259174964438122</v>
      </c>
      <c r="G149" s="184">
        <v>8.0187110187110182</v>
      </c>
      <c r="H149" s="185">
        <f t="shared" si="39"/>
        <v>-6.5251486304117883</v>
      </c>
      <c r="I149" s="184">
        <v>8.0555555555555554</v>
      </c>
      <c r="J149" s="185">
        <f t="shared" si="39"/>
        <v>3.6844536844537146E-2</v>
      </c>
      <c r="K149" s="184">
        <v>5.4844192634560907</v>
      </c>
      <c r="L149" s="185">
        <f t="shared" si="40"/>
        <v>-2.5711362920994647</v>
      </c>
      <c r="M149" s="184"/>
      <c r="N149" s="185"/>
      <c r="O149" s="185"/>
    </row>
    <row r="150" spans="1:16" x14ac:dyDescent="0.25">
      <c r="A150" s="120"/>
      <c r="B150" s="114" t="s">
        <v>89</v>
      </c>
      <c r="C150" s="184">
        <v>7.5302013422818792</v>
      </c>
      <c r="D150" s="185">
        <v>-0.73418054266304189</v>
      </c>
      <c r="E150" s="184">
        <v>5.4363636363636365</v>
      </c>
      <c r="F150" s="185">
        <f t="shared" si="39"/>
        <v>-2.0938377059182427</v>
      </c>
      <c r="G150" s="184">
        <v>6.7181069958847734</v>
      </c>
      <c r="H150" s="185">
        <f t="shared" si="39"/>
        <v>1.2817433595211369</v>
      </c>
      <c r="I150" s="184">
        <v>7.819121447028424</v>
      </c>
      <c r="J150" s="185">
        <f t="shared" si="39"/>
        <v>1.1010144511436506</v>
      </c>
      <c r="K150" s="184">
        <v>8.6818181818181817</v>
      </c>
      <c r="L150" s="185">
        <f t="shared" si="40"/>
        <v>0.86269673478975761</v>
      </c>
      <c r="M150" s="184"/>
      <c r="N150" s="185"/>
      <c r="O150" s="185"/>
    </row>
    <row r="151" spans="1:16" x14ac:dyDescent="0.25">
      <c r="B151" s="114" t="s">
        <v>91</v>
      </c>
      <c r="C151" s="184">
        <v>9.1275862068965523</v>
      </c>
      <c r="D151" s="185">
        <v>1.0949306308028994</v>
      </c>
      <c r="E151" s="184">
        <v>6.5258855585831066</v>
      </c>
      <c r="F151" s="185">
        <f t="shared" si="39"/>
        <v>-2.6017006483134457</v>
      </c>
      <c r="G151" s="184">
        <v>7.9976247030878858</v>
      </c>
      <c r="H151" s="185">
        <f t="shared" si="39"/>
        <v>1.4717391445047792</v>
      </c>
      <c r="I151" s="184">
        <v>8.1650831353919244</v>
      </c>
      <c r="J151" s="185">
        <f t="shared" si="39"/>
        <v>0.16745843230403867</v>
      </c>
      <c r="K151" s="184">
        <v>7.4842931937172779</v>
      </c>
      <c r="L151" s="185">
        <f t="shared" si="40"/>
        <v>-0.68078994167464657</v>
      </c>
      <c r="M151" s="184"/>
      <c r="N151" s="185"/>
      <c r="O151" s="185"/>
    </row>
    <row r="152" spans="1:16" x14ac:dyDescent="0.25">
      <c r="B152" s="114" t="s">
        <v>93</v>
      </c>
      <c r="C152" s="184">
        <v>8.9207792207792203</v>
      </c>
      <c r="D152" s="185">
        <v>0.18890899177158715</v>
      </c>
      <c r="E152" s="184">
        <v>7.788321167883212</v>
      </c>
      <c r="F152" s="185">
        <f t="shared" si="39"/>
        <v>-1.1324580528960082</v>
      </c>
      <c r="G152" s="184">
        <v>7.1046831955922869</v>
      </c>
      <c r="H152" s="185">
        <f t="shared" si="39"/>
        <v>-0.68363797229092516</v>
      </c>
      <c r="I152" s="184">
        <v>7.3941176470588239</v>
      </c>
      <c r="J152" s="185">
        <f t="shared" si="39"/>
        <v>0.28943445146653701</v>
      </c>
      <c r="K152" s="184">
        <v>7.4029335634167381</v>
      </c>
      <c r="L152" s="185">
        <f t="shared" si="40"/>
        <v>8.815916357914233E-3</v>
      </c>
      <c r="M152" s="184"/>
      <c r="N152" s="185"/>
      <c r="O152" s="185"/>
    </row>
    <row r="153" spans="1:16" ht="15.75" x14ac:dyDescent="0.25">
      <c r="B153" s="117" t="s">
        <v>30</v>
      </c>
      <c r="C153" s="186">
        <v>8.1924744234437323</v>
      </c>
      <c r="D153" s="187">
        <v>-0.32630693856343562</v>
      </c>
      <c r="E153" s="186">
        <v>8.1043272080616475</v>
      </c>
      <c r="F153" s="187">
        <f t="shared" si="39"/>
        <v>-8.8147215382084809E-2</v>
      </c>
      <c r="G153" s="186">
        <v>10.078081427774679</v>
      </c>
      <c r="H153" s="187">
        <f t="shared" si="39"/>
        <v>1.9737542197130313</v>
      </c>
      <c r="I153" s="186">
        <v>7.3186628807434175</v>
      </c>
      <c r="J153" s="187">
        <f t="shared" si="39"/>
        <v>-2.7594185470312613</v>
      </c>
      <c r="K153" s="186">
        <v>7.7856686444545868</v>
      </c>
      <c r="L153" s="187">
        <f t="shared" si="40"/>
        <v>0.46700576371116931</v>
      </c>
      <c r="M153" s="186">
        <v>7.3041781824093643</v>
      </c>
      <c r="N153" s="187">
        <v>-0.72213311094447086</v>
      </c>
      <c r="O153" s="187">
        <v>-0.69060869278229475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K156" s="120"/>
      <c r="N156" s="123"/>
    </row>
    <row r="157" spans="1:16" x14ac:dyDescent="0.25">
      <c r="O157" s="122"/>
    </row>
    <row r="158" spans="1:16" ht="48.75" customHeight="1" thickBot="1" x14ac:dyDescent="0.3">
      <c r="B158" s="269" t="s">
        <v>300</v>
      </c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  <c r="O158" s="269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1" t="s">
        <v>116</v>
      </c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3"/>
    </row>
    <row r="161" spans="2:15" ht="22.5" thickTop="1" thickBot="1" x14ac:dyDescent="0.3">
      <c r="B161" s="109"/>
      <c r="C161" s="294">
        <f>2019</f>
        <v>2019</v>
      </c>
      <c r="D161" s="295"/>
      <c r="E161" s="296">
        <v>2020</v>
      </c>
      <c r="F161" s="295"/>
      <c r="G161" s="296">
        <v>2021</v>
      </c>
      <c r="H161" s="295"/>
      <c r="I161" s="296">
        <v>2022</v>
      </c>
      <c r="J161" s="295"/>
      <c r="K161" s="296">
        <v>2023</v>
      </c>
      <c r="L161" s="295"/>
      <c r="M161" s="296">
        <v>2024</v>
      </c>
      <c r="N161" s="297"/>
      <c r="O161" s="298"/>
    </row>
    <row r="162" spans="2:15" ht="16.5" thickTop="1" thickBot="1" x14ac:dyDescent="0.3">
      <c r="B162" s="85"/>
      <c r="C162" s="111" t="s">
        <v>69</v>
      </c>
      <c r="D162" s="112" t="str">
        <f>CONCATENATE("dif ",RIGHT(2019,2),"/",RIGHT(2018,2))</f>
        <v>dif 19/18</v>
      </c>
      <c r="E162" s="113" t="s">
        <v>69</v>
      </c>
      <c r="F162" s="112" t="str">
        <f>CONCATENATE("dif ",RIGHT(E161,2),"/",RIGHT(C161,2))</f>
        <v>dif 20/19</v>
      </c>
      <c r="G162" s="113" t="s">
        <v>69</v>
      </c>
      <c r="H162" s="112" t="str">
        <f>CONCATENATE("dif ",RIGHT(G161,2),"/",RIGHT(E161,2))</f>
        <v>dif 21/20</v>
      </c>
      <c r="I162" s="113" t="s">
        <v>69</v>
      </c>
      <c r="J162" s="112" t="str">
        <f>CONCATENATE("dif ",RIGHT(I161,2),"/",RIGHT(G161,2))</f>
        <v>dif 22/21</v>
      </c>
      <c r="K162" s="113" t="s">
        <v>69</v>
      </c>
      <c r="L162" s="112" t="str">
        <f>CONCATENATE("dif ",RIGHT(K161,2),"/",RIGHT(I161,2))</f>
        <v>dif 23/22</v>
      </c>
      <c r="M162" s="113" t="s">
        <v>69</v>
      </c>
      <c r="N162" s="112" t="str">
        <f>CONCATENATE("dif ",RIGHT(M161,2),"/",RIGHT(K161,2))</f>
        <v>dif 24/23</v>
      </c>
      <c r="O162" s="112" t="str">
        <f>CONCATENATE("dif ",RIGHT(M161,2),"/",RIGHT(C161,2))</f>
        <v>dif 24/19</v>
      </c>
    </row>
    <row r="163" spans="2:15" x14ac:dyDescent="0.25">
      <c r="B163" s="114" t="s">
        <v>71</v>
      </c>
      <c r="C163" s="184">
        <v>7.1365409622886862</v>
      </c>
      <c r="D163" s="185">
        <v>-0.81848549273776872</v>
      </c>
      <c r="E163" s="184">
        <v>5.7492211838006231</v>
      </c>
      <c r="F163" s="185">
        <f t="shared" ref="F163:J165" si="42">IFERROR(E163-C163,"-")</f>
        <v>-1.3873197784880631</v>
      </c>
      <c r="G163" s="184">
        <v>4.729166666666667</v>
      </c>
      <c r="H163" s="185">
        <f t="shared" si="42"/>
        <v>-1.0200545171339561</v>
      </c>
      <c r="I163" s="184">
        <v>6.5365853658536581</v>
      </c>
      <c r="J163" s="185">
        <f t="shared" si="42"/>
        <v>1.8074186991869912</v>
      </c>
      <c r="K163" s="184">
        <v>7.2143184947223498</v>
      </c>
      <c r="L163" s="185">
        <f t="shared" ref="L163:L165" si="43">IFERROR(K163-I163,"-")</f>
        <v>0.67773312886869164</v>
      </c>
      <c r="M163" s="184">
        <v>7.8896882494004794</v>
      </c>
      <c r="N163" s="185">
        <f t="shared" ref="N163:N165" si="44">IFERROR(M163-K163,"-")</f>
        <v>0.67536975467812965</v>
      </c>
      <c r="O163" s="185">
        <f t="shared" ref="O163" si="45">IFERROR(M163-C163,"-")</f>
        <v>0.75314728711179324</v>
      </c>
    </row>
    <row r="164" spans="2:15" x14ac:dyDescent="0.25">
      <c r="B164" s="114" t="s">
        <v>73</v>
      </c>
      <c r="C164" s="184">
        <v>6.8485804416403786</v>
      </c>
      <c r="D164" s="185">
        <v>-0.3575524374056176</v>
      </c>
      <c r="E164" s="184">
        <v>6.7679449360865291</v>
      </c>
      <c r="F164" s="185">
        <f t="shared" si="42"/>
        <v>-8.0635505553849463E-2</v>
      </c>
      <c r="G164" s="184">
        <v>6.1937499999999996</v>
      </c>
      <c r="H164" s="185">
        <f t="shared" si="42"/>
        <v>-0.57419493608652949</v>
      </c>
      <c r="I164" s="184">
        <v>5.8539007092198583</v>
      </c>
      <c r="J164" s="185">
        <f t="shared" si="42"/>
        <v>-0.33984929078014137</v>
      </c>
      <c r="K164" s="184">
        <v>7.303468208092486</v>
      </c>
      <c r="L164" s="185">
        <f t="shared" si="43"/>
        <v>1.4495674988726277</v>
      </c>
      <c r="M164" s="184">
        <v>6.3089552238805968</v>
      </c>
      <c r="N164" s="185">
        <f t="shared" si="44"/>
        <v>-0.99451298421188916</v>
      </c>
      <c r="O164" s="185">
        <f>IFERROR(M164-C164,"-")</f>
        <v>-0.53962521775978178</v>
      </c>
    </row>
    <row r="165" spans="2:15" x14ac:dyDescent="0.25">
      <c r="B165" s="114" t="s">
        <v>75</v>
      </c>
      <c r="C165" s="184">
        <v>6.3845089903181194</v>
      </c>
      <c r="D165" s="185">
        <v>0.10363249629421478</v>
      </c>
      <c r="E165" s="184">
        <v>8.1036585365853657</v>
      </c>
      <c r="F165" s="185">
        <f t="shared" si="42"/>
        <v>1.7191495462672464</v>
      </c>
      <c r="G165" s="184">
        <v>6.4149377593360999</v>
      </c>
      <c r="H165" s="185">
        <f t="shared" si="42"/>
        <v>-1.6887207772492658</v>
      </c>
      <c r="I165" s="184">
        <v>6.8731343283582094</v>
      </c>
      <c r="J165" s="185">
        <f t="shared" si="42"/>
        <v>0.45819656902210948</v>
      </c>
      <c r="K165" s="184">
        <v>6.9717348927875245</v>
      </c>
      <c r="L165" s="185">
        <f t="shared" si="43"/>
        <v>9.8600564429315085E-2</v>
      </c>
      <c r="M165" s="184">
        <v>8.247519582245431</v>
      </c>
      <c r="N165" s="185">
        <f t="shared" si="44"/>
        <v>1.2757846894579066</v>
      </c>
      <c r="O165" s="185">
        <f t="shared" ref="O165:O168" si="46">IFERROR(M165-C165,"-")</f>
        <v>1.8630105919273117</v>
      </c>
    </row>
    <row r="166" spans="2:15" x14ac:dyDescent="0.25">
      <c r="B166" s="114" t="s">
        <v>77</v>
      </c>
      <c r="C166" s="184">
        <v>6.7543993879112474</v>
      </c>
      <c r="D166" s="185">
        <v>0.45666069444391066</v>
      </c>
      <c r="E166" s="184" t="s">
        <v>229</v>
      </c>
      <c r="F166" s="185" t="str">
        <f>IFERROR(E166-C166,"-")</f>
        <v>-</v>
      </c>
      <c r="G166" s="184">
        <v>7</v>
      </c>
      <c r="H166" s="185" t="str">
        <f>IFERROR(G166-E166,"-")</f>
        <v>-</v>
      </c>
      <c r="I166" s="184">
        <v>5.7451171875</v>
      </c>
      <c r="J166" s="185">
        <f>IFERROR(I166-G166,"-")</f>
        <v>-1.2548828125</v>
      </c>
      <c r="K166" s="184">
        <v>6.1101449275362318</v>
      </c>
      <c r="L166" s="185">
        <f>IFERROR(K166-I166,"-")</f>
        <v>0.36502774003623184</v>
      </c>
      <c r="M166" s="184">
        <v>6.5773298083278258</v>
      </c>
      <c r="N166" s="185">
        <f>IFERROR(M166-K166,"-")</f>
        <v>0.46718488079159393</v>
      </c>
      <c r="O166" s="185">
        <f t="shared" si="46"/>
        <v>-0.17706957958342162</v>
      </c>
    </row>
    <row r="167" spans="2:15" x14ac:dyDescent="0.25">
      <c r="B167" s="114" t="s">
        <v>79</v>
      </c>
      <c r="C167" s="184">
        <v>7.287558685446009</v>
      </c>
      <c r="D167" s="185">
        <v>0.29679656073469296</v>
      </c>
      <c r="E167" s="184" t="s">
        <v>229</v>
      </c>
      <c r="F167" s="185" t="str">
        <f t="shared" ref="F167:J175" si="47">IFERROR(E167-C167,"-")</f>
        <v>-</v>
      </c>
      <c r="G167" s="184">
        <v>4.4880239520958085</v>
      </c>
      <c r="H167" s="185" t="str">
        <f t="shared" si="47"/>
        <v>-</v>
      </c>
      <c r="I167" s="184">
        <v>7.0894308943089435</v>
      </c>
      <c r="J167" s="185">
        <f t="shared" si="47"/>
        <v>2.601406942213135</v>
      </c>
      <c r="K167" s="184">
        <v>6.3323216995447646</v>
      </c>
      <c r="L167" s="185">
        <f t="shared" ref="L167:L175" si="48">IFERROR(K167-I167,"-")</f>
        <v>-0.75710919476417882</v>
      </c>
      <c r="M167" s="184">
        <v>7.4274533413606258</v>
      </c>
      <c r="N167" s="185">
        <f t="shared" ref="N167:N174" si="49">IFERROR(M167-K167,"-")</f>
        <v>1.0951316418158612</v>
      </c>
      <c r="O167" s="185">
        <f t="shared" si="46"/>
        <v>0.13989465591461681</v>
      </c>
    </row>
    <row r="168" spans="2:15" x14ac:dyDescent="0.25">
      <c r="B168" s="114" t="s">
        <v>81</v>
      </c>
      <c r="C168" s="184">
        <v>6.0024875621890548</v>
      </c>
      <c r="D168" s="185">
        <v>-1.5451963615166671</v>
      </c>
      <c r="E168" s="184" t="s">
        <v>229</v>
      </c>
      <c r="F168" s="185" t="str">
        <f t="shared" si="47"/>
        <v>-</v>
      </c>
      <c r="G168" s="184">
        <v>6.6040609137055837</v>
      </c>
      <c r="H168" s="185" t="str">
        <f t="shared" si="47"/>
        <v>-</v>
      </c>
      <c r="I168" s="184">
        <v>5.8227848101265822</v>
      </c>
      <c r="J168" s="185">
        <f t="shared" si="47"/>
        <v>-0.78127610357900146</v>
      </c>
      <c r="K168" s="184">
        <v>6.5613636363636365</v>
      </c>
      <c r="L168" s="185">
        <f t="shared" si="48"/>
        <v>0.73857882623705429</v>
      </c>
      <c r="M168" s="184">
        <v>6.0972568578553616</v>
      </c>
      <c r="N168" s="185">
        <f t="shared" si="49"/>
        <v>-0.46410677850827486</v>
      </c>
      <c r="O168" s="185">
        <f t="shared" si="46"/>
        <v>9.4769295666306874E-2</v>
      </c>
    </row>
    <row r="169" spans="2:15" x14ac:dyDescent="0.25">
      <c r="B169" s="114" t="s">
        <v>83</v>
      </c>
      <c r="C169" s="184">
        <v>8.576407506702413</v>
      </c>
      <c r="D169" s="185">
        <v>1.4910683382122603</v>
      </c>
      <c r="E169" s="184" t="s">
        <v>229</v>
      </c>
      <c r="F169" s="185" t="str">
        <f t="shared" si="47"/>
        <v>-</v>
      </c>
      <c r="G169" s="184">
        <v>4.1475409836065573</v>
      </c>
      <c r="H169" s="185" t="str">
        <f t="shared" si="47"/>
        <v>-</v>
      </c>
      <c r="I169" s="184">
        <v>8.4603174603174605</v>
      </c>
      <c r="J169" s="185">
        <f t="shared" si="47"/>
        <v>4.3127764767109031</v>
      </c>
      <c r="K169" s="184">
        <v>7.6562698917886696</v>
      </c>
      <c r="L169" s="185">
        <f t="shared" si="48"/>
        <v>-0.80404756852879089</v>
      </c>
      <c r="M169" s="184">
        <v>6.3948832035595107</v>
      </c>
      <c r="N169" s="185">
        <f t="shared" si="49"/>
        <v>-1.2613866882291589</v>
      </c>
      <c r="O169" s="185">
        <f>IFERROR(M169-C169,"-")</f>
        <v>-2.1815243031429024</v>
      </c>
    </row>
    <row r="170" spans="2:15" x14ac:dyDescent="0.25">
      <c r="B170" s="114" t="s">
        <v>85</v>
      </c>
      <c r="C170" s="184">
        <v>8.4161735700197244</v>
      </c>
      <c r="D170" s="185">
        <v>-1.2435846337799301</v>
      </c>
      <c r="E170" s="184">
        <v>10.433333333333334</v>
      </c>
      <c r="F170" s="185">
        <f t="shared" si="47"/>
        <v>2.0171597633136091</v>
      </c>
      <c r="G170" s="184">
        <v>8.2528735632183903</v>
      </c>
      <c r="H170" s="185">
        <f t="shared" si="47"/>
        <v>-2.1804597701149433</v>
      </c>
      <c r="I170" s="184">
        <v>8.2962720732504902</v>
      </c>
      <c r="J170" s="185">
        <f t="shared" si="47"/>
        <v>4.3398510032099935E-2</v>
      </c>
      <c r="K170" s="184">
        <v>10.346733668341708</v>
      </c>
      <c r="L170" s="185">
        <f t="shared" si="48"/>
        <v>2.0504615950912175</v>
      </c>
      <c r="M170" s="184"/>
      <c r="N170" s="185"/>
      <c r="O170" s="185"/>
    </row>
    <row r="171" spans="2:15" x14ac:dyDescent="0.25">
      <c r="B171" s="114" t="s">
        <v>87</v>
      </c>
      <c r="C171" s="184">
        <v>7.2002945508100149</v>
      </c>
      <c r="D171" s="185">
        <v>1.4145802650957293</v>
      </c>
      <c r="E171" s="184">
        <v>5.2180451127819545</v>
      </c>
      <c r="F171" s="185">
        <f t="shared" si="47"/>
        <v>-1.9822494380280604</v>
      </c>
      <c r="G171" s="184">
        <v>7.3111702127659575</v>
      </c>
      <c r="H171" s="185">
        <f t="shared" si="47"/>
        <v>2.093125099984003</v>
      </c>
      <c r="I171" s="184">
        <v>7.2282157676348548</v>
      </c>
      <c r="J171" s="185">
        <f t="shared" si="47"/>
        <v>-8.2954445131102617E-2</v>
      </c>
      <c r="K171" s="184">
        <v>7.003300330033003</v>
      </c>
      <c r="L171" s="185">
        <f t="shared" si="48"/>
        <v>-0.22491543760185184</v>
      </c>
      <c r="M171" s="184"/>
      <c r="N171" s="185"/>
      <c r="O171" s="185"/>
    </row>
    <row r="172" spans="2:15" x14ac:dyDescent="0.25">
      <c r="B172" s="114" t="s">
        <v>89</v>
      </c>
      <c r="C172" s="184">
        <v>5.8696264975334742</v>
      </c>
      <c r="D172" s="185">
        <v>-0.94518831728134067</v>
      </c>
      <c r="E172" s="184">
        <v>6.267942583732057</v>
      </c>
      <c r="F172" s="185">
        <f t="shared" si="47"/>
        <v>0.39831608619858283</v>
      </c>
      <c r="G172" s="184">
        <v>5.4994388327721664</v>
      </c>
      <c r="H172" s="185">
        <f t="shared" si="47"/>
        <v>-0.76850375095989065</v>
      </c>
      <c r="I172" s="184">
        <v>6.1459524526030691</v>
      </c>
      <c r="J172" s="185">
        <f t="shared" si="47"/>
        <v>0.64651361983090272</v>
      </c>
      <c r="K172" s="184">
        <v>6.1748318924111434</v>
      </c>
      <c r="L172" s="185">
        <f t="shared" si="48"/>
        <v>2.8879439808074281E-2</v>
      </c>
      <c r="M172" s="184"/>
      <c r="N172" s="185"/>
      <c r="O172" s="185"/>
    </row>
    <row r="173" spans="2:15" x14ac:dyDescent="0.25">
      <c r="B173" s="114" t="s">
        <v>91</v>
      </c>
      <c r="C173" s="184">
        <v>6.5869565217391308</v>
      </c>
      <c r="D173" s="185">
        <v>-0.12504347826086892</v>
      </c>
      <c r="E173" s="184">
        <v>4.4545454545454541</v>
      </c>
      <c r="F173" s="185">
        <f t="shared" si="47"/>
        <v>-2.1324110671936767</v>
      </c>
      <c r="G173" s="184">
        <v>8.594678217821782</v>
      </c>
      <c r="H173" s="185">
        <f t="shared" si="47"/>
        <v>4.1401327632763278</v>
      </c>
      <c r="I173" s="184">
        <v>9.0160278745644593</v>
      </c>
      <c r="J173" s="185">
        <f t="shared" si="47"/>
        <v>0.42134965674267733</v>
      </c>
      <c r="K173" s="184">
        <v>8.294520547945206</v>
      </c>
      <c r="L173" s="185">
        <f t="shared" si="48"/>
        <v>-0.72150732661925332</v>
      </c>
      <c r="M173" s="184"/>
      <c r="N173" s="185"/>
      <c r="O173" s="185"/>
    </row>
    <row r="174" spans="2:15" x14ac:dyDescent="0.25">
      <c r="B174" s="114" t="s">
        <v>93</v>
      </c>
      <c r="C174" s="184">
        <v>6.5323450134770891</v>
      </c>
      <c r="D174" s="185">
        <v>0.50204198317405879</v>
      </c>
      <c r="E174" s="184">
        <v>6.1395793499043974</v>
      </c>
      <c r="F174" s="185">
        <f t="shared" si="47"/>
        <v>-0.39276566357269171</v>
      </c>
      <c r="G174" s="184">
        <v>6.6066790352504636</v>
      </c>
      <c r="H174" s="185">
        <f t="shared" si="47"/>
        <v>0.46709968534606627</v>
      </c>
      <c r="I174" s="184">
        <v>6.6683569979716024</v>
      </c>
      <c r="J174" s="185">
        <f t="shared" si="47"/>
        <v>6.167796272113879E-2</v>
      </c>
      <c r="K174" s="184">
        <v>6.2648752399232244</v>
      </c>
      <c r="L174" s="185">
        <f t="shared" si="48"/>
        <v>-0.40348175804837805</v>
      </c>
      <c r="M174" s="184"/>
      <c r="N174" s="185"/>
      <c r="O174" s="185"/>
    </row>
    <row r="175" spans="2:15" ht="15.75" x14ac:dyDescent="0.25">
      <c r="B175" s="117" t="s">
        <v>30</v>
      </c>
      <c r="C175" s="186">
        <v>6.9148897058823531</v>
      </c>
      <c r="D175" s="187">
        <v>-9.1544117647059053E-2</v>
      </c>
      <c r="E175" s="186">
        <v>6.2528269063496662</v>
      </c>
      <c r="F175" s="187">
        <f t="shared" si="47"/>
        <v>-0.66206279953268687</v>
      </c>
      <c r="G175" s="186">
        <v>7.0498887829679058</v>
      </c>
      <c r="H175" s="187">
        <f t="shared" si="47"/>
        <v>0.79706187661823957</v>
      </c>
      <c r="I175" s="186">
        <v>7.0258214661716627</v>
      </c>
      <c r="J175" s="187">
        <f t="shared" si="47"/>
        <v>-2.4067316796243077E-2</v>
      </c>
      <c r="K175" s="186">
        <v>6.864052535202374</v>
      </c>
      <c r="L175" s="187">
        <f t="shared" si="48"/>
        <v>-0.16176893096928868</v>
      </c>
      <c r="M175" s="186">
        <v>6.9484498590780976</v>
      </c>
      <c r="N175" s="187">
        <v>-0.11150379992943282</v>
      </c>
      <c r="O175" s="187">
        <v>-2.1316070700835965E-2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  <c r="O177" s="105"/>
    </row>
    <row r="180" spans="1:16" ht="48.75" customHeight="1" thickBot="1" x14ac:dyDescent="0.3">
      <c r="B180" s="269" t="s">
        <v>301</v>
      </c>
      <c r="C180" s="269"/>
      <c r="D180" s="269"/>
      <c r="E180" s="269"/>
      <c r="F180" s="269"/>
      <c r="G180" s="269"/>
      <c r="H180" s="269"/>
      <c r="I180" s="269"/>
      <c r="J180" s="269"/>
      <c r="K180" s="269"/>
      <c r="L180" s="269"/>
      <c r="M180" s="269"/>
      <c r="N180" s="269"/>
      <c r="O180" s="269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1" t="s">
        <v>119</v>
      </c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3"/>
    </row>
    <row r="183" spans="1:16" ht="22.5" thickTop="1" thickBot="1" x14ac:dyDescent="0.3">
      <c r="B183" s="109"/>
      <c r="C183" s="294">
        <f>2019</f>
        <v>2019</v>
      </c>
      <c r="D183" s="295"/>
      <c r="E183" s="296">
        <v>2020</v>
      </c>
      <c r="F183" s="295"/>
      <c r="G183" s="296">
        <v>2021</v>
      </c>
      <c r="H183" s="295"/>
      <c r="I183" s="296">
        <v>2022</v>
      </c>
      <c r="J183" s="295"/>
      <c r="K183" s="296">
        <v>2023</v>
      </c>
      <c r="L183" s="295"/>
      <c r="M183" s="296">
        <v>2024</v>
      </c>
      <c r="N183" s="297"/>
      <c r="O183" s="298"/>
    </row>
    <row r="184" spans="1:16" ht="16.5" thickTop="1" thickBot="1" x14ac:dyDescent="0.3">
      <c r="B184" s="85"/>
      <c r="C184" s="111" t="s">
        <v>69</v>
      </c>
      <c r="D184" s="112" t="str">
        <f>CONCATENATE("dif ",RIGHT(2019,2),"/",RIGHT(2018,2))</f>
        <v>dif 19/18</v>
      </c>
      <c r="E184" s="113" t="s">
        <v>69</v>
      </c>
      <c r="F184" s="112" t="str">
        <f>CONCATENATE("dif ",RIGHT(E183,2),"/",RIGHT(C183,2))</f>
        <v>dif 20/19</v>
      </c>
      <c r="G184" s="113" t="s">
        <v>69</v>
      </c>
      <c r="H184" s="112" t="str">
        <f>CONCATENATE("dif ",RIGHT(G183,2),"/",RIGHT(E183,2))</f>
        <v>dif 21/20</v>
      </c>
      <c r="I184" s="113" t="s">
        <v>69</v>
      </c>
      <c r="J184" s="112" t="str">
        <f>CONCATENATE("dif ",RIGHT(I183,2),"/",RIGHT(G183,2))</f>
        <v>dif 22/21</v>
      </c>
      <c r="K184" s="113" t="s">
        <v>69</v>
      </c>
      <c r="L184" s="112" t="str">
        <f>CONCATENATE("dif ",RIGHT(K183,2),"/",RIGHT(I183,2))</f>
        <v>dif 23/22</v>
      </c>
      <c r="M184" s="113" t="s">
        <v>69</v>
      </c>
      <c r="N184" s="112" t="str">
        <f>CONCATENATE("dif ",RIGHT(M183,2),"/",RIGHT(K183,2))</f>
        <v>dif 24/23</v>
      </c>
      <c r="O184" s="112" t="str">
        <f>CONCATENATE("dif ",RIGHT(M183,2),"/",RIGHT(C183,2))</f>
        <v>dif 24/19</v>
      </c>
    </row>
    <row r="185" spans="1:16" x14ac:dyDescent="0.25">
      <c r="A185" s="120"/>
      <c r="B185" s="114" t="s">
        <v>71</v>
      </c>
      <c r="C185" s="184">
        <v>6.0629629629629633</v>
      </c>
      <c r="D185" s="185">
        <v>-1.8668029233246619</v>
      </c>
      <c r="E185" s="184">
        <v>5.3219178082191778</v>
      </c>
      <c r="F185" s="185">
        <f t="shared" ref="F185:J187" si="50">IFERROR(E185-C185,"-")</f>
        <v>-0.74104515474378552</v>
      </c>
      <c r="G185" s="184">
        <v>32.443708609271525</v>
      </c>
      <c r="H185" s="185">
        <f t="shared" si="50"/>
        <v>27.121790801052349</v>
      </c>
      <c r="I185" s="184">
        <v>6.6523809523809527</v>
      </c>
      <c r="J185" s="185">
        <f t="shared" si="50"/>
        <v>-25.791327656890573</v>
      </c>
      <c r="K185" s="184">
        <v>6.8395904436860064</v>
      </c>
      <c r="L185" s="185">
        <f t="shared" ref="L185:L187" si="51">IFERROR(K185-I185,"-")</f>
        <v>0.18720949130505371</v>
      </c>
      <c r="M185" s="184">
        <v>7.064327485380117</v>
      </c>
      <c r="N185" s="185">
        <f t="shared" ref="N185:N187" si="52">IFERROR(M185-K185,"-")</f>
        <v>0.22473704169411057</v>
      </c>
      <c r="O185" s="185">
        <f t="shared" ref="O185" si="53">IFERROR(M185-C185,"-")</f>
        <v>1.0013645224171537</v>
      </c>
    </row>
    <row r="186" spans="1:16" x14ac:dyDescent="0.25">
      <c r="B186" s="114" t="s">
        <v>73</v>
      </c>
      <c r="C186" s="184">
        <v>6.2685185185185182</v>
      </c>
      <c r="D186" s="185">
        <v>-1.8215136358223178</v>
      </c>
      <c r="E186" s="184">
        <v>5.7124463519313302</v>
      </c>
      <c r="F186" s="185">
        <f t="shared" si="50"/>
        <v>-0.55607216658718794</v>
      </c>
      <c r="G186" s="184" t="s">
        <v>229</v>
      </c>
      <c r="H186" s="185" t="str">
        <f t="shared" si="50"/>
        <v>-</v>
      </c>
      <c r="I186" s="184">
        <v>5.0331753554502372</v>
      </c>
      <c r="J186" s="185" t="str">
        <f t="shared" si="50"/>
        <v>-</v>
      </c>
      <c r="K186" s="184">
        <v>5.4823529411764707</v>
      </c>
      <c r="L186" s="185">
        <f t="shared" si="51"/>
        <v>0.44917758572623345</v>
      </c>
      <c r="M186" s="184">
        <v>6.0017182130584192</v>
      </c>
      <c r="N186" s="185">
        <f t="shared" si="52"/>
        <v>0.51936527188194859</v>
      </c>
      <c r="O186" s="185">
        <f>IFERROR(M186-C186,"-")</f>
        <v>-0.26680030546009892</v>
      </c>
    </row>
    <row r="187" spans="1:16" x14ac:dyDescent="0.25">
      <c r="B187" s="114" t="s">
        <v>75</v>
      </c>
      <c r="C187" s="184">
        <v>7.0067114093959733</v>
      </c>
      <c r="D187" s="185">
        <v>1.4873565706862957</v>
      </c>
      <c r="E187" s="184">
        <v>5.666666666666667</v>
      </c>
      <c r="F187" s="185">
        <f t="shared" si="50"/>
        <v>-1.3400447427293063</v>
      </c>
      <c r="G187" s="184">
        <v>1</v>
      </c>
      <c r="H187" s="185">
        <f t="shared" si="50"/>
        <v>-4.666666666666667</v>
      </c>
      <c r="I187" s="184">
        <v>7.8085585585585582</v>
      </c>
      <c r="J187" s="185">
        <f t="shared" si="50"/>
        <v>6.8085585585585582</v>
      </c>
      <c r="K187" s="184">
        <v>5.3860465116279066</v>
      </c>
      <c r="L187" s="185">
        <f t="shared" si="51"/>
        <v>-2.4225120469306516</v>
      </c>
      <c r="M187" s="184">
        <v>5.8</v>
      </c>
      <c r="N187" s="185">
        <f t="shared" si="52"/>
        <v>0.41395348837209323</v>
      </c>
      <c r="O187" s="185">
        <f t="shared" ref="O187:O190" si="54">IFERROR(M187-C187,"-")</f>
        <v>-1.2067114093959734</v>
      </c>
    </row>
    <row r="188" spans="1:16" x14ac:dyDescent="0.25">
      <c r="B188" s="114" t="s">
        <v>77</v>
      </c>
      <c r="C188" s="184">
        <v>5.5968379446640313</v>
      </c>
      <c r="D188" s="185">
        <v>-1.3218367541311498</v>
      </c>
      <c r="E188" s="184" t="s">
        <v>229</v>
      </c>
      <c r="F188" s="185" t="str">
        <f>IFERROR(E188-C188,"-")</f>
        <v>-</v>
      </c>
      <c r="G188" s="184">
        <v>32.390243902439025</v>
      </c>
      <c r="H188" s="185" t="str">
        <f>IFERROR(G188-E188,"-")</f>
        <v>-</v>
      </c>
      <c r="I188" s="184">
        <v>5.652582159624413</v>
      </c>
      <c r="J188" s="185">
        <f>IFERROR(I188-G188,"-")</f>
        <v>-26.737661742814613</v>
      </c>
      <c r="K188" s="184">
        <v>5.9813432835820892</v>
      </c>
      <c r="L188" s="185">
        <f>IFERROR(K188-I188,"-")</f>
        <v>0.3287611239576762</v>
      </c>
      <c r="M188" s="184">
        <v>7.638418079096045</v>
      </c>
      <c r="N188" s="185">
        <f>IFERROR(M188-K188,"-")</f>
        <v>1.6570747955139558</v>
      </c>
      <c r="O188" s="185">
        <f t="shared" si="54"/>
        <v>2.0415801344320137</v>
      </c>
    </row>
    <row r="189" spans="1:16" x14ac:dyDescent="0.25">
      <c r="B189" s="114" t="s">
        <v>79</v>
      </c>
      <c r="C189" s="184">
        <v>5.8020304568527923</v>
      </c>
      <c r="D189" s="185">
        <v>1.0183766106989465</v>
      </c>
      <c r="E189" s="184" t="s">
        <v>229</v>
      </c>
      <c r="F189" s="185" t="str">
        <f t="shared" ref="F189:J197" si="55">IFERROR(E189-C189,"-")</f>
        <v>-</v>
      </c>
      <c r="G189" s="184">
        <v>10.127906976744185</v>
      </c>
      <c r="H189" s="185" t="str">
        <f t="shared" si="55"/>
        <v>-</v>
      </c>
      <c r="I189" s="184">
        <v>15.8</v>
      </c>
      <c r="J189" s="185">
        <f t="shared" si="55"/>
        <v>5.6720930232558153</v>
      </c>
      <c r="K189" s="184">
        <v>5.8587786259541987</v>
      </c>
      <c r="L189" s="185">
        <f t="shared" ref="L189:L197" si="56">IFERROR(K189-I189,"-")</f>
        <v>-9.9412213740458029</v>
      </c>
      <c r="M189" s="184">
        <v>7.21218487394958</v>
      </c>
      <c r="N189" s="185">
        <f t="shared" ref="N189:N196" si="57">IFERROR(M189-K189,"-")</f>
        <v>1.3534062479953812</v>
      </c>
      <c r="O189" s="185">
        <f t="shared" si="54"/>
        <v>1.4101544170967877</v>
      </c>
    </row>
    <row r="190" spans="1:16" x14ac:dyDescent="0.25">
      <c r="B190" s="114" t="s">
        <v>120</v>
      </c>
      <c r="C190" s="184">
        <v>5.7723577235772359</v>
      </c>
      <c r="D190" s="185">
        <v>-0.87880506712043882</v>
      </c>
      <c r="E190" s="184" t="s">
        <v>229</v>
      </c>
      <c r="F190" s="185" t="str">
        <f t="shared" si="55"/>
        <v>-</v>
      </c>
      <c r="G190" s="184">
        <v>12.737704918032787</v>
      </c>
      <c r="H190" s="185" t="str">
        <f t="shared" si="55"/>
        <v>-</v>
      </c>
      <c r="I190" s="184">
        <v>4.3795180722891569</v>
      </c>
      <c r="J190" s="185">
        <f t="shared" si="55"/>
        <v>-8.3581868457436297</v>
      </c>
      <c r="K190" s="184">
        <v>7.9693877551020407</v>
      </c>
      <c r="L190" s="185">
        <f t="shared" si="56"/>
        <v>3.5898696828128838</v>
      </c>
      <c r="M190" s="184">
        <v>5.7923076923076922</v>
      </c>
      <c r="N190" s="185">
        <f t="shared" si="57"/>
        <v>-2.1770800627943485</v>
      </c>
      <c r="O190" s="185">
        <f t="shared" si="54"/>
        <v>1.9949968730456291E-2</v>
      </c>
    </row>
    <row r="191" spans="1:16" x14ac:dyDescent="0.25">
      <c r="B191" s="114" t="s">
        <v>83</v>
      </c>
      <c r="C191" s="184">
        <v>7.8608695652173912</v>
      </c>
      <c r="D191" s="185">
        <v>0.50891425795482181</v>
      </c>
      <c r="E191" s="184" t="s">
        <v>229</v>
      </c>
      <c r="F191" s="185" t="str">
        <f t="shared" si="55"/>
        <v>-</v>
      </c>
      <c r="G191" s="184">
        <v>8.5</v>
      </c>
      <c r="H191" s="185" t="str">
        <f t="shared" si="55"/>
        <v>-</v>
      </c>
      <c r="I191" s="184">
        <v>9.5711009174311918</v>
      </c>
      <c r="J191" s="185">
        <f t="shared" si="55"/>
        <v>1.0711009174311918</v>
      </c>
      <c r="K191" s="184">
        <v>7.0651085141903174</v>
      </c>
      <c r="L191" s="185">
        <f t="shared" si="56"/>
        <v>-2.5059924032408745</v>
      </c>
      <c r="M191" s="184">
        <v>6.7221052631578946</v>
      </c>
      <c r="N191" s="185">
        <f t="shared" si="57"/>
        <v>-0.3430032510324228</v>
      </c>
      <c r="O191" s="185">
        <f>IFERROR(M191-C191,"-")</f>
        <v>-1.1387643020594966</v>
      </c>
    </row>
    <row r="192" spans="1:16" x14ac:dyDescent="0.25">
      <c r="B192" s="114" t="s">
        <v>85</v>
      </c>
      <c r="C192" s="184">
        <v>7.0828402366863905</v>
      </c>
      <c r="D192" s="185">
        <v>0.53668639053254452</v>
      </c>
      <c r="E192" s="184">
        <v>9.4333333333333336</v>
      </c>
      <c r="F192" s="185">
        <f t="shared" si="55"/>
        <v>2.3504930966469431</v>
      </c>
      <c r="G192" s="184">
        <v>8.4782608695652169</v>
      </c>
      <c r="H192" s="185">
        <f t="shared" si="55"/>
        <v>-0.95507246376811672</v>
      </c>
      <c r="I192" s="184">
        <v>15.315384615384616</v>
      </c>
      <c r="J192" s="185">
        <f t="shared" si="55"/>
        <v>6.8371237458193992</v>
      </c>
      <c r="K192" s="184">
        <v>8.4124999999999996</v>
      </c>
      <c r="L192" s="185">
        <f t="shared" si="56"/>
        <v>-6.9028846153846164</v>
      </c>
      <c r="M192" s="184"/>
      <c r="N192" s="185"/>
      <c r="O192" s="185"/>
    </row>
    <row r="193" spans="2:16" x14ac:dyDescent="0.25">
      <c r="B193" s="114" t="s">
        <v>87</v>
      </c>
      <c r="C193" s="184">
        <v>6.6576576576576576</v>
      </c>
      <c r="D193" s="185">
        <v>1.055173185607968</v>
      </c>
      <c r="E193" s="184">
        <v>8.6834532374100721</v>
      </c>
      <c r="F193" s="185">
        <f t="shared" si="55"/>
        <v>2.0257955797524145</v>
      </c>
      <c r="G193" s="184">
        <v>7.233009708737864</v>
      </c>
      <c r="H193" s="185">
        <f t="shared" si="55"/>
        <v>-1.4504435286722082</v>
      </c>
      <c r="I193" s="184">
        <v>6.4681933842239188</v>
      </c>
      <c r="J193" s="185">
        <f t="shared" si="55"/>
        <v>-0.76481632451394521</v>
      </c>
      <c r="K193" s="184">
        <v>7.1875</v>
      </c>
      <c r="L193" s="185">
        <f t="shared" si="56"/>
        <v>0.71930661577608124</v>
      </c>
      <c r="M193" s="184"/>
      <c r="N193" s="185"/>
      <c r="O193" s="185"/>
    </row>
    <row r="194" spans="2:16" x14ac:dyDescent="0.25">
      <c r="B194" s="114" t="s">
        <v>89</v>
      </c>
      <c r="C194" s="184">
        <v>5.76953125</v>
      </c>
      <c r="D194" s="185">
        <v>0.44188619880546032</v>
      </c>
      <c r="E194" s="184">
        <v>6.1818181818181817</v>
      </c>
      <c r="F194" s="185">
        <f t="shared" si="55"/>
        <v>0.41228693181818166</v>
      </c>
      <c r="G194" s="184">
        <v>5.6141732283464565</v>
      </c>
      <c r="H194" s="185">
        <f t="shared" si="55"/>
        <v>-0.56764495347172517</v>
      </c>
      <c r="I194" s="184">
        <v>5.7664974619289344</v>
      </c>
      <c r="J194" s="185">
        <f t="shared" si="55"/>
        <v>0.15232423358247793</v>
      </c>
      <c r="K194" s="184">
        <v>6.537366548042705</v>
      </c>
      <c r="L194" s="185">
        <f t="shared" si="56"/>
        <v>0.77086908611377059</v>
      </c>
      <c r="M194" s="184"/>
      <c r="N194" s="185"/>
      <c r="O194" s="185"/>
    </row>
    <row r="195" spans="2:16" x14ac:dyDescent="0.25">
      <c r="B195" s="114" t="s">
        <v>91</v>
      </c>
      <c r="C195" s="184">
        <v>15.755555555555556</v>
      </c>
      <c r="D195" s="185">
        <v>9.334171907756815</v>
      </c>
      <c r="E195" s="184">
        <v>7.9651162790697674</v>
      </c>
      <c r="F195" s="185">
        <f t="shared" si="55"/>
        <v>-7.790439276485789</v>
      </c>
      <c r="G195" s="184">
        <v>6.1492063492063496</v>
      </c>
      <c r="H195" s="185">
        <f t="shared" si="55"/>
        <v>-1.8159099298634178</v>
      </c>
      <c r="I195" s="184">
        <v>5.2762148337595907</v>
      </c>
      <c r="J195" s="185">
        <f t="shared" si="55"/>
        <v>-0.8729915154467589</v>
      </c>
      <c r="K195" s="184">
        <v>6.3534482758620694</v>
      </c>
      <c r="L195" s="185">
        <f t="shared" si="56"/>
        <v>1.0772334421024787</v>
      </c>
      <c r="M195" s="184"/>
      <c r="N195" s="185"/>
      <c r="O195" s="185"/>
    </row>
    <row r="196" spans="2:16" x14ac:dyDescent="0.25">
      <c r="B196" s="114" t="s">
        <v>93</v>
      </c>
      <c r="C196" s="184">
        <v>6.0805194805194809</v>
      </c>
      <c r="D196" s="185">
        <v>6.957057540999223E-2</v>
      </c>
      <c r="E196" s="184">
        <v>6.3183520599250933</v>
      </c>
      <c r="F196" s="185">
        <f t="shared" si="55"/>
        <v>0.23783257940561242</v>
      </c>
      <c r="G196" s="184">
        <v>6.48</v>
      </c>
      <c r="H196" s="185">
        <f t="shared" si="55"/>
        <v>0.16164794007490713</v>
      </c>
      <c r="I196" s="184">
        <v>7.3392857142857144</v>
      </c>
      <c r="J196" s="185">
        <f t="shared" si="55"/>
        <v>0.85928571428571399</v>
      </c>
      <c r="K196" s="184">
        <v>7.0505050505050502</v>
      </c>
      <c r="L196" s="185">
        <f t="shared" si="56"/>
        <v>-0.28878066378066425</v>
      </c>
      <c r="M196" s="184"/>
      <c r="N196" s="185"/>
      <c r="O196" s="185"/>
    </row>
    <row r="197" spans="2:16" ht="15.75" x14ac:dyDescent="0.25">
      <c r="B197" s="117" t="s">
        <v>30</v>
      </c>
      <c r="C197" s="186">
        <v>7.0907249898744427</v>
      </c>
      <c r="D197" s="187">
        <v>0.61416248987444266</v>
      </c>
      <c r="E197" s="186">
        <v>6.706572769953052</v>
      </c>
      <c r="F197" s="187">
        <f t="shared" si="55"/>
        <v>-0.3841522199213907</v>
      </c>
      <c r="G197" s="186">
        <v>10.31743119266055</v>
      </c>
      <c r="H197" s="187">
        <f t="shared" si="55"/>
        <v>3.6108584227074978</v>
      </c>
      <c r="I197" s="186">
        <v>7.0584975369458132</v>
      </c>
      <c r="J197" s="187">
        <f t="shared" si="55"/>
        <v>-3.2589336557147366</v>
      </c>
      <c r="K197" s="186">
        <v>6.4716561689514638</v>
      </c>
      <c r="L197" s="187">
        <f t="shared" si="56"/>
        <v>-0.58684136799434938</v>
      </c>
      <c r="M197" s="186">
        <v>6.5184884193417307</v>
      </c>
      <c r="N197" s="187">
        <v>0.16812697355859818</v>
      </c>
      <c r="O197" s="187">
        <v>0.31440678668866973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K200" s="120"/>
    </row>
    <row r="201" spans="2:16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</row>
    <row r="202" spans="2:16" ht="48.75" customHeight="1" thickBot="1" x14ac:dyDescent="0.3">
      <c r="B202" s="269" t="s">
        <v>302</v>
      </c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269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1" t="s">
        <v>123</v>
      </c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3"/>
    </row>
    <row r="205" spans="2:16" ht="22.5" thickTop="1" thickBot="1" x14ac:dyDescent="0.3">
      <c r="B205" s="109"/>
      <c r="C205" s="294">
        <f>2019</f>
        <v>2019</v>
      </c>
      <c r="D205" s="295"/>
      <c r="E205" s="296">
        <v>2020</v>
      </c>
      <c r="F205" s="295"/>
      <c r="G205" s="296">
        <v>2021</v>
      </c>
      <c r="H205" s="295"/>
      <c r="I205" s="296">
        <v>2022</v>
      </c>
      <c r="J205" s="295"/>
      <c r="K205" s="296">
        <v>2023</v>
      </c>
      <c r="L205" s="295"/>
      <c r="M205" s="296">
        <v>2024</v>
      </c>
      <c r="N205" s="297"/>
      <c r="O205" s="298"/>
    </row>
    <row r="206" spans="2:16" ht="16.5" thickTop="1" thickBot="1" x14ac:dyDescent="0.3">
      <c r="B206" s="85"/>
      <c r="C206" s="111" t="s">
        <v>69</v>
      </c>
      <c r="D206" s="112" t="str">
        <f>CONCATENATE("dif ",RIGHT(2019,2),"/",RIGHT(2018,2))</f>
        <v>dif 19/18</v>
      </c>
      <c r="E206" s="113" t="s">
        <v>69</v>
      </c>
      <c r="F206" s="112" t="str">
        <f>CONCATENATE("dif ",RIGHT(E205,2),"/",RIGHT(C205,2))</f>
        <v>dif 20/19</v>
      </c>
      <c r="G206" s="113" t="s">
        <v>69</v>
      </c>
      <c r="H206" s="112" t="str">
        <f>CONCATENATE("dif ",RIGHT(G205,2),"/",RIGHT(E205,2))</f>
        <v>dif 21/20</v>
      </c>
      <c r="I206" s="113" t="s">
        <v>69</v>
      </c>
      <c r="J206" s="112" t="str">
        <f>CONCATENATE("dif ",RIGHT(I205,2),"/",RIGHT(G205,2))</f>
        <v>dif 22/21</v>
      </c>
      <c r="K206" s="113" t="s">
        <v>69</v>
      </c>
      <c r="L206" s="112" t="str">
        <f>CONCATENATE("dif ",RIGHT(K205,2),"/",RIGHT(I205,2))</f>
        <v>dif 23/22</v>
      </c>
      <c r="M206" s="113" t="s">
        <v>69</v>
      </c>
      <c r="N206" s="112" t="str">
        <f>CONCATENATE("dif ",RIGHT(M205,2),"/",RIGHT(K205,2))</f>
        <v>dif 24/23</v>
      </c>
      <c r="O206" s="112" t="str">
        <f>CONCATENATE("dif ",RIGHT(M205,2),"/",RIGHT(C205,2))</f>
        <v>dif 24/19</v>
      </c>
    </row>
    <row r="207" spans="2:16" x14ac:dyDescent="0.25">
      <c r="B207" s="114" t="s">
        <v>71</v>
      </c>
      <c r="C207" s="184">
        <v>7.0291262135922334</v>
      </c>
      <c r="D207" s="185">
        <v>0.46790172379631478</v>
      </c>
      <c r="E207" s="184">
        <v>7.6545454545454543</v>
      </c>
      <c r="F207" s="185">
        <f t="shared" ref="F207:J209" si="58">IFERROR(E207-C207,"-")</f>
        <v>0.62541924095322088</v>
      </c>
      <c r="G207" s="184" t="s">
        <v>229</v>
      </c>
      <c r="H207" s="185" t="str">
        <f t="shared" si="58"/>
        <v>-</v>
      </c>
      <c r="I207" s="184">
        <v>8.172043010752688</v>
      </c>
      <c r="J207" s="185" t="str">
        <f t="shared" si="58"/>
        <v>-</v>
      </c>
      <c r="K207" s="184">
        <v>7.4015544041450774</v>
      </c>
      <c r="L207" s="185">
        <f t="shared" ref="L207:L209" si="59">IFERROR(K207-I207,"-")</f>
        <v>-0.77048860660761065</v>
      </c>
      <c r="M207" s="184">
        <v>6.0776859504132235</v>
      </c>
      <c r="N207" s="185">
        <f t="shared" ref="N207:N209" si="60">IFERROR(M207-K207,"-")</f>
        <v>-1.3238684537318539</v>
      </c>
      <c r="O207" s="185">
        <f t="shared" ref="O207" si="61">IFERROR(M207-C207,"-")</f>
        <v>-0.95144026317900998</v>
      </c>
    </row>
    <row r="208" spans="2:16" x14ac:dyDescent="0.25">
      <c r="B208" s="114" t="s">
        <v>73</v>
      </c>
      <c r="C208" s="184">
        <v>6.947115384615385</v>
      </c>
      <c r="D208" s="185">
        <v>-5.6094063545150501</v>
      </c>
      <c r="E208" s="184">
        <v>5.2622950819672134</v>
      </c>
      <c r="F208" s="185">
        <f t="shared" si="58"/>
        <v>-1.6848203026481716</v>
      </c>
      <c r="G208" s="184">
        <v>199.5</v>
      </c>
      <c r="H208" s="185">
        <f t="shared" si="58"/>
        <v>194.23770491803279</v>
      </c>
      <c r="I208" s="184">
        <v>5.4190476190476193</v>
      </c>
      <c r="J208" s="185">
        <f t="shared" si="58"/>
        <v>-194.08095238095237</v>
      </c>
      <c r="K208" s="184">
        <v>5.191011235955056</v>
      </c>
      <c r="L208" s="185">
        <f t="shared" si="59"/>
        <v>-0.22803638309256336</v>
      </c>
      <c r="M208" s="184">
        <v>5.9933774834437088</v>
      </c>
      <c r="N208" s="185">
        <f t="shared" si="60"/>
        <v>0.80236624748865282</v>
      </c>
      <c r="O208" s="185">
        <f>IFERROR(M208-C208,"-")</f>
        <v>-0.95373790117167623</v>
      </c>
    </row>
    <row r="209" spans="2:16" x14ac:dyDescent="0.25">
      <c r="B209" s="114" t="s">
        <v>75</v>
      </c>
      <c r="C209" s="184">
        <v>6.5</v>
      </c>
      <c r="D209" s="185">
        <v>-0.578125</v>
      </c>
      <c r="E209" s="184">
        <v>5.0909090909090908</v>
      </c>
      <c r="F209" s="185">
        <f t="shared" si="58"/>
        <v>-1.4090909090909092</v>
      </c>
      <c r="G209" s="184">
        <v>22.25</v>
      </c>
      <c r="H209" s="185">
        <f t="shared" si="58"/>
        <v>17.15909090909091</v>
      </c>
      <c r="I209" s="184">
        <v>9.435483870967742</v>
      </c>
      <c r="J209" s="185">
        <f t="shared" si="58"/>
        <v>-12.814516129032258</v>
      </c>
      <c r="K209" s="184">
        <v>5.8201634877384194</v>
      </c>
      <c r="L209" s="185">
        <f t="shared" si="59"/>
        <v>-3.6153203832293226</v>
      </c>
      <c r="M209" s="184">
        <v>8.1340579710144922</v>
      </c>
      <c r="N209" s="185">
        <f t="shared" si="60"/>
        <v>2.3138944832760728</v>
      </c>
      <c r="O209" s="185">
        <f t="shared" ref="O209:O212" si="62">IFERROR(M209-C209,"-")</f>
        <v>1.6340579710144922</v>
      </c>
    </row>
    <row r="210" spans="2:16" x14ac:dyDescent="0.25">
      <c r="B210" s="114" t="s">
        <v>77</v>
      </c>
      <c r="C210" s="184">
        <v>6.3298969072164946</v>
      </c>
      <c r="D210" s="185">
        <v>0.5455102901161224</v>
      </c>
      <c r="E210" s="184" t="s">
        <v>229</v>
      </c>
      <c r="F210" s="185" t="str">
        <f>IFERROR(E210-C210,"-")</f>
        <v>-</v>
      </c>
      <c r="G210" s="184">
        <v>22.166666666666668</v>
      </c>
      <c r="H210" s="185" t="str">
        <f>IFERROR(G210-E210,"-")</f>
        <v>-</v>
      </c>
      <c r="I210" s="184">
        <v>5.6883116883116882</v>
      </c>
      <c r="J210" s="185">
        <f>IFERROR(I210-G210,"-")</f>
        <v>-16.478354978354979</v>
      </c>
      <c r="K210" s="184">
        <v>5.4449648711943794</v>
      </c>
      <c r="L210" s="185">
        <f>IFERROR(K210-I210,"-")</f>
        <v>-0.24334681711730877</v>
      </c>
      <c r="M210" s="184">
        <v>6.2178649237472765</v>
      </c>
      <c r="N210" s="185">
        <f>IFERROR(M210-K210,"-")</f>
        <v>0.77290005255289707</v>
      </c>
      <c r="O210" s="185">
        <f t="shared" si="62"/>
        <v>-0.11203198346921805</v>
      </c>
    </row>
    <row r="211" spans="2:16" x14ac:dyDescent="0.25">
      <c r="B211" s="114" t="s">
        <v>79</v>
      </c>
      <c r="C211" s="184">
        <v>5.4383561643835616</v>
      </c>
      <c r="D211" s="185">
        <v>-1.8949771689497714</v>
      </c>
      <c r="E211" s="184" t="s">
        <v>229</v>
      </c>
      <c r="F211" s="185" t="str">
        <f t="shared" ref="F211:J219" si="63">IFERROR(E211-C211,"-")</f>
        <v>-</v>
      </c>
      <c r="G211" s="184">
        <v>5.22463768115942</v>
      </c>
      <c r="H211" s="185" t="str">
        <f t="shared" si="63"/>
        <v>-</v>
      </c>
      <c r="I211" s="184">
        <v>8.7866666666666671</v>
      </c>
      <c r="J211" s="185">
        <f t="shared" si="63"/>
        <v>3.5620289855072471</v>
      </c>
      <c r="K211" s="184">
        <v>8.0511627906976742</v>
      </c>
      <c r="L211" s="185">
        <f t="shared" ref="L211:L219" si="64">IFERROR(K211-I211,"-")</f>
        <v>-0.73550387596899292</v>
      </c>
      <c r="M211" s="184">
        <v>6.8917682926829267</v>
      </c>
      <c r="N211" s="185">
        <f t="shared" ref="N211:N218" si="65">IFERROR(M211-K211,"-")</f>
        <v>-1.1593944980147475</v>
      </c>
      <c r="O211" s="185">
        <f t="shared" si="62"/>
        <v>1.4534121282993651</v>
      </c>
    </row>
    <row r="212" spans="2:16" x14ac:dyDescent="0.25">
      <c r="B212" s="114" t="s">
        <v>81</v>
      </c>
      <c r="C212" s="184">
        <v>7.2113821138211378</v>
      </c>
      <c r="D212" s="185">
        <v>0.60162601626016254</v>
      </c>
      <c r="E212" s="184" t="s">
        <v>229</v>
      </c>
      <c r="F212" s="185" t="str">
        <f t="shared" si="63"/>
        <v>-</v>
      </c>
      <c r="G212" s="184">
        <v>6.5864978902953588</v>
      </c>
      <c r="H212" s="185" t="str">
        <f t="shared" si="63"/>
        <v>-</v>
      </c>
      <c r="I212" s="184">
        <v>7.080645161290323</v>
      </c>
      <c r="J212" s="185">
        <f t="shared" si="63"/>
        <v>0.49414727099496414</v>
      </c>
      <c r="K212" s="184">
        <v>7.1764705882352944</v>
      </c>
      <c r="L212" s="185">
        <f t="shared" si="64"/>
        <v>9.5825426944971426E-2</v>
      </c>
      <c r="M212" s="184">
        <v>9.4403669724770634</v>
      </c>
      <c r="N212" s="185">
        <f t="shared" si="65"/>
        <v>2.263896384241769</v>
      </c>
      <c r="O212" s="185">
        <f t="shared" si="62"/>
        <v>2.2289848586559255</v>
      </c>
    </row>
    <row r="213" spans="2:16" x14ac:dyDescent="0.25">
      <c r="B213" s="114" t="s">
        <v>83</v>
      </c>
      <c r="C213" s="184">
        <v>6.2584269662921352</v>
      </c>
      <c r="D213" s="185">
        <v>-1.4006639427987739</v>
      </c>
      <c r="E213" s="184" t="s">
        <v>229</v>
      </c>
      <c r="F213" s="185" t="str">
        <f t="shared" si="63"/>
        <v>-</v>
      </c>
      <c r="G213" s="184">
        <v>8</v>
      </c>
      <c r="H213" s="185" t="str">
        <f t="shared" si="63"/>
        <v>-</v>
      </c>
      <c r="I213" s="184">
        <v>9.2362204724409445</v>
      </c>
      <c r="J213" s="185">
        <f t="shared" si="63"/>
        <v>1.2362204724409445</v>
      </c>
      <c r="K213" s="184">
        <v>8.1</v>
      </c>
      <c r="L213" s="185">
        <f t="shared" si="64"/>
        <v>-1.1362204724409448</v>
      </c>
      <c r="M213" s="184">
        <v>7.887096774193548</v>
      </c>
      <c r="N213" s="185">
        <f t="shared" si="65"/>
        <v>-0.2129032258064516</v>
      </c>
      <c r="O213" s="185">
        <f>IFERROR(M213-C213,"-")</f>
        <v>1.6286698079014128</v>
      </c>
    </row>
    <row r="214" spans="2:16" x14ac:dyDescent="0.25">
      <c r="B214" s="114" t="s">
        <v>85</v>
      </c>
      <c r="C214" s="184">
        <v>8.6162790697674421</v>
      </c>
      <c r="D214" s="185">
        <v>0.82728824407936852</v>
      </c>
      <c r="E214" s="184">
        <v>6.395833333333333</v>
      </c>
      <c r="F214" s="185">
        <f t="shared" si="63"/>
        <v>-2.220445736434109</v>
      </c>
      <c r="G214" s="184">
        <v>6.2767295597484276</v>
      </c>
      <c r="H214" s="185">
        <f t="shared" si="63"/>
        <v>-0.11910377358490543</v>
      </c>
      <c r="I214" s="184">
        <v>8.7773722627737225</v>
      </c>
      <c r="J214" s="185">
        <f t="shared" si="63"/>
        <v>2.5006427030252949</v>
      </c>
      <c r="K214" s="184">
        <v>9.8805970149253728</v>
      </c>
      <c r="L214" s="185">
        <f t="shared" si="64"/>
        <v>1.1032247521516503</v>
      </c>
      <c r="M214" s="184"/>
      <c r="N214" s="185"/>
      <c r="O214" s="185"/>
    </row>
    <row r="215" spans="2:16" x14ac:dyDescent="0.25">
      <c r="B215" s="114" t="s">
        <v>87</v>
      </c>
      <c r="C215" s="184">
        <v>6.532258064516129</v>
      </c>
      <c r="D215" s="185">
        <v>-2.6662713472485775</v>
      </c>
      <c r="E215" s="184">
        <v>2.875</v>
      </c>
      <c r="F215" s="185">
        <f t="shared" si="63"/>
        <v>-3.657258064516129</v>
      </c>
      <c r="G215" s="184">
        <v>7.1424936386768447</v>
      </c>
      <c r="H215" s="185">
        <f t="shared" si="63"/>
        <v>4.2674936386768447</v>
      </c>
      <c r="I215" s="184">
        <v>6.3837209302325579</v>
      </c>
      <c r="J215" s="185">
        <f t="shared" si="63"/>
        <v>-0.75877270844428679</v>
      </c>
      <c r="K215" s="184">
        <v>5.4143835616438354</v>
      </c>
      <c r="L215" s="185">
        <f t="shared" si="64"/>
        <v>-0.96933736858872255</v>
      </c>
      <c r="M215" s="184"/>
      <c r="N215" s="185"/>
      <c r="O215" s="185"/>
    </row>
    <row r="216" spans="2:16" x14ac:dyDescent="0.25">
      <c r="B216" s="114" t="s">
        <v>89</v>
      </c>
      <c r="C216" s="184">
        <v>6.1646341463414638</v>
      </c>
      <c r="D216" s="185">
        <v>-1.6849233757824305</v>
      </c>
      <c r="E216" s="184">
        <v>7.4285714285714288</v>
      </c>
      <c r="F216" s="185">
        <f t="shared" si="63"/>
        <v>1.263937282229965</v>
      </c>
      <c r="G216" s="184">
        <v>7.0343749999999998</v>
      </c>
      <c r="H216" s="185">
        <f t="shared" si="63"/>
        <v>-0.394196428571429</v>
      </c>
      <c r="I216" s="184">
        <v>7.9291044776119399</v>
      </c>
      <c r="J216" s="185">
        <f t="shared" si="63"/>
        <v>0.8947294776119401</v>
      </c>
      <c r="K216" s="184">
        <v>6.5320197044334973</v>
      </c>
      <c r="L216" s="185">
        <f t="shared" si="64"/>
        <v>-1.3970847731784426</v>
      </c>
      <c r="M216" s="184"/>
      <c r="N216" s="185"/>
      <c r="O216" s="185"/>
    </row>
    <row r="217" spans="2:16" x14ac:dyDescent="0.25">
      <c r="B217" s="114" t="s">
        <v>91</v>
      </c>
      <c r="C217" s="184">
        <v>5.3385826771653546</v>
      </c>
      <c r="D217" s="185">
        <v>-1.8587267398750038</v>
      </c>
      <c r="E217" s="184">
        <v>4.375</v>
      </c>
      <c r="F217" s="185">
        <f t="shared" si="63"/>
        <v>-0.96358267716535462</v>
      </c>
      <c r="G217" s="184">
        <v>8.2730192719486073</v>
      </c>
      <c r="H217" s="185">
        <f t="shared" si="63"/>
        <v>3.8980192719486073</v>
      </c>
      <c r="I217" s="184">
        <v>5.4848484848484844</v>
      </c>
      <c r="J217" s="185">
        <f t="shared" si="63"/>
        <v>-2.7881707871001229</v>
      </c>
      <c r="K217" s="184">
        <v>5.7896103896103899</v>
      </c>
      <c r="L217" s="185">
        <f t="shared" si="64"/>
        <v>0.30476190476190546</v>
      </c>
      <c r="M217" s="184"/>
      <c r="N217" s="185"/>
      <c r="O217" s="185"/>
    </row>
    <row r="218" spans="2:16" x14ac:dyDescent="0.25">
      <c r="B218" s="114" t="s">
        <v>93</v>
      </c>
      <c r="C218" s="184">
        <v>7.2774566473988438</v>
      </c>
      <c r="D218" s="185">
        <v>-5.5876685934489245E-2</v>
      </c>
      <c r="E218" s="184">
        <v>11.349693251533742</v>
      </c>
      <c r="F218" s="185">
        <f t="shared" si="63"/>
        <v>4.0722366041348979</v>
      </c>
      <c r="G218" s="184">
        <v>6.3706981317600784</v>
      </c>
      <c r="H218" s="185">
        <f t="shared" si="63"/>
        <v>-4.9789951197736633</v>
      </c>
      <c r="I218" s="184">
        <v>7.3365384615384617</v>
      </c>
      <c r="J218" s="185">
        <f t="shared" si="63"/>
        <v>0.9658403297783833</v>
      </c>
      <c r="K218" s="184">
        <v>7.65034965034965</v>
      </c>
      <c r="L218" s="185">
        <f t="shared" si="64"/>
        <v>0.3138111888111883</v>
      </c>
      <c r="M218" s="184"/>
      <c r="N218" s="185"/>
      <c r="O218" s="185"/>
    </row>
    <row r="219" spans="2:16" ht="15.75" x14ac:dyDescent="0.25">
      <c r="B219" s="117" t="s">
        <v>30</v>
      </c>
      <c r="C219" s="186">
        <v>6.6098654708520179</v>
      </c>
      <c r="D219" s="187">
        <v>-1.1316021059397912</v>
      </c>
      <c r="E219" s="186">
        <v>7.3022388059701493</v>
      </c>
      <c r="F219" s="187">
        <f t="shared" si="63"/>
        <v>0.69237333511813137</v>
      </c>
      <c r="G219" s="186">
        <v>7.3112139917695469</v>
      </c>
      <c r="H219" s="187">
        <f t="shared" si="63"/>
        <v>8.9751857993976003E-3</v>
      </c>
      <c r="I219" s="186">
        <v>7.4078327444051828</v>
      </c>
      <c r="J219" s="187">
        <f t="shared" si="63"/>
        <v>9.6618752635635907E-2</v>
      </c>
      <c r="K219" s="186">
        <v>6.7425893083354449</v>
      </c>
      <c r="L219" s="187">
        <f t="shared" si="64"/>
        <v>-0.6652434360697379</v>
      </c>
      <c r="M219" s="186">
        <v>6.8567508232711303</v>
      </c>
      <c r="N219" s="187">
        <v>0.22688069340100014</v>
      </c>
      <c r="O219" s="187">
        <v>0.28849143760560114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K222" s="120"/>
      <c r="M222" s="122"/>
      <c r="O222" s="122"/>
    </row>
    <row r="224" spans="2:16" ht="48.75" customHeight="1" thickBot="1" x14ac:dyDescent="0.3">
      <c r="B224" s="269" t="s">
        <v>301</v>
      </c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1" t="s">
        <v>124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125</v>
      </c>
    </row>
    <row r="226" spans="2:16" ht="22.5" thickTop="1" thickBot="1" x14ac:dyDescent="0.3">
      <c r="B226" s="121" t="str">
        <f>C226</f>
        <v>Bélgica</v>
      </c>
      <c r="C226" s="291" t="s">
        <v>119</v>
      </c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3"/>
    </row>
    <row r="227" spans="2:16" ht="22.5" thickTop="1" thickBot="1" x14ac:dyDescent="0.3">
      <c r="B227" s="109"/>
      <c r="C227" s="294">
        <f>2019</f>
        <v>2019</v>
      </c>
      <c r="D227" s="295"/>
      <c r="E227" s="296">
        <v>2020</v>
      </c>
      <c r="F227" s="295"/>
      <c r="G227" s="296">
        <v>2021</v>
      </c>
      <c r="H227" s="295"/>
      <c r="I227" s="296">
        <v>2022</v>
      </c>
      <c r="J227" s="295"/>
      <c r="K227" s="296">
        <v>2023</v>
      </c>
      <c r="L227" s="295"/>
      <c r="M227" s="296">
        <v>2024</v>
      </c>
      <c r="N227" s="297"/>
      <c r="O227" s="298"/>
    </row>
    <row r="228" spans="2:16" ht="16.5" thickTop="1" thickBot="1" x14ac:dyDescent="0.3">
      <c r="B228" s="85"/>
      <c r="C228" s="111" t="s">
        <v>69</v>
      </c>
      <c r="D228" s="112" t="str">
        <f>CONCATENATE("dif ",RIGHT(2019,2),"/",RIGHT(2018,2))</f>
        <v>dif 19/18</v>
      </c>
      <c r="E228" s="113" t="s">
        <v>69</v>
      </c>
      <c r="F228" s="112" t="str">
        <f>CONCATENATE("dif ",RIGHT(E227,2),"/",RIGHT(C227,2))</f>
        <v>dif 20/19</v>
      </c>
      <c r="G228" s="113" t="s">
        <v>69</v>
      </c>
      <c r="H228" s="112" t="str">
        <f>CONCATENATE("dif ",RIGHT(G227,2),"/",RIGHT(E227,2))</f>
        <v>dif 21/20</v>
      </c>
      <c r="I228" s="113" t="s">
        <v>69</v>
      </c>
      <c r="J228" s="112" t="str">
        <f>CONCATENATE("dif ",RIGHT(I227,2),"/",RIGHT(G227,2))</f>
        <v>dif 22/21</v>
      </c>
      <c r="K228" s="113" t="s">
        <v>69</v>
      </c>
      <c r="L228" s="112" t="str">
        <f>CONCATENATE("dif ",RIGHT(K227,2),"/",RIGHT(I227,2))</f>
        <v>dif 23/22</v>
      </c>
      <c r="M228" s="113" t="s">
        <v>69</v>
      </c>
      <c r="N228" s="112" t="str">
        <f>CONCATENATE("dif ",RIGHT(M227,2),"/",RIGHT(K227,2))</f>
        <v>dif 24/23</v>
      </c>
      <c r="O228" s="112" t="str">
        <f>CONCATENATE("dif ",RIGHT(M227,2),"/",RIGHT(C227,2))</f>
        <v>dif 24/19</v>
      </c>
    </row>
    <row r="229" spans="2:16" x14ac:dyDescent="0.25">
      <c r="B229" s="114" t="s">
        <v>71</v>
      </c>
      <c r="C229" s="184">
        <v>6.0629629629629633</v>
      </c>
      <c r="D229" s="185">
        <v>-1.8668029233246619</v>
      </c>
      <c r="E229" s="184">
        <v>5.3219178082191778</v>
      </c>
      <c r="F229" s="185">
        <f t="shared" ref="F229:J231" si="66">IFERROR(E229-C229,"-")</f>
        <v>-0.74104515474378552</v>
      </c>
      <c r="G229" s="184">
        <v>32.443708609271525</v>
      </c>
      <c r="H229" s="185">
        <f t="shared" si="66"/>
        <v>27.121790801052349</v>
      </c>
      <c r="I229" s="184">
        <v>6.6523809523809527</v>
      </c>
      <c r="J229" s="185">
        <f t="shared" si="66"/>
        <v>-25.791327656890573</v>
      </c>
      <c r="K229" s="184">
        <v>6.8395904436860064</v>
      </c>
      <c r="L229" s="185">
        <f t="shared" ref="L229:L231" si="67">IFERROR(K229-I229,"-")</f>
        <v>0.18720949130505371</v>
      </c>
      <c r="M229" s="184">
        <v>7.064327485380117</v>
      </c>
      <c r="N229" s="185">
        <f t="shared" ref="N229:N231" si="68">IFERROR(M229-K229,"-")</f>
        <v>0.22473704169411057</v>
      </c>
      <c r="O229" s="185">
        <f t="shared" ref="O229" si="69">IFERROR(M229-C229,"-")</f>
        <v>1.0013645224171537</v>
      </c>
    </row>
    <row r="230" spans="2:16" x14ac:dyDescent="0.25">
      <c r="B230" s="114" t="s">
        <v>73</v>
      </c>
      <c r="C230" s="184">
        <v>6.2685185185185182</v>
      </c>
      <c r="D230" s="185">
        <v>-1.8215136358223178</v>
      </c>
      <c r="E230" s="184">
        <v>5.7124463519313302</v>
      </c>
      <c r="F230" s="185">
        <f t="shared" si="66"/>
        <v>-0.55607216658718794</v>
      </c>
      <c r="G230" s="184" t="s">
        <v>229</v>
      </c>
      <c r="H230" s="185" t="str">
        <f t="shared" si="66"/>
        <v>-</v>
      </c>
      <c r="I230" s="184">
        <v>5.0331753554502372</v>
      </c>
      <c r="J230" s="185" t="str">
        <f t="shared" si="66"/>
        <v>-</v>
      </c>
      <c r="K230" s="184">
        <v>5.4823529411764707</v>
      </c>
      <c r="L230" s="185">
        <f t="shared" si="67"/>
        <v>0.44917758572623345</v>
      </c>
      <c r="M230" s="184">
        <v>6.0017182130584192</v>
      </c>
      <c r="N230" s="185">
        <f t="shared" si="68"/>
        <v>0.51936527188194859</v>
      </c>
      <c r="O230" s="185">
        <f>IFERROR(M230-C230,"-")</f>
        <v>-0.26680030546009892</v>
      </c>
    </row>
    <row r="231" spans="2:16" x14ac:dyDescent="0.25">
      <c r="B231" s="114" t="s">
        <v>75</v>
      </c>
      <c r="C231" s="184">
        <v>7.0067114093959733</v>
      </c>
      <c r="D231" s="185">
        <v>1.4873565706862957</v>
      </c>
      <c r="E231" s="184">
        <v>5.666666666666667</v>
      </c>
      <c r="F231" s="185">
        <f t="shared" si="66"/>
        <v>-1.3400447427293063</v>
      </c>
      <c r="G231" s="184">
        <v>1</v>
      </c>
      <c r="H231" s="185">
        <f t="shared" si="66"/>
        <v>-4.666666666666667</v>
      </c>
      <c r="I231" s="184">
        <v>7.8085585585585582</v>
      </c>
      <c r="J231" s="185">
        <f t="shared" si="66"/>
        <v>6.8085585585585582</v>
      </c>
      <c r="K231" s="184">
        <v>5.3860465116279066</v>
      </c>
      <c r="L231" s="185">
        <f t="shared" si="67"/>
        <v>-2.4225120469306516</v>
      </c>
      <c r="M231" s="184">
        <v>5.8</v>
      </c>
      <c r="N231" s="185">
        <f t="shared" si="68"/>
        <v>0.41395348837209323</v>
      </c>
      <c r="O231" s="185">
        <f t="shared" ref="O231:O234" si="70">IFERROR(M231-C231,"-")</f>
        <v>-1.2067114093959734</v>
      </c>
    </row>
    <row r="232" spans="2:16" x14ac:dyDescent="0.25">
      <c r="B232" s="114" t="s">
        <v>77</v>
      </c>
      <c r="C232" s="184">
        <v>5.5968379446640313</v>
      </c>
      <c r="D232" s="185">
        <v>-1.3218367541311498</v>
      </c>
      <c r="E232" s="184" t="s">
        <v>229</v>
      </c>
      <c r="F232" s="185" t="str">
        <f>IFERROR(E232-C232,"-")</f>
        <v>-</v>
      </c>
      <c r="G232" s="184">
        <v>32.390243902439025</v>
      </c>
      <c r="H232" s="185" t="str">
        <f>IFERROR(G232-E232,"-")</f>
        <v>-</v>
      </c>
      <c r="I232" s="184">
        <v>5.652582159624413</v>
      </c>
      <c r="J232" s="185">
        <f>IFERROR(I232-G232,"-")</f>
        <v>-26.737661742814613</v>
      </c>
      <c r="K232" s="184">
        <v>5.9813432835820892</v>
      </c>
      <c r="L232" s="185">
        <f>IFERROR(K232-I232,"-")</f>
        <v>0.3287611239576762</v>
      </c>
      <c r="M232" s="184">
        <v>7.638418079096045</v>
      </c>
      <c r="N232" s="185">
        <f>IFERROR(M232-K232,"-")</f>
        <v>1.6570747955139558</v>
      </c>
      <c r="O232" s="185">
        <f t="shared" si="70"/>
        <v>2.0415801344320137</v>
      </c>
    </row>
    <row r="233" spans="2:16" x14ac:dyDescent="0.25">
      <c r="B233" s="114" t="s">
        <v>79</v>
      </c>
      <c r="C233" s="184">
        <v>5.8020304568527923</v>
      </c>
      <c r="D233" s="185">
        <v>1.0183766106989465</v>
      </c>
      <c r="E233" s="184" t="s">
        <v>229</v>
      </c>
      <c r="F233" s="185" t="str">
        <f t="shared" ref="F233:J241" si="71">IFERROR(E233-C233,"-")</f>
        <v>-</v>
      </c>
      <c r="G233" s="184">
        <v>10.127906976744185</v>
      </c>
      <c r="H233" s="185" t="str">
        <f t="shared" si="71"/>
        <v>-</v>
      </c>
      <c r="I233" s="184">
        <v>15.8</v>
      </c>
      <c r="J233" s="185">
        <f t="shared" si="71"/>
        <v>5.6720930232558153</v>
      </c>
      <c r="K233" s="184">
        <v>5.8587786259541987</v>
      </c>
      <c r="L233" s="185">
        <f t="shared" ref="L233:L241" si="72">IFERROR(K233-I233,"-")</f>
        <v>-9.9412213740458029</v>
      </c>
      <c r="M233" s="184">
        <v>7.21218487394958</v>
      </c>
      <c r="N233" s="185">
        <f t="shared" ref="N233:N240" si="73">IFERROR(M233-K233,"-")</f>
        <v>1.3534062479953812</v>
      </c>
      <c r="O233" s="185">
        <f t="shared" si="70"/>
        <v>1.4101544170967877</v>
      </c>
    </row>
    <row r="234" spans="2:16" x14ac:dyDescent="0.25">
      <c r="B234" s="114" t="s">
        <v>81</v>
      </c>
      <c r="C234" s="184">
        <v>5.7723577235772359</v>
      </c>
      <c r="D234" s="185">
        <v>-0.87880506712043882</v>
      </c>
      <c r="E234" s="184" t="s">
        <v>229</v>
      </c>
      <c r="F234" s="185" t="str">
        <f t="shared" si="71"/>
        <v>-</v>
      </c>
      <c r="G234" s="184">
        <v>12.737704918032787</v>
      </c>
      <c r="H234" s="185" t="str">
        <f t="shared" si="71"/>
        <v>-</v>
      </c>
      <c r="I234" s="184">
        <v>4.3795180722891569</v>
      </c>
      <c r="J234" s="185">
        <f t="shared" si="71"/>
        <v>-8.3581868457436297</v>
      </c>
      <c r="K234" s="184">
        <v>7.9693877551020407</v>
      </c>
      <c r="L234" s="185">
        <f t="shared" si="72"/>
        <v>3.5898696828128838</v>
      </c>
      <c r="M234" s="184">
        <v>5.7923076923076922</v>
      </c>
      <c r="N234" s="185">
        <f t="shared" si="73"/>
        <v>-2.1770800627943485</v>
      </c>
      <c r="O234" s="185">
        <f t="shared" si="70"/>
        <v>1.9949968730456291E-2</v>
      </c>
    </row>
    <row r="235" spans="2:16" x14ac:dyDescent="0.25">
      <c r="B235" s="114" t="s">
        <v>83</v>
      </c>
      <c r="C235" s="184">
        <v>7.8608695652173912</v>
      </c>
      <c r="D235" s="185">
        <v>0.50891425795482181</v>
      </c>
      <c r="E235" s="184" t="s">
        <v>229</v>
      </c>
      <c r="F235" s="185" t="str">
        <f t="shared" si="71"/>
        <v>-</v>
      </c>
      <c r="G235" s="184">
        <v>8.5</v>
      </c>
      <c r="H235" s="185" t="str">
        <f t="shared" si="71"/>
        <v>-</v>
      </c>
      <c r="I235" s="184">
        <v>9.5711009174311918</v>
      </c>
      <c r="J235" s="185">
        <f t="shared" si="71"/>
        <v>1.0711009174311918</v>
      </c>
      <c r="K235" s="184">
        <v>7.0651085141903174</v>
      </c>
      <c r="L235" s="185">
        <f t="shared" si="72"/>
        <v>-2.5059924032408745</v>
      </c>
      <c r="M235" s="184">
        <v>6.7221052631578946</v>
      </c>
      <c r="N235" s="185">
        <f t="shared" si="73"/>
        <v>-0.3430032510324228</v>
      </c>
      <c r="O235" s="185">
        <f>IFERROR(M235-C235,"-")</f>
        <v>-1.1387643020594966</v>
      </c>
    </row>
    <row r="236" spans="2:16" x14ac:dyDescent="0.25">
      <c r="B236" s="114" t="s">
        <v>85</v>
      </c>
      <c r="C236" s="184">
        <v>7.0828402366863905</v>
      </c>
      <c r="D236" s="185">
        <v>0.53668639053254452</v>
      </c>
      <c r="E236" s="184">
        <v>9.4333333333333336</v>
      </c>
      <c r="F236" s="185">
        <f t="shared" si="71"/>
        <v>2.3504930966469431</v>
      </c>
      <c r="G236" s="184">
        <v>8.4782608695652169</v>
      </c>
      <c r="H236" s="185">
        <f t="shared" si="71"/>
        <v>-0.95507246376811672</v>
      </c>
      <c r="I236" s="184">
        <v>15.315384615384616</v>
      </c>
      <c r="J236" s="185">
        <f t="shared" si="71"/>
        <v>6.8371237458193992</v>
      </c>
      <c r="K236" s="184">
        <v>8.4124999999999996</v>
      </c>
      <c r="L236" s="185">
        <f t="shared" si="72"/>
        <v>-6.9028846153846164</v>
      </c>
      <c r="M236" s="184"/>
      <c r="N236" s="185"/>
      <c r="O236" s="185"/>
    </row>
    <row r="237" spans="2:16" x14ac:dyDescent="0.25">
      <c r="B237" s="114" t="s">
        <v>87</v>
      </c>
      <c r="C237" s="184">
        <v>6.6576576576576576</v>
      </c>
      <c r="D237" s="185">
        <v>1.055173185607968</v>
      </c>
      <c r="E237" s="184">
        <v>8.6834532374100721</v>
      </c>
      <c r="F237" s="185">
        <f t="shared" si="71"/>
        <v>2.0257955797524145</v>
      </c>
      <c r="G237" s="184">
        <v>7.233009708737864</v>
      </c>
      <c r="H237" s="185">
        <f t="shared" si="71"/>
        <v>-1.4504435286722082</v>
      </c>
      <c r="I237" s="184">
        <v>6.4681933842239188</v>
      </c>
      <c r="J237" s="185">
        <f t="shared" si="71"/>
        <v>-0.76481632451394521</v>
      </c>
      <c r="K237" s="184">
        <v>7.1875</v>
      </c>
      <c r="L237" s="185">
        <f t="shared" si="72"/>
        <v>0.71930661577608124</v>
      </c>
      <c r="M237" s="184"/>
      <c r="N237" s="185"/>
      <c r="O237" s="185"/>
    </row>
    <row r="238" spans="2:16" x14ac:dyDescent="0.25">
      <c r="B238" s="114" t="s">
        <v>89</v>
      </c>
      <c r="C238" s="184">
        <v>5.76953125</v>
      </c>
      <c r="D238" s="185">
        <v>0.44188619880546032</v>
      </c>
      <c r="E238" s="184">
        <v>6.1818181818181817</v>
      </c>
      <c r="F238" s="185">
        <f t="shared" si="71"/>
        <v>0.41228693181818166</v>
      </c>
      <c r="G238" s="184">
        <v>5.6141732283464565</v>
      </c>
      <c r="H238" s="185">
        <f t="shared" si="71"/>
        <v>-0.56764495347172517</v>
      </c>
      <c r="I238" s="184">
        <v>5.7664974619289344</v>
      </c>
      <c r="J238" s="185">
        <f t="shared" si="71"/>
        <v>0.15232423358247793</v>
      </c>
      <c r="K238" s="184">
        <v>6.537366548042705</v>
      </c>
      <c r="L238" s="185">
        <f t="shared" si="72"/>
        <v>0.77086908611377059</v>
      </c>
      <c r="M238" s="184"/>
      <c r="N238" s="185"/>
      <c r="O238" s="185"/>
    </row>
    <row r="239" spans="2:16" x14ac:dyDescent="0.25">
      <c r="B239" s="114" t="s">
        <v>91</v>
      </c>
      <c r="C239" s="184">
        <v>15.755555555555556</v>
      </c>
      <c r="D239" s="185">
        <v>9.334171907756815</v>
      </c>
      <c r="E239" s="184">
        <v>7.9651162790697674</v>
      </c>
      <c r="F239" s="185">
        <f t="shared" si="71"/>
        <v>-7.790439276485789</v>
      </c>
      <c r="G239" s="184">
        <v>6.1492063492063496</v>
      </c>
      <c r="H239" s="185">
        <f t="shared" si="71"/>
        <v>-1.8159099298634178</v>
      </c>
      <c r="I239" s="184">
        <v>5.2762148337595907</v>
      </c>
      <c r="J239" s="185">
        <f t="shared" si="71"/>
        <v>-0.8729915154467589</v>
      </c>
      <c r="K239" s="184">
        <v>6.3534482758620694</v>
      </c>
      <c r="L239" s="185">
        <f t="shared" si="72"/>
        <v>1.0772334421024787</v>
      </c>
      <c r="M239" s="184"/>
      <c r="N239" s="185"/>
      <c r="O239" s="185"/>
    </row>
    <row r="240" spans="2:16" x14ac:dyDescent="0.25">
      <c r="B240" s="114" t="s">
        <v>93</v>
      </c>
      <c r="C240" s="184">
        <v>6.0805194805194809</v>
      </c>
      <c r="D240" s="185">
        <v>6.957057540999223E-2</v>
      </c>
      <c r="E240" s="184">
        <v>6.3183520599250933</v>
      </c>
      <c r="F240" s="185">
        <f t="shared" si="71"/>
        <v>0.23783257940561242</v>
      </c>
      <c r="G240" s="184">
        <v>6.48</v>
      </c>
      <c r="H240" s="185">
        <f t="shared" si="71"/>
        <v>0.16164794007490713</v>
      </c>
      <c r="I240" s="184">
        <v>7.3392857142857144</v>
      </c>
      <c r="J240" s="185">
        <f t="shared" si="71"/>
        <v>0.85928571428571399</v>
      </c>
      <c r="K240" s="184">
        <v>7.0505050505050502</v>
      </c>
      <c r="L240" s="185">
        <f t="shared" si="72"/>
        <v>-0.28878066378066425</v>
      </c>
      <c r="M240" s="184"/>
      <c r="N240" s="185"/>
      <c r="O240" s="185"/>
    </row>
    <row r="241" spans="2:16" ht="15.75" x14ac:dyDescent="0.25">
      <c r="B241" s="117" t="s">
        <v>30</v>
      </c>
      <c r="C241" s="186">
        <v>7.0907249898744427</v>
      </c>
      <c r="D241" s="187">
        <v>0.61416248987444266</v>
      </c>
      <c r="E241" s="186">
        <v>6.706572769953052</v>
      </c>
      <c r="F241" s="187">
        <f t="shared" si="71"/>
        <v>-0.3841522199213907</v>
      </c>
      <c r="G241" s="186">
        <v>10.31743119266055</v>
      </c>
      <c r="H241" s="187">
        <f t="shared" si="71"/>
        <v>3.6108584227074978</v>
      </c>
      <c r="I241" s="186">
        <v>7.0584975369458132</v>
      </c>
      <c r="J241" s="187">
        <f t="shared" si="71"/>
        <v>-3.2589336557147366</v>
      </c>
      <c r="K241" s="186">
        <v>6.4716561689514638</v>
      </c>
      <c r="L241" s="187">
        <f t="shared" si="72"/>
        <v>-0.58684136799434938</v>
      </c>
      <c r="M241" s="186">
        <v>6.5184884193417307</v>
      </c>
      <c r="N241" s="187">
        <v>0.16812697355859818</v>
      </c>
      <c r="O241" s="187">
        <v>0.31440678668866973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M244" s="105"/>
      <c r="O244" s="122"/>
    </row>
    <row r="246" spans="2:16" ht="48.75" customHeight="1" thickBot="1" x14ac:dyDescent="0.3">
      <c r="B246" s="269" t="s">
        <v>303</v>
      </c>
      <c r="C246" s="269"/>
      <c r="D246" s="269"/>
      <c r="E246" s="269"/>
      <c r="F246" s="269"/>
      <c r="G246" s="269"/>
      <c r="H246" s="269"/>
      <c r="I246" s="269"/>
      <c r="J246" s="269"/>
      <c r="K246" s="269"/>
      <c r="L246" s="269"/>
      <c r="M246" s="269"/>
      <c r="N246" s="269"/>
      <c r="O246" s="269"/>
      <c r="P246" s="1" t="s">
        <v>126</v>
      </c>
    </row>
    <row r="247" spans="2:16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P247" s="1" t="s">
        <v>127</v>
      </c>
    </row>
    <row r="248" spans="2:16" ht="22.5" thickTop="1" thickBot="1" x14ac:dyDescent="0.3">
      <c r="B248" s="121" t="str">
        <f>C248</f>
        <v>Dinamarca</v>
      </c>
      <c r="C248" s="291" t="s">
        <v>128</v>
      </c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3"/>
    </row>
    <row r="249" spans="2:16" ht="22.5" thickTop="1" thickBot="1" x14ac:dyDescent="0.3">
      <c r="B249" s="109"/>
      <c r="C249" s="294">
        <f>2019</f>
        <v>2019</v>
      </c>
      <c r="D249" s="295"/>
      <c r="E249" s="296">
        <v>2020</v>
      </c>
      <c r="F249" s="295"/>
      <c r="G249" s="296">
        <v>2021</v>
      </c>
      <c r="H249" s="295"/>
      <c r="I249" s="296">
        <v>2022</v>
      </c>
      <c r="J249" s="295"/>
      <c r="K249" s="296">
        <v>2023</v>
      </c>
      <c r="L249" s="295"/>
      <c r="M249" s="296">
        <v>2024</v>
      </c>
      <c r="N249" s="297"/>
      <c r="O249" s="298"/>
    </row>
    <row r="250" spans="2:16" ht="16.5" thickTop="1" thickBot="1" x14ac:dyDescent="0.3">
      <c r="B250" s="85"/>
      <c r="C250" s="111" t="s">
        <v>69</v>
      </c>
      <c r="D250" s="112" t="str">
        <f>CONCATENATE("dif ",RIGHT(2019,2),"/",RIGHT(2018,2))</f>
        <v>dif 19/18</v>
      </c>
      <c r="E250" s="113" t="s">
        <v>69</v>
      </c>
      <c r="F250" s="112" t="str">
        <f>CONCATENATE("dif ",RIGHT(E249,2),"/",RIGHT(C249,2))</f>
        <v>dif 20/19</v>
      </c>
      <c r="G250" s="113" t="s">
        <v>69</v>
      </c>
      <c r="H250" s="112" t="str">
        <f>CONCATENATE("dif ",RIGHT(G249,2),"/",RIGHT(E249,2))</f>
        <v>dif 21/20</v>
      </c>
      <c r="I250" s="113" t="s">
        <v>69</v>
      </c>
      <c r="J250" s="112" t="str">
        <f>CONCATENATE("dif ",RIGHT(I249,2),"/",RIGHT(G249,2))</f>
        <v>dif 22/21</v>
      </c>
      <c r="K250" s="113" t="s">
        <v>69</v>
      </c>
      <c r="L250" s="112" t="str">
        <f>CONCATENATE("dif ",RIGHT(K249,2),"/",RIGHT(I249,2))</f>
        <v>dif 23/22</v>
      </c>
      <c r="M250" s="113" t="s">
        <v>69</v>
      </c>
      <c r="N250" s="112" t="str">
        <f>CONCATENATE("dif ",RIGHT(M249,2),"/",RIGHT(K249,2))</f>
        <v>dif 24/23</v>
      </c>
      <c r="O250" s="112" t="str">
        <f>CONCATENATE("dif ",RIGHT(M249,2),"/",RIGHT(C249,2))</f>
        <v>dif 24/19</v>
      </c>
    </row>
    <row r="251" spans="2:16" x14ac:dyDescent="0.25">
      <c r="B251" s="114" t="s">
        <v>71</v>
      </c>
      <c r="C251" s="184">
        <v>7.2397260273972606</v>
      </c>
      <c r="D251" s="185">
        <v>-1.798441911534038</v>
      </c>
      <c r="E251" s="184">
        <v>8.47463768115942</v>
      </c>
      <c r="F251" s="185">
        <f t="shared" ref="F251:J253" si="74">IFERROR(E251-C251,"-")</f>
        <v>1.2349116537621594</v>
      </c>
      <c r="G251" s="184" t="s">
        <v>229</v>
      </c>
      <c r="H251" s="185" t="str">
        <f t="shared" si="74"/>
        <v>-</v>
      </c>
      <c r="I251" s="184">
        <v>7.4354166666666668</v>
      </c>
      <c r="J251" s="185" t="str">
        <f t="shared" si="74"/>
        <v>-</v>
      </c>
      <c r="K251" s="184">
        <v>6.0960735171261486</v>
      </c>
      <c r="L251" s="185">
        <f t="shared" ref="L251:L253" si="75">IFERROR(K251-I251,"-")</f>
        <v>-1.3393431495405181</v>
      </c>
      <c r="M251" s="184">
        <v>6.6791044776119399</v>
      </c>
      <c r="N251" s="185">
        <f t="shared" ref="N251:N253" si="76">IFERROR(M251-K251,"-")</f>
        <v>0.58303096048579128</v>
      </c>
      <c r="O251" s="185">
        <f t="shared" ref="O251" si="77">IFERROR(M251-C251,"-")</f>
        <v>-0.56062154978532064</v>
      </c>
    </row>
    <row r="252" spans="2:16" x14ac:dyDescent="0.25">
      <c r="B252" s="114" t="s">
        <v>73</v>
      </c>
      <c r="C252" s="184">
        <v>7.9112627986348123</v>
      </c>
      <c r="D252" s="185">
        <v>1.1587544374307992</v>
      </c>
      <c r="E252" s="184">
        <v>7.3103448275862073</v>
      </c>
      <c r="F252" s="185">
        <f t="shared" si="74"/>
        <v>-0.600917971048605</v>
      </c>
      <c r="G252" s="184" t="s">
        <v>229</v>
      </c>
      <c r="H252" s="185" t="str">
        <f t="shared" si="74"/>
        <v>-</v>
      </c>
      <c r="I252" s="184">
        <v>7.1851851851851851</v>
      </c>
      <c r="J252" s="185" t="str">
        <f t="shared" si="74"/>
        <v>-</v>
      </c>
      <c r="K252" s="184">
        <v>6.4446366782006921</v>
      </c>
      <c r="L252" s="185">
        <f t="shared" si="75"/>
        <v>-0.74054850698449304</v>
      </c>
      <c r="M252" s="184">
        <v>7.3864491844416564</v>
      </c>
      <c r="N252" s="185">
        <f t="shared" si="76"/>
        <v>0.94181250624096435</v>
      </c>
      <c r="O252" s="185">
        <f>IFERROR(M252-C252,"-")</f>
        <v>-0.52481361419315586</v>
      </c>
    </row>
    <row r="253" spans="2:16" x14ac:dyDescent="0.25">
      <c r="B253" s="114" t="s">
        <v>75</v>
      </c>
      <c r="C253" s="184">
        <v>6.629943502824859</v>
      </c>
      <c r="D253" s="185">
        <v>-1.3772507417794584</v>
      </c>
      <c r="E253" s="184">
        <v>14.225</v>
      </c>
      <c r="F253" s="185">
        <f t="shared" si="74"/>
        <v>7.5950564971751406</v>
      </c>
      <c r="G253" s="184" t="s">
        <v>229</v>
      </c>
      <c r="H253" s="185" t="str">
        <f t="shared" si="74"/>
        <v>-</v>
      </c>
      <c r="I253" s="184">
        <v>7.5436893203883493</v>
      </c>
      <c r="J253" s="185" t="str">
        <f t="shared" si="74"/>
        <v>-</v>
      </c>
      <c r="K253" s="184">
        <v>10.536585365853659</v>
      </c>
      <c r="L253" s="185">
        <f t="shared" si="75"/>
        <v>2.9928960454653097</v>
      </c>
      <c r="M253" s="184">
        <v>8.1396011396011403</v>
      </c>
      <c r="N253" s="185">
        <f t="shared" si="76"/>
        <v>-2.3969842262525187</v>
      </c>
      <c r="O253" s="185">
        <f t="shared" ref="O253:O256" si="78">IFERROR(M253-C253,"-")</f>
        <v>1.5096576367762813</v>
      </c>
    </row>
    <row r="254" spans="2:16" x14ac:dyDescent="0.25">
      <c r="B254" s="114" t="s">
        <v>77</v>
      </c>
      <c r="C254" s="184">
        <v>8.8396946564885504</v>
      </c>
      <c r="D254" s="185">
        <v>1.5725190839694667</v>
      </c>
      <c r="E254" s="184" t="s">
        <v>229</v>
      </c>
      <c r="F254" s="185" t="str">
        <f>IFERROR(E254-C254,"-")</f>
        <v>-</v>
      </c>
      <c r="G254" s="184">
        <v>1</v>
      </c>
      <c r="H254" s="185" t="str">
        <f>IFERROR(G254-E254,"-")</f>
        <v>-</v>
      </c>
      <c r="I254" s="184">
        <v>8</v>
      </c>
      <c r="J254" s="185">
        <f>IFERROR(I254-G254,"-")</f>
        <v>7</v>
      </c>
      <c r="K254" s="184">
        <v>6.4554973821989527</v>
      </c>
      <c r="L254" s="185">
        <f>IFERROR(K254-I254,"-")</f>
        <v>-1.5445026178010473</v>
      </c>
      <c r="M254" s="184">
        <v>10.617021276595745</v>
      </c>
      <c r="N254" s="185">
        <f>IFERROR(M254-K254,"-")</f>
        <v>4.161523894396792</v>
      </c>
      <c r="O254" s="185">
        <f t="shared" si="78"/>
        <v>1.7773266201071944</v>
      </c>
    </row>
    <row r="255" spans="2:16" x14ac:dyDescent="0.25">
      <c r="B255" s="114" t="s">
        <v>79</v>
      </c>
      <c r="C255" s="184">
        <v>7</v>
      </c>
      <c r="D255" s="185">
        <v>-9.0909090909090828E-2</v>
      </c>
      <c r="E255" s="184" t="s">
        <v>229</v>
      </c>
      <c r="F255" s="185" t="str">
        <f t="shared" ref="F255:J263" si="79">IFERROR(E255-C255,"-")</f>
        <v>-</v>
      </c>
      <c r="G255" s="184" t="s">
        <v>229</v>
      </c>
      <c r="H255" s="185" t="str">
        <f t="shared" si="79"/>
        <v>-</v>
      </c>
      <c r="I255" s="184">
        <v>7</v>
      </c>
      <c r="J255" s="185" t="str">
        <f t="shared" si="79"/>
        <v>-</v>
      </c>
      <c r="K255" s="184">
        <v>3</v>
      </c>
      <c r="L255" s="185">
        <f t="shared" ref="L255:L263" si="80">IFERROR(K255-I255,"-")</f>
        <v>-4</v>
      </c>
      <c r="M255" s="184" t="s">
        <v>229</v>
      </c>
      <c r="N255" s="185" t="str">
        <f t="shared" ref="N255:N262" si="81">IFERROR(M255-K255,"-")</f>
        <v>-</v>
      </c>
      <c r="O255" s="185" t="str">
        <f t="shared" si="78"/>
        <v>-</v>
      </c>
    </row>
    <row r="256" spans="2:16" x14ac:dyDescent="0.25">
      <c r="B256" s="114" t="s">
        <v>81</v>
      </c>
      <c r="C256" s="184">
        <v>6.3888888888888893</v>
      </c>
      <c r="D256" s="185" t="s">
        <v>229</v>
      </c>
      <c r="E256" s="184" t="s">
        <v>229</v>
      </c>
      <c r="F256" s="185" t="str">
        <f t="shared" si="79"/>
        <v>-</v>
      </c>
      <c r="G256" s="184" t="s">
        <v>229</v>
      </c>
      <c r="H256" s="185" t="str">
        <f t="shared" si="79"/>
        <v>-</v>
      </c>
      <c r="I256" s="184">
        <v>4.4102564102564106</v>
      </c>
      <c r="J256" s="185" t="str">
        <f t="shared" si="79"/>
        <v>-</v>
      </c>
      <c r="K256" s="184" t="s">
        <v>229</v>
      </c>
      <c r="L256" s="185" t="str">
        <f t="shared" si="80"/>
        <v>-</v>
      </c>
      <c r="M256" s="184">
        <v>1</v>
      </c>
      <c r="N256" s="185" t="str">
        <f t="shared" si="81"/>
        <v>-</v>
      </c>
      <c r="O256" s="185">
        <f t="shared" si="78"/>
        <v>-5.3888888888888893</v>
      </c>
    </row>
    <row r="257" spans="2:16" x14ac:dyDescent="0.25">
      <c r="B257" s="114" t="s">
        <v>83</v>
      </c>
      <c r="C257" s="184">
        <v>9.6716417910447756</v>
      </c>
      <c r="D257" s="185">
        <v>0.7859275053304895</v>
      </c>
      <c r="E257" s="184" t="s">
        <v>229</v>
      </c>
      <c r="F257" s="185" t="str">
        <f t="shared" si="79"/>
        <v>-</v>
      </c>
      <c r="G257" s="184" t="s">
        <v>229</v>
      </c>
      <c r="H257" s="185" t="str">
        <f t="shared" si="79"/>
        <v>-</v>
      </c>
      <c r="I257" s="184">
        <v>11.375</v>
      </c>
      <c r="J257" s="185" t="str">
        <f t="shared" si="79"/>
        <v>-</v>
      </c>
      <c r="K257" s="184">
        <v>7.7241379310344831</v>
      </c>
      <c r="L257" s="185">
        <f t="shared" si="80"/>
        <v>-3.6508620689655169</v>
      </c>
      <c r="M257" s="184" t="s">
        <v>229</v>
      </c>
      <c r="N257" s="185" t="str">
        <f t="shared" si="81"/>
        <v>-</v>
      </c>
      <c r="O257" s="185" t="str">
        <f>IFERROR(M257-C257,"-")</f>
        <v>-</v>
      </c>
    </row>
    <row r="258" spans="2:16" x14ac:dyDescent="0.25">
      <c r="B258" s="114" t="s">
        <v>85</v>
      </c>
      <c r="C258" s="184">
        <v>6.5769230769230766</v>
      </c>
      <c r="D258" s="185">
        <v>-0.17307692307692335</v>
      </c>
      <c r="E258" s="184" t="s">
        <v>229</v>
      </c>
      <c r="F258" s="185" t="str">
        <f t="shared" si="79"/>
        <v>-</v>
      </c>
      <c r="G258" s="184" t="s">
        <v>229</v>
      </c>
      <c r="H258" s="185" t="str">
        <f t="shared" si="79"/>
        <v>-</v>
      </c>
      <c r="I258" s="184">
        <v>7.666666666666667</v>
      </c>
      <c r="J258" s="185" t="str">
        <f t="shared" si="79"/>
        <v>-</v>
      </c>
      <c r="K258" s="184">
        <v>6</v>
      </c>
      <c r="L258" s="185">
        <f t="shared" si="80"/>
        <v>-1.666666666666667</v>
      </c>
      <c r="M258" s="184"/>
      <c r="N258" s="185"/>
      <c r="O258" s="185"/>
    </row>
    <row r="259" spans="2:16" x14ac:dyDescent="0.25">
      <c r="B259" s="114" t="s">
        <v>87</v>
      </c>
      <c r="C259" s="184">
        <v>6.5</v>
      </c>
      <c r="D259" s="185">
        <v>0.69230769230769251</v>
      </c>
      <c r="E259" s="184" t="s">
        <v>229</v>
      </c>
      <c r="F259" s="185" t="str">
        <f t="shared" si="79"/>
        <v>-</v>
      </c>
      <c r="G259" s="184">
        <v>3</v>
      </c>
      <c r="H259" s="185" t="str">
        <f t="shared" si="79"/>
        <v>-</v>
      </c>
      <c r="I259" s="184">
        <v>9.3333333333333339</v>
      </c>
      <c r="J259" s="185">
        <f t="shared" si="79"/>
        <v>6.3333333333333339</v>
      </c>
      <c r="K259" s="184">
        <v>12</v>
      </c>
      <c r="L259" s="185">
        <f t="shared" si="80"/>
        <v>2.6666666666666661</v>
      </c>
      <c r="M259" s="184"/>
      <c r="N259" s="185"/>
      <c r="O259" s="185"/>
    </row>
    <row r="260" spans="2:16" x14ac:dyDescent="0.25">
      <c r="B260" s="114" t="s">
        <v>89</v>
      </c>
      <c r="C260" s="184">
        <v>6.4189944134078214</v>
      </c>
      <c r="D260" s="185">
        <v>0.24355581691659367</v>
      </c>
      <c r="E260" s="184">
        <v>1</v>
      </c>
      <c r="F260" s="185">
        <f t="shared" si="79"/>
        <v>-5.4189944134078214</v>
      </c>
      <c r="G260" s="184">
        <v>5.8113207547169807</v>
      </c>
      <c r="H260" s="185">
        <f t="shared" si="79"/>
        <v>4.8113207547169807</v>
      </c>
      <c r="I260" s="184">
        <v>6.2485714285714282</v>
      </c>
      <c r="J260" s="185">
        <f t="shared" si="79"/>
        <v>0.43725067385444749</v>
      </c>
      <c r="K260" s="184">
        <v>4.757042253521127</v>
      </c>
      <c r="L260" s="185">
        <f t="shared" si="80"/>
        <v>-1.4915291750503012</v>
      </c>
      <c r="M260" s="184"/>
      <c r="N260" s="185"/>
      <c r="O260" s="185"/>
    </row>
    <row r="261" spans="2:16" x14ac:dyDescent="0.25">
      <c r="B261" s="114" t="s">
        <v>91</v>
      </c>
      <c r="C261" s="184">
        <v>7.3456375838926178</v>
      </c>
      <c r="D261" s="185">
        <v>-0.27863987275478141</v>
      </c>
      <c r="E261" s="184">
        <v>6</v>
      </c>
      <c r="F261" s="185">
        <f t="shared" si="79"/>
        <v>-1.3456375838926178</v>
      </c>
      <c r="G261" s="184">
        <v>8.0554577464788739</v>
      </c>
      <c r="H261" s="185">
        <f t="shared" si="79"/>
        <v>2.0554577464788739</v>
      </c>
      <c r="I261" s="184">
        <v>7.2815126050420167</v>
      </c>
      <c r="J261" s="185">
        <f t="shared" si="79"/>
        <v>-0.77394514143685722</v>
      </c>
      <c r="K261" s="184">
        <v>7.9064748201438846</v>
      </c>
      <c r="L261" s="185">
        <f t="shared" si="80"/>
        <v>0.62496221510186789</v>
      </c>
      <c r="M261" s="184"/>
      <c r="N261" s="185"/>
      <c r="O261" s="185"/>
    </row>
    <row r="262" spans="2:16" x14ac:dyDescent="0.25">
      <c r="B262" s="114" t="s">
        <v>93</v>
      </c>
      <c r="C262" s="184">
        <v>6.7304347826086959</v>
      </c>
      <c r="D262" s="185">
        <v>0.11165025222195535</v>
      </c>
      <c r="E262" s="184">
        <v>4.615384615384615</v>
      </c>
      <c r="F262" s="185">
        <f t="shared" si="79"/>
        <v>-2.1150501672240809</v>
      </c>
      <c r="G262" s="184">
        <v>7.8370497427101204</v>
      </c>
      <c r="H262" s="185">
        <f t="shared" si="79"/>
        <v>3.2216651273255055</v>
      </c>
      <c r="I262" s="184">
        <v>7.6372155287817938</v>
      </c>
      <c r="J262" s="185">
        <f t="shared" si="79"/>
        <v>-0.19983421392832668</v>
      </c>
      <c r="K262" s="184">
        <v>9.3700787401574797</v>
      </c>
      <c r="L262" s="185">
        <f t="shared" si="80"/>
        <v>1.7328632113756859</v>
      </c>
      <c r="M262" s="184"/>
      <c r="N262" s="185"/>
      <c r="O262" s="185"/>
    </row>
    <row r="263" spans="2:16" ht="15.75" x14ac:dyDescent="0.25">
      <c r="B263" s="117" t="s">
        <v>30</v>
      </c>
      <c r="C263" s="186">
        <v>7.1839237057220711</v>
      </c>
      <c r="D263" s="187">
        <v>-0.21954537421759746</v>
      </c>
      <c r="E263" s="186">
        <v>8.0772594752186588</v>
      </c>
      <c r="F263" s="187">
        <f t="shared" si="79"/>
        <v>0.89333576949658777</v>
      </c>
      <c r="G263" s="186">
        <v>7.7943722943722946</v>
      </c>
      <c r="H263" s="187">
        <f t="shared" si="79"/>
        <v>-0.28288718084636422</v>
      </c>
      <c r="I263" s="186">
        <v>7.2893913043478262</v>
      </c>
      <c r="J263" s="187">
        <f t="shared" si="79"/>
        <v>-0.50498099002446839</v>
      </c>
      <c r="K263" s="186">
        <v>7.0789751716851557</v>
      </c>
      <c r="L263" s="187">
        <f t="shared" si="80"/>
        <v>-0.21041613266267056</v>
      </c>
      <c r="M263" s="186">
        <v>7.8203971119133575</v>
      </c>
      <c r="N263" s="187">
        <v>0.66281197259447211</v>
      </c>
      <c r="O263" s="187">
        <v>0.29610043672154163</v>
      </c>
    </row>
    <row r="264" spans="2:16" ht="6" customHeight="1" x14ac:dyDescent="0.25"/>
    <row r="265" spans="2:16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6" x14ac:dyDescent="0.25">
      <c r="K266" s="120"/>
    </row>
    <row r="268" spans="2:16" ht="48.75" customHeight="1" thickBot="1" x14ac:dyDescent="0.3">
      <c r="B268" s="269" t="s">
        <v>304</v>
      </c>
      <c r="C268" s="269"/>
      <c r="D268" s="269"/>
      <c r="E268" s="269"/>
      <c r="F268" s="269"/>
      <c r="G268" s="269"/>
      <c r="H268" s="269"/>
      <c r="I268" s="269"/>
      <c r="J268" s="269"/>
      <c r="K268" s="269"/>
      <c r="L268" s="269"/>
      <c r="M268" s="269"/>
      <c r="N268" s="269"/>
      <c r="O268" s="269"/>
      <c r="P268" s="1" t="s">
        <v>129</v>
      </c>
    </row>
    <row r="269" spans="2:16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P269" s="1" t="s">
        <v>130</v>
      </c>
    </row>
    <row r="270" spans="2:16" ht="22.5" thickTop="1" thickBot="1" x14ac:dyDescent="0.3">
      <c r="B270" s="121" t="str">
        <f>C270</f>
        <v>Suecia</v>
      </c>
      <c r="C270" s="291" t="s">
        <v>131</v>
      </c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3"/>
    </row>
    <row r="271" spans="2:16" ht="22.5" thickTop="1" thickBot="1" x14ac:dyDescent="0.3">
      <c r="B271" s="109"/>
      <c r="C271" s="294">
        <f>2019</f>
        <v>2019</v>
      </c>
      <c r="D271" s="295"/>
      <c r="E271" s="296">
        <v>2020</v>
      </c>
      <c r="F271" s="295"/>
      <c r="G271" s="296">
        <v>2021</v>
      </c>
      <c r="H271" s="295"/>
      <c r="I271" s="296">
        <v>2022</v>
      </c>
      <c r="J271" s="295"/>
      <c r="K271" s="296">
        <v>2023</v>
      </c>
      <c r="L271" s="295"/>
      <c r="M271" s="296">
        <v>2024</v>
      </c>
      <c r="N271" s="297"/>
      <c r="O271" s="298"/>
    </row>
    <row r="272" spans="2:16" ht="16.5" thickTop="1" thickBot="1" x14ac:dyDescent="0.3">
      <c r="B272" s="85"/>
      <c r="C272" s="111" t="s">
        <v>69</v>
      </c>
      <c r="D272" s="112" t="str">
        <f>CONCATENATE("dif ",RIGHT(2019,2),"/",RIGHT(2018,2))</f>
        <v>dif 19/18</v>
      </c>
      <c r="E272" s="113" t="s">
        <v>69</v>
      </c>
      <c r="F272" s="112" t="str">
        <f>CONCATENATE("dif ",RIGHT(E271,2),"/",RIGHT(C271,2))</f>
        <v>dif 20/19</v>
      </c>
      <c r="G272" s="113" t="s">
        <v>69</v>
      </c>
      <c r="H272" s="112" t="str">
        <f>CONCATENATE("dif ",RIGHT(G271,2),"/",RIGHT(E271,2))</f>
        <v>dif 21/20</v>
      </c>
      <c r="I272" s="113" t="s">
        <v>69</v>
      </c>
      <c r="J272" s="112" t="str">
        <f>CONCATENATE("dif ",RIGHT(I271,2),"/",RIGHT(G271,2))</f>
        <v>dif 22/21</v>
      </c>
      <c r="K272" s="113" t="s">
        <v>69</v>
      </c>
      <c r="L272" s="112" t="str">
        <f>CONCATENATE("dif ",RIGHT(K271,2),"/",RIGHT(I271,2))</f>
        <v>dif 23/22</v>
      </c>
      <c r="M272" s="113" t="s">
        <v>69</v>
      </c>
      <c r="N272" s="112" t="str">
        <f>CONCATENATE("dif ",RIGHT(M271,2),"/",RIGHT(K271,2))</f>
        <v>dif 24/23</v>
      </c>
      <c r="O272" s="112" t="str">
        <f>CONCATENATE("dif ",RIGHT(M271,2),"/",RIGHT(C271,2))</f>
        <v>dif 24/19</v>
      </c>
    </row>
    <row r="273" spans="2:15" x14ac:dyDescent="0.25">
      <c r="B273" s="114" t="s">
        <v>71</v>
      </c>
      <c r="C273" s="184">
        <v>6.0905923344947732</v>
      </c>
      <c r="D273" s="185">
        <v>-2.9858949176298735</v>
      </c>
      <c r="E273" s="184">
        <v>6.1849529780564261</v>
      </c>
      <c r="F273" s="185">
        <f t="shared" ref="F273:J275" si="82">IFERROR(E273-C273,"-")</f>
        <v>9.4360643561652857E-2</v>
      </c>
      <c r="G273" s="184" t="s">
        <v>229</v>
      </c>
      <c r="H273" s="185" t="str">
        <f t="shared" si="82"/>
        <v>-</v>
      </c>
      <c r="I273" s="184">
        <v>8.5487804878048781</v>
      </c>
      <c r="J273" s="185" t="str">
        <f t="shared" si="82"/>
        <v>-</v>
      </c>
      <c r="K273" s="184">
        <v>8.4419354838709673</v>
      </c>
      <c r="L273" s="185">
        <f t="shared" ref="L273:L275" si="83">IFERROR(K273-I273,"-")</f>
        <v>-0.10684500393391083</v>
      </c>
      <c r="M273" s="184">
        <v>5.9621513944223103</v>
      </c>
      <c r="N273" s="185">
        <f t="shared" ref="N273:N275" si="84">IFERROR(M273-K273,"-")</f>
        <v>-2.4797840894486569</v>
      </c>
      <c r="O273" s="185">
        <f t="shared" ref="O273" si="85">IFERROR(M273-C273,"-")</f>
        <v>-0.12844094007246287</v>
      </c>
    </row>
    <row r="274" spans="2:15" x14ac:dyDescent="0.25">
      <c r="B274" s="114" t="s">
        <v>73</v>
      </c>
      <c r="C274" s="184">
        <v>4.842443729903537</v>
      </c>
      <c r="D274" s="185">
        <v>0.2195989023173297</v>
      </c>
      <c r="E274" s="184">
        <v>5.3005617977528088</v>
      </c>
      <c r="F274" s="185">
        <f t="shared" si="82"/>
        <v>0.45811806784927178</v>
      </c>
      <c r="G274" s="184" t="s">
        <v>229</v>
      </c>
      <c r="H274" s="185" t="str">
        <f t="shared" si="82"/>
        <v>-</v>
      </c>
      <c r="I274" s="184">
        <v>4.2684563758389258</v>
      </c>
      <c r="J274" s="185" t="str">
        <f t="shared" si="82"/>
        <v>-</v>
      </c>
      <c r="K274" s="184">
        <v>6.3348623853211006</v>
      </c>
      <c r="L274" s="185">
        <f t="shared" si="83"/>
        <v>2.0664060094821748</v>
      </c>
      <c r="M274" s="184">
        <v>8.2921052631578949</v>
      </c>
      <c r="N274" s="185">
        <f t="shared" si="84"/>
        <v>1.9572428778367943</v>
      </c>
      <c r="O274" s="185">
        <f>IFERROR(M274-C274,"-")</f>
        <v>3.4496615332543579</v>
      </c>
    </row>
    <row r="275" spans="2:15" x14ac:dyDescent="0.25">
      <c r="B275" s="114" t="s">
        <v>75</v>
      </c>
      <c r="C275" s="184">
        <v>4.9299363057324843</v>
      </c>
      <c r="D275" s="185">
        <v>0.21816126179575335</v>
      </c>
      <c r="E275" s="184">
        <v>5.9911504424778759</v>
      </c>
      <c r="F275" s="185">
        <f t="shared" si="82"/>
        <v>1.0612141367453916</v>
      </c>
      <c r="G275" s="184" t="s">
        <v>229</v>
      </c>
      <c r="H275" s="185" t="str">
        <f t="shared" si="82"/>
        <v>-</v>
      </c>
      <c r="I275" s="184">
        <v>7</v>
      </c>
      <c r="J275" s="185" t="str">
        <f t="shared" si="82"/>
        <v>-</v>
      </c>
      <c r="K275" s="184">
        <v>7.1617647058823533</v>
      </c>
      <c r="L275" s="185">
        <f t="shared" si="83"/>
        <v>0.16176470588235325</v>
      </c>
      <c r="M275" s="184">
        <v>6.15</v>
      </c>
      <c r="N275" s="185">
        <f t="shared" si="84"/>
        <v>-1.0117647058823529</v>
      </c>
      <c r="O275" s="185">
        <f t="shared" ref="O275:O278" si="86">IFERROR(M275-C275,"-")</f>
        <v>1.220063694267516</v>
      </c>
    </row>
    <row r="276" spans="2:15" x14ac:dyDescent="0.25">
      <c r="B276" s="114" t="s">
        <v>77</v>
      </c>
      <c r="C276" s="184">
        <v>6.0522875816993462</v>
      </c>
      <c r="D276" s="185">
        <v>1.8479279086748228</v>
      </c>
      <c r="E276" s="184" t="s">
        <v>229</v>
      </c>
      <c r="F276" s="185" t="str">
        <f>IFERROR(E276-C276,"-")</f>
        <v>-</v>
      </c>
      <c r="G276" s="184" t="s">
        <v>229</v>
      </c>
      <c r="H276" s="185" t="str">
        <f>IFERROR(G276-E276,"-")</f>
        <v>-</v>
      </c>
      <c r="I276" s="184">
        <v>2</v>
      </c>
      <c r="J276" s="185" t="str">
        <f>IFERROR(I276-G276,"-")</f>
        <v>-</v>
      </c>
      <c r="K276" s="184">
        <v>6.010752688172043</v>
      </c>
      <c r="L276" s="185">
        <f>IFERROR(K276-I276,"-")</f>
        <v>4.010752688172043</v>
      </c>
      <c r="M276" s="184">
        <v>9.4021739130434785</v>
      </c>
      <c r="N276" s="185">
        <f>IFERROR(M276-K276,"-")</f>
        <v>3.3914212248714355</v>
      </c>
      <c r="O276" s="185">
        <f t="shared" si="86"/>
        <v>3.3498863313441323</v>
      </c>
    </row>
    <row r="277" spans="2:15" x14ac:dyDescent="0.25">
      <c r="B277" s="114" t="s">
        <v>79</v>
      </c>
      <c r="C277" s="184">
        <v>3.1904761904761907</v>
      </c>
      <c r="D277" s="185">
        <v>-4.4295238095238094</v>
      </c>
      <c r="E277" s="184" t="s">
        <v>229</v>
      </c>
      <c r="F277" s="185" t="str">
        <f t="shared" ref="F277:J285" si="87">IFERROR(E277-C277,"-")</f>
        <v>-</v>
      </c>
      <c r="G277" s="184" t="s">
        <v>229</v>
      </c>
      <c r="H277" s="185" t="str">
        <f t="shared" si="87"/>
        <v>-</v>
      </c>
      <c r="I277" s="184">
        <v>3.3846153846153846</v>
      </c>
      <c r="J277" s="185" t="str">
        <f t="shared" si="87"/>
        <v>-</v>
      </c>
      <c r="K277" s="184">
        <v>3.6875</v>
      </c>
      <c r="L277" s="185">
        <f t="shared" ref="L277:L285" si="88">IFERROR(K277-I277,"-")</f>
        <v>0.30288461538461542</v>
      </c>
      <c r="M277" s="184">
        <v>7.1363636363636367</v>
      </c>
      <c r="N277" s="185">
        <f t="shared" ref="N277:N284" si="89">IFERROR(M277-K277,"-")</f>
        <v>3.4488636363636367</v>
      </c>
      <c r="O277" s="185">
        <f t="shared" si="86"/>
        <v>3.945887445887446</v>
      </c>
    </row>
    <row r="278" spans="2:15" x14ac:dyDescent="0.25">
      <c r="B278" s="114" t="s">
        <v>81</v>
      </c>
      <c r="C278" s="184">
        <v>5.354838709677419</v>
      </c>
      <c r="D278" s="185">
        <v>-2.5682382133995043</v>
      </c>
      <c r="E278" s="184" t="s">
        <v>229</v>
      </c>
      <c r="F278" s="185" t="str">
        <f t="shared" si="87"/>
        <v>-</v>
      </c>
      <c r="G278" s="184" t="s">
        <v>229</v>
      </c>
      <c r="H278" s="185" t="str">
        <f t="shared" si="87"/>
        <v>-</v>
      </c>
      <c r="I278" s="184">
        <v>5</v>
      </c>
      <c r="J278" s="185" t="str">
        <f t="shared" si="87"/>
        <v>-</v>
      </c>
      <c r="K278" s="184">
        <v>4</v>
      </c>
      <c r="L278" s="185">
        <f t="shared" si="88"/>
        <v>-1</v>
      </c>
      <c r="M278" s="184">
        <v>77</v>
      </c>
      <c r="N278" s="185">
        <f t="shared" si="89"/>
        <v>73</v>
      </c>
      <c r="O278" s="185">
        <f t="shared" si="86"/>
        <v>71.645161290322577</v>
      </c>
    </row>
    <row r="279" spans="2:15" x14ac:dyDescent="0.25">
      <c r="B279" s="114" t="s">
        <v>83</v>
      </c>
      <c r="C279" s="184">
        <v>8.9615384615384617</v>
      </c>
      <c r="D279" s="185">
        <v>5.350427350427351</v>
      </c>
      <c r="E279" s="184" t="s">
        <v>229</v>
      </c>
      <c r="F279" s="185" t="str">
        <f t="shared" si="87"/>
        <v>-</v>
      </c>
      <c r="G279" s="184" t="s">
        <v>229</v>
      </c>
      <c r="H279" s="185" t="str">
        <f t="shared" si="87"/>
        <v>-</v>
      </c>
      <c r="I279" s="184">
        <v>3.1</v>
      </c>
      <c r="J279" s="185" t="str">
        <f t="shared" si="87"/>
        <v>-</v>
      </c>
      <c r="K279" s="184">
        <v>8.8148148148148149</v>
      </c>
      <c r="L279" s="185">
        <f t="shared" si="88"/>
        <v>5.7148148148148152</v>
      </c>
      <c r="M279" s="184" t="s">
        <v>229</v>
      </c>
      <c r="N279" s="185" t="str">
        <f t="shared" si="89"/>
        <v>-</v>
      </c>
      <c r="O279" s="185" t="str">
        <f>IFERROR(M279-C279,"-")</f>
        <v>-</v>
      </c>
    </row>
    <row r="280" spans="2:15" x14ac:dyDescent="0.25">
      <c r="B280" s="114" t="s">
        <v>85</v>
      </c>
      <c r="C280" s="184">
        <v>7.2972972972972974</v>
      </c>
      <c r="D280" s="185" t="s">
        <v>229</v>
      </c>
      <c r="E280" s="184" t="s">
        <v>229</v>
      </c>
      <c r="F280" s="185" t="str">
        <f t="shared" si="87"/>
        <v>-</v>
      </c>
      <c r="G280" s="184" t="s">
        <v>229</v>
      </c>
      <c r="H280" s="185" t="str">
        <f t="shared" si="87"/>
        <v>-</v>
      </c>
      <c r="I280" s="184">
        <v>27.857142857142858</v>
      </c>
      <c r="J280" s="185" t="str">
        <f t="shared" si="87"/>
        <v>-</v>
      </c>
      <c r="K280" s="184">
        <v>7.5555555555555554</v>
      </c>
      <c r="L280" s="185">
        <f t="shared" si="88"/>
        <v>-20.301587301587304</v>
      </c>
      <c r="M280" s="184"/>
      <c r="N280" s="185"/>
      <c r="O280" s="185"/>
    </row>
    <row r="281" spans="2:15" x14ac:dyDescent="0.25">
      <c r="B281" s="114" t="s">
        <v>87</v>
      </c>
      <c r="C281" s="184">
        <v>9.2222222222222214</v>
      </c>
      <c r="D281" s="185">
        <v>4.2222222222222214</v>
      </c>
      <c r="E281" s="184">
        <v>1.2222222222222223</v>
      </c>
      <c r="F281" s="185">
        <f t="shared" si="87"/>
        <v>-7.9999999999999991</v>
      </c>
      <c r="G281" s="184">
        <v>11.142857142857142</v>
      </c>
      <c r="H281" s="185">
        <f t="shared" si="87"/>
        <v>9.9206349206349209</v>
      </c>
      <c r="I281" s="184">
        <v>2.5555555555555554</v>
      </c>
      <c r="J281" s="185">
        <f t="shared" si="87"/>
        <v>-8.587301587301587</v>
      </c>
      <c r="K281" s="184">
        <v>8</v>
      </c>
      <c r="L281" s="185">
        <f t="shared" si="88"/>
        <v>5.4444444444444446</v>
      </c>
      <c r="M281" s="184"/>
      <c r="N281" s="185"/>
      <c r="O281" s="185"/>
    </row>
    <row r="282" spans="2:15" x14ac:dyDescent="0.25">
      <c r="B282" s="114" t="s">
        <v>89</v>
      </c>
      <c r="C282" s="184">
        <v>5.0137931034482754</v>
      </c>
      <c r="D282" s="185">
        <v>1.7076706544686835</v>
      </c>
      <c r="E282" s="184">
        <v>3.4324324324324325</v>
      </c>
      <c r="F282" s="185">
        <f t="shared" si="87"/>
        <v>-1.581360671015843</v>
      </c>
      <c r="G282" s="184">
        <v>2.5384615384615383</v>
      </c>
      <c r="H282" s="185">
        <f t="shared" si="87"/>
        <v>-0.89397089397089413</v>
      </c>
      <c r="I282" s="184">
        <v>6.9523809523809526</v>
      </c>
      <c r="J282" s="185">
        <f t="shared" si="87"/>
        <v>4.4139194139194142</v>
      </c>
      <c r="K282" s="184">
        <v>2.9473684210526314</v>
      </c>
      <c r="L282" s="185">
        <f t="shared" si="88"/>
        <v>-4.0050125313283207</v>
      </c>
      <c r="M282" s="184"/>
      <c r="N282" s="185"/>
      <c r="O282" s="185"/>
    </row>
    <row r="283" spans="2:15" x14ac:dyDescent="0.25">
      <c r="B283" s="114" t="s">
        <v>91</v>
      </c>
      <c r="C283" s="184">
        <v>5.9968051118210859</v>
      </c>
      <c r="D283" s="185">
        <v>0.44578470365782064</v>
      </c>
      <c r="E283" s="184">
        <v>3.08</v>
      </c>
      <c r="F283" s="185">
        <f t="shared" si="87"/>
        <v>-2.9168051118210858</v>
      </c>
      <c r="G283" s="184">
        <v>3.6551724137931036</v>
      </c>
      <c r="H283" s="185">
        <f t="shared" si="87"/>
        <v>0.57517241379310358</v>
      </c>
      <c r="I283" s="184">
        <v>4.8807339449541285</v>
      </c>
      <c r="J283" s="185">
        <f t="shared" si="87"/>
        <v>1.2255615311610248</v>
      </c>
      <c r="K283" s="184">
        <v>13.5</v>
      </c>
      <c r="L283" s="185">
        <f t="shared" si="88"/>
        <v>8.6192660550458715</v>
      </c>
      <c r="M283" s="184"/>
      <c r="N283" s="185"/>
      <c r="O283" s="185"/>
    </row>
    <row r="284" spans="2:15" x14ac:dyDescent="0.25">
      <c r="B284" s="114" t="s">
        <v>93</v>
      </c>
      <c r="C284" s="184">
        <v>5.8951841359773374</v>
      </c>
      <c r="D284" s="185">
        <v>1.616632603943911</v>
      </c>
      <c r="E284" s="184">
        <v>4.5517241379310347</v>
      </c>
      <c r="F284" s="185">
        <f t="shared" si="87"/>
        <v>-1.3434599980463027</v>
      </c>
      <c r="G284" s="184">
        <v>5.7798742138364778</v>
      </c>
      <c r="H284" s="185">
        <f t="shared" si="87"/>
        <v>1.2281500759054431</v>
      </c>
      <c r="I284" s="184">
        <v>7.4068441064638781</v>
      </c>
      <c r="J284" s="185">
        <f t="shared" si="87"/>
        <v>1.6269698926274003</v>
      </c>
      <c r="K284" s="184">
        <v>6.0625</v>
      </c>
      <c r="L284" s="185">
        <f t="shared" si="88"/>
        <v>-1.3443441064638781</v>
      </c>
      <c r="M284" s="184"/>
      <c r="N284" s="185"/>
      <c r="O284" s="185"/>
    </row>
    <row r="285" spans="2:15" ht="15.75" x14ac:dyDescent="0.25">
      <c r="B285" s="117" t="s">
        <v>30</v>
      </c>
      <c r="C285" s="186">
        <v>5.5312771503040832</v>
      </c>
      <c r="D285" s="187">
        <v>0.24902840174805707</v>
      </c>
      <c r="E285" s="186">
        <v>5.3841201716738194</v>
      </c>
      <c r="F285" s="187">
        <f t="shared" si="87"/>
        <v>-0.14715697863026378</v>
      </c>
      <c r="G285" s="186">
        <v>4.5702479338842972</v>
      </c>
      <c r="H285" s="187">
        <f t="shared" si="87"/>
        <v>-0.81387223778952222</v>
      </c>
      <c r="I285" s="186">
        <v>6.3081695966907967</v>
      </c>
      <c r="J285" s="187">
        <f t="shared" si="87"/>
        <v>1.7379216628064995</v>
      </c>
      <c r="K285" s="186">
        <v>6.8085106382978724</v>
      </c>
      <c r="L285" s="187">
        <f t="shared" si="88"/>
        <v>0.50034104160707571</v>
      </c>
      <c r="M285" s="186">
        <v>7.1919561243144425</v>
      </c>
      <c r="N285" s="187">
        <v>4.5538678831576362E-2</v>
      </c>
      <c r="O285" s="187">
        <v>1.8319561243144422</v>
      </c>
    </row>
    <row r="286" spans="2:15" ht="6" customHeight="1" x14ac:dyDescent="0.25"/>
    <row r="287" spans="2:15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O4"/>
    <mergeCell ref="C6:O6"/>
    <mergeCell ref="C7:D7"/>
    <mergeCell ref="E7:F7"/>
    <mergeCell ref="G7:H7"/>
    <mergeCell ref="I7:J7"/>
    <mergeCell ref="K7:L7"/>
    <mergeCell ref="M7:O7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16700-E5EA-4E61-B7AD-520EA65C8966}">
  <sheetPr>
    <tabColor theme="4" tint="0.79998168889431442"/>
  </sheetPr>
  <dimension ref="A4:P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89"/>
    <col min="14" max="14" width="13.5703125" style="189" bestFit="1" customWidth="1"/>
    <col min="15" max="15" width="11.140625" style="189" customWidth="1"/>
  </cols>
  <sheetData>
    <row r="4" spans="1:16" ht="48.75" customHeight="1" thickBot="1" x14ac:dyDescent="0.3">
      <c r="B4" s="269" t="s">
        <v>293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1" t="s">
        <v>66</v>
      </c>
    </row>
    <row r="5" spans="1:16" ht="10.5" customHeight="1" thickBot="1" x14ac:dyDescent="0.3">
      <c r="B5" s="106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39"/>
      <c r="N5" s="39"/>
      <c r="P5" s="1" t="s">
        <v>67</v>
      </c>
    </row>
    <row r="6" spans="1:16" ht="22.5" thickTop="1" thickBot="1" x14ac:dyDescent="0.3">
      <c r="B6" s="108" t="s">
        <v>30</v>
      </c>
      <c r="C6" s="303" t="s">
        <v>132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5"/>
    </row>
    <row r="7" spans="1:16" ht="22.5" thickTop="1" thickBot="1" x14ac:dyDescent="0.3">
      <c r="B7" s="109"/>
      <c r="C7" s="294">
        <v>2019</v>
      </c>
      <c r="D7" s="295"/>
      <c r="E7" s="296" t="s">
        <v>285</v>
      </c>
      <c r="F7" s="295"/>
      <c r="G7" s="296" t="s">
        <v>286</v>
      </c>
      <c r="H7" s="295"/>
      <c r="I7" s="296" t="s">
        <v>287</v>
      </c>
      <c r="J7" s="295"/>
      <c r="K7" s="296">
        <v>2023</v>
      </c>
      <c r="L7" s="295"/>
      <c r="M7" s="296">
        <v>2024</v>
      </c>
      <c r="N7" s="297"/>
      <c r="O7" s="298"/>
    </row>
    <row r="8" spans="1:16" ht="16.5" thickTop="1" thickBot="1" x14ac:dyDescent="0.3">
      <c r="B8" s="85"/>
      <c r="C8" s="111" t="s">
        <v>69</v>
      </c>
      <c r="D8" s="112" t="str">
        <f>CONCATENATE("def ",RIGHT(C7,2),"/",RIGHT(C7-1,2))</f>
        <v>def 19/18</v>
      </c>
      <c r="E8" s="113" t="s">
        <v>69</v>
      </c>
      <c r="F8" s="112" t="str">
        <f>CONCATENATE("def ",RIGHT(E7,2),"/",RIGHT(C7,2))</f>
        <v>def 20/19</v>
      </c>
      <c r="G8" s="113" t="s">
        <v>69</v>
      </c>
      <c r="H8" s="112" t="str">
        <f>CONCATENATE("def ",RIGHT(G7,2),"/",RIGHT(E7,2))</f>
        <v>def 21/20</v>
      </c>
      <c r="I8" s="113" t="s">
        <v>69</v>
      </c>
      <c r="J8" s="112" t="str">
        <f>CONCATENATE("def ",RIGHT(I7,2),"/",RIGHT(G7,2))</f>
        <v>def 22/21</v>
      </c>
      <c r="K8" s="113" t="s">
        <v>69</v>
      </c>
      <c r="L8" s="112" t="str">
        <f>CONCATENATE("def ",RIGHT(K7,2),"/",RIGHT(I7,2))</f>
        <v>def 23/22</v>
      </c>
      <c r="M8" s="113" t="s">
        <v>69</v>
      </c>
      <c r="N8" s="112" t="str">
        <f>CONCATENATE("def ",RIGHT(M7,2),"/",RIGHT(K7,2))</f>
        <v>def 24/23</v>
      </c>
      <c r="O8" s="112" t="str">
        <f>CONCATENATE("def ",RIGHT(M7,2),"/",RIGHT(C7,2))</f>
        <v>def 24/19</v>
      </c>
    </row>
    <row r="9" spans="1:16" x14ac:dyDescent="0.25">
      <c r="A9" s="1" t="s">
        <v>70</v>
      </c>
      <c r="B9" s="114" t="s">
        <v>71</v>
      </c>
      <c r="C9" s="184">
        <v>6.6107026143790852</v>
      </c>
      <c r="D9" s="185">
        <v>-1.5317068939947669</v>
      </c>
      <c r="E9" s="184">
        <v>6.4893508611026194</v>
      </c>
      <c r="F9" s="185">
        <f t="shared" ref="F9:J21" si="0">IFERROR(E9-C9,"-")</f>
        <v>-0.12135175327646586</v>
      </c>
      <c r="G9" s="184">
        <v>10.78780284043442</v>
      </c>
      <c r="H9" s="185">
        <f t="shared" si="0"/>
        <v>4.2984519793318006</v>
      </c>
      <c r="I9" s="184">
        <v>7.1439975747776883</v>
      </c>
      <c r="J9" s="185">
        <f t="shared" si="0"/>
        <v>-3.6438052656567317</v>
      </c>
      <c r="K9" s="184">
        <v>6.6944336100741069</v>
      </c>
      <c r="L9" s="185">
        <f t="shared" ref="L9:L21" si="1">IFERROR(K9-I9,"-")</f>
        <v>-0.4495639647035814</v>
      </c>
      <c r="M9" s="184">
        <v>5.6493276939587149</v>
      </c>
      <c r="N9" s="185">
        <f t="shared" ref="N9:N14" si="2">IFERROR(M9-K9,"-")</f>
        <v>-1.0451059161153919</v>
      </c>
      <c r="O9" s="185">
        <f>IFERROR(M9-C9,"-")</f>
        <v>-0.96137492042037032</v>
      </c>
    </row>
    <row r="10" spans="1:16" x14ac:dyDescent="0.25">
      <c r="A10" s="1" t="s">
        <v>72</v>
      </c>
      <c r="B10" s="114" t="s">
        <v>73</v>
      </c>
      <c r="C10" s="184">
        <v>6.3015245623941274</v>
      </c>
      <c r="D10" s="185">
        <v>-1.7891264410322067</v>
      </c>
      <c r="E10" s="184">
        <v>5.4963622357271245</v>
      </c>
      <c r="F10" s="185">
        <f t="shared" si="0"/>
        <v>-0.80516232666700294</v>
      </c>
      <c r="G10" s="184">
        <v>8.326898326898327</v>
      </c>
      <c r="H10" s="185">
        <f t="shared" si="0"/>
        <v>2.8305360911712025</v>
      </c>
      <c r="I10" s="184">
        <v>5.433778974704242</v>
      </c>
      <c r="J10" s="185">
        <f t="shared" si="0"/>
        <v>-2.893119352194085</v>
      </c>
      <c r="K10" s="184">
        <v>6.3448800913589647</v>
      </c>
      <c r="L10" s="185">
        <f t="shared" si="1"/>
        <v>0.91110111665472271</v>
      </c>
      <c r="M10" s="184">
        <v>5.967058630720695</v>
      </c>
      <c r="N10" s="185">
        <f t="shared" si="2"/>
        <v>-0.37782146063826971</v>
      </c>
      <c r="O10" s="185">
        <f>IFERROR(M10-C10,"-")</f>
        <v>-0.33446593167343242</v>
      </c>
    </row>
    <row r="11" spans="1:16" x14ac:dyDescent="0.25">
      <c r="A11" s="1" t="s">
        <v>74</v>
      </c>
      <c r="B11" s="114" t="s">
        <v>75</v>
      </c>
      <c r="C11" s="184">
        <v>6.0477536027126311</v>
      </c>
      <c r="D11" s="185">
        <v>0.12377347325304999</v>
      </c>
      <c r="E11" s="184">
        <v>7.823050058207218</v>
      </c>
      <c r="F11" s="185">
        <f t="shared" si="0"/>
        <v>1.7752964554945869</v>
      </c>
      <c r="G11" s="184">
        <v>6.4167224080267555</v>
      </c>
      <c r="H11" s="185">
        <f t="shared" si="0"/>
        <v>-1.4063276501804625</v>
      </c>
      <c r="I11" s="184">
        <v>6.3085224128389594</v>
      </c>
      <c r="J11" s="185">
        <f t="shared" si="0"/>
        <v>-0.10819999518779611</v>
      </c>
      <c r="K11" s="184">
        <v>6.6754663196380992</v>
      </c>
      <c r="L11" s="185">
        <f t="shared" si="1"/>
        <v>0.3669439067991398</v>
      </c>
      <c r="M11" s="184">
        <v>6.3053628992869006</v>
      </c>
      <c r="N11" s="185">
        <f t="shared" si="2"/>
        <v>-0.37010342035119859</v>
      </c>
      <c r="O11" s="185">
        <f t="shared" ref="O11:O14" si="3">IFERROR(M11-C11,"-")</f>
        <v>0.25760929657426956</v>
      </c>
    </row>
    <row r="12" spans="1:16" x14ac:dyDescent="0.25">
      <c r="A12" s="1" t="s">
        <v>76</v>
      </c>
      <c r="B12" s="114" t="s">
        <v>77</v>
      </c>
      <c r="C12" s="184">
        <v>6.7509713562844489</v>
      </c>
      <c r="D12" s="185">
        <v>0.33917417940565375</v>
      </c>
      <c r="E12" s="184" t="s">
        <v>229</v>
      </c>
      <c r="F12" s="185" t="str">
        <f t="shared" si="0"/>
        <v>-</v>
      </c>
      <c r="G12" s="184">
        <v>7.1521080187379447</v>
      </c>
      <c r="H12" s="185" t="str">
        <f t="shared" si="0"/>
        <v>-</v>
      </c>
      <c r="I12" s="184">
        <v>5.8118570448830296</v>
      </c>
      <c r="J12" s="185">
        <f t="shared" si="0"/>
        <v>-1.3402509738549151</v>
      </c>
      <c r="K12" s="184">
        <v>6.111035131207796</v>
      </c>
      <c r="L12" s="185">
        <f t="shared" si="1"/>
        <v>0.29917808632476639</v>
      </c>
      <c r="M12" s="184">
        <v>6.8823199146594805</v>
      </c>
      <c r="N12" s="185">
        <f t="shared" si="2"/>
        <v>0.7712847834516845</v>
      </c>
      <c r="O12" s="185">
        <f>IFERROR(M12-C12,"-")</f>
        <v>0.13134855837503157</v>
      </c>
    </row>
    <row r="13" spans="1:16" x14ac:dyDescent="0.25">
      <c r="A13" s="1" t="s">
        <v>78</v>
      </c>
      <c r="B13" s="114" t="s">
        <v>79</v>
      </c>
      <c r="C13" s="184">
        <v>5.2298334269137188</v>
      </c>
      <c r="D13" s="185">
        <v>-0.49729673513541872</v>
      </c>
      <c r="E13" s="184" t="s">
        <v>229</v>
      </c>
      <c r="F13" s="185" t="str">
        <f t="shared" si="0"/>
        <v>-</v>
      </c>
      <c r="G13" s="184">
        <v>8.0949849780448346</v>
      </c>
      <c r="H13" s="185" t="str">
        <f t="shared" si="0"/>
        <v>-</v>
      </c>
      <c r="I13" s="184">
        <v>5.3957282471626735</v>
      </c>
      <c r="J13" s="185">
        <f t="shared" si="0"/>
        <v>-2.6992567308821611</v>
      </c>
      <c r="K13" s="184">
        <v>5.4464900662251656</v>
      </c>
      <c r="L13" s="185">
        <f t="shared" si="1"/>
        <v>5.0761819062492108E-2</v>
      </c>
      <c r="M13" s="184">
        <v>5.6039879642520321</v>
      </c>
      <c r="N13" s="185">
        <f t="shared" si="2"/>
        <v>0.15749789802686642</v>
      </c>
      <c r="O13" s="185">
        <f>IFERROR(M13-C13,"-")</f>
        <v>0.37415453733831328</v>
      </c>
    </row>
    <row r="14" spans="1:16" x14ac:dyDescent="0.25">
      <c r="A14" s="1" t="s">
        <v>80</v>
      </c>
      <c r="B14" s="114" t="s">
        <v>81</v>
      </c>
      <c r="C14" s="184">
        <v>5.4415117502630652</v>
      </c>
      <c r="D14" s="185">
        <v>-0.13206552126477344</v>
      </c>
      <c r="E14" s="184" t="s">
        <v>229</v>
      </c>
      <c r="F14" s="185" t="str">
        <f t="shared" si="0"/>
        <v>-</v>
      </c>
      <c r="G14" s="184">
        <v>4.2604482132041186</v>
      </c>
      <c r="H14" s="185" t="str">
        <f t="shared" si="0"/>
        <v>-</v>
      </c>
      <c r="I14" s="184">
        <v>4.8837811900191941</v>
      </c>
      <c r="J14" s="185">
        <f t="shared" si="0"/>
        <v>0.62333297681507549</v>
      </c>
      <c r="K14" s="184">
        <v>4.1083433775277891</v>
      </c>
      <c r="L14" s="185">
        <f t="shared" si="1"/>
        <v>-0.77543781249140498</v>
      </c>
      <c r="M14" s="184">
        <v>4.8911242603550296</v>
      </c>
      <c r="N14" s="185">
        <f t="shared" si="2"/>
        <v>0.78278088282724045</v>
      </c>
      <c r="O14" s="185">
        <f t="shared" si="3"/>
        <v>-0.55038748990803565</v>
      </c>
    </row>
    <row r="15" spans="1:16" x14ac:dyDescent="0.25">
      <c r="A15" s="1" t="s">
        <v>82</v>
      </c>
      <c r="B15" s="114" t="s">
        <v>83</v>
      </c>
      <c r="C15" s="184">
        <v>6.1753995082974802</v>
      </c>
      <c r="D15" s="185">
        <v>-0.23672836720996226</v>
      </c>
      <c r="E15" s="184" t="s">
        <v>229</v>
      </c>
      <c r="F15" s="185" t="str">
        <f t="shared" si="0"/>
        <v>-</v>
      </c>
      <c r="G15" s="184">
        <v>2.7734342160571668</v>
      </c>
      <c r="H15" s="185" t="str">
        <f t="shared" si="0"/>
        <v>-</v>
      </c>
      <c r="I15" s="184">
        <v>5.606170672978819</v>
      </c>
      <c r="J15" s="185">
        <f t="shared" si="0"/>
        <v>2.8327364569216522</v>
      </c>
      <c r="K15" s="184">
        <v>5.7056444673894342</v>
      </c>
      <c r="L15" s="185">
        <f t="shared" si="1"/>
        <v>9.9473794410615213E-2</v>
      </c>
      <c r="M15" s="184">
        <v>5.9049370994540711</v>
      </c>
      <c r="N15" s="185">
        <f>IFERROR(M15-K15,"-")</f>
        <v>0.19929263206463688</v>
      </c>
      <c r="O15" s="185">
        <f>IFERROR(M15-C15,"-")</f>
        <v>-0.27046240884340911</v>
      </c>
    </row>
    <row r="16" spans="1:16" x14ac:dyDescent="0.25">
      <c r="A16" s="1" t="s">
        <v>84</v>
      </c>
      <c r="B16" s="114" t="s">
        <v>85</v>
      </c>
      <c r="C16" s="184">
        <v>6.5231916068470461</v>
      </c>
      <c r="D16" s="185">
        <v>-0.18073798475335501</v>
      </c>
      <c r="E16" s="184">
        <v>3.9101733232856066</v>
      </c>
      <c r="F16" s="185">
        <f t="shared" si="0"/>
        <v>-2.6130182835614395</v>
      </c>
      <c r="G16" s="184">
        <v>5.0702761402420107</v>
      </c>
      <c r="H16" s="185">
        <f t="shared" si="0"/>
        <v>1.160102816956404</v>
      </c>
      <c r="I16" s="184">
        <v>8.4148579849946401</v>
      </c>
      <c r="J16" s="185">
        <f t="shared" si="0"/>
        <v>3.3445818447526294</v>
      </c>
      <c r="K16" s="184">
        <v>6.3387567424175435</v>
      </c>
      <c r="L16" s="185">
        <f t="shared" si="1"/>
        <v>-2.0761012425770966</v>
      </c>
      <c r="M16" s="184"/>
      <c r="N16" s="185"/>
      <c r="O16" s="185"/>
    </row>
    <row r="17" spans="1:16" x14ac:dyDescent="0.25">
      <c r="A17" s="1" t="s">
        <v>86</v>
      </c>
      <c r="B17" s="114" t="s">
        <v>87</v>
      </c>
      <c r="C17" s="184">
        <v>5.6485558811218084</v>
      </c>
      <c r="D17" s="185">
        <v>-0.12427527346270573</v>
      </c>
      <c r="E17" s="184">
        <v>3.3972097498396407</v>
      </c>
      <c r="F17" s="185">
        <f t="shared" si="0"/>
        <v>-2.2513461312821677</v>
      </c>
      <c r="G17" s="184">
        <v>5.638995215311005</v>
      </c>
      <c r="H17" s="185">
        <f t="shared" si="0"/>
        <v>2.2417854654713643</v>
      </c>
      <c r="I17" s="184">
        <v>6.9209328254204214</v>
      </c>
      <c r="J17" s="185">
        <f t="shared" si="0"/>
        <v>1.2819376101094164</v>
      </c>
      <c r="K17" s="184">
        <v>4.0842182350787262</v>
      </c>
      <c r="L17" s="185">
        <f t="shared" si="1"/>
        <v>-2.8367145903416953</v>
      </c>
      <c r="M17" s="184"/>
      <c r="N17" s="185"/>
      <c r="O17" s="185"/>
    </row>
    <row r="18" spans="1:16" x14ac:dyDescent="0.25">
      <c r="A18" s="1" t="s">
        <v>88</v>
      </c>
      <c r="B18" s="114" t="s">
        <v>89</v>
      </c>
      <c r="C18" s="184">
        <v>5.6187209390959678</v>
      </c>
      <c r="D18" s="185">
        <v>-1.1721525941504467</v>
      </c>
      <c r="E18" s="184">
        <v>3.4566877591097533</v>
      </c>
      <c r="F18" s="185">
        <f t="shared" si="0"/>
        <v>-2.1620331799862145</v>
      </c>
      <c r="G18" s="184">
        <v>5.4538399590013906</v>
      </c>
      <c r="H18" s="185">
        <f t="shared" si="0"/>
        <v>1.9971521998916373</v>
      </c>
      <c r="I18" s="184">
        <v>6.51228260133992</v>
      </c>
      <c r="J18" s="185">
        <f t="shared" si="0"/>
        <v>1.0584426423385294</v>
      </c>
      <c r="K18" s="184">
        <v>5.9405797936718345</v>
      </c>
      <c r="L18" s="185">
        <f t="shared" si="1"/>
        <v>-0.57170280766808546</v>
      </c>
      <c r="M18" s="184"/>
      <c r="N18" s="185"/>
      <c r="O18" s="185"/>
    </row>
    <row r="19" spans="1:16" x14ac:dyDescent="0.25">
      <c r="A19" s="1" t="s">
        <v>90</v>
      </c>
      <c r="B19" s="114" t="s">
        <v>91</v>
      </c>
      <c r="C19" s="184">
        <v>6.6770270270270267</v>
      </c>
      <c r="D19" s="185">
        <v>0.24487885130104026</v>
      </c>
      <c r="E19" s="184">
        <v>4.9024390243902438</v>
      </c>
      <c r="F19" s="185">
        <f t="shared" si="0"/>
        <v>-1.7745880026367828</v>
      </c>
      <c r="G19" s="184">
        <v>6.2151449722393588</v>
      </c>
      <c r="H19" s="185">
        <f t="shared" si="0"/>
        <v>1.312705947849115</v>
      </c>
      <c r="I19" s="184">
        <v>6.6308302557789629</v>
      </c>
      <c r="J19" s="185">
        <f t="shared" si="0"/>
        <v>0.4156852835396041</v>
      </c>
      <c r="K19" s="184">
        <v>5.6851358980562949</v>
      </c>
      <c r="L19" s="185">
        <f t="shared" si="1"/>
        <v>-0.94569435772266797</v>
      </c>
      <c r="M19" s="184"/>
      <c r="N19" s="185"/>
      <c r="O19" s="185"/>
    </row>
    <row r="20" spans="1:16" x14ac:dyDescent="0.25">
      <c r="A20" s="1" t="s">
        <v>92</v>
      </c>
      <c r="B20" s="114" t="s">
        <v>93</v>
      </c>
      <c r="C20" s="184">
        <v>6.1110180532291087</v>
      </c>
      <c r="D20" s="185">
        <v>-0.15374868868210267</v>
      </c>
      <c r="E20" s="184">
        <v>7.5859700760363014</v>
      </c>
      <c r="F20" s="185">
        <f t="shared" si="0"/>
        <v>1.4749520228071926</v>
      </c>
      <c r="G20" s="184">
        <v>6.0851153481512696</v>
      </c>
      <c r="H20" s="185">
        <f t="shared" si="0"/>
        <v>-1.5008547278850317</v>
      </c>
      <c r="I20" s="184">
        <v>6.5736137667304018</v>
      </c>
      <c r="J20" s="185">
        <f t="shared" si="0"/>
        <v>0.48849841857913212</v>
      </c>
      <c r="K20" s="184">
        <v>5.73503041946846</v>
      </c>
      <c r="L20" s="185">
        <f t="shared" si="1"/>
        <v>-0.83858334726194173</v>
      </c>
      <c r="M20" s="184"/>
      <c r="N20" s="185"/>
      <c r="O20" s="185"/>
    </row>
    <row r="21" spans="1:16" ht="15.75" x14ac:dyDescent="0.25">
      <c r="A21" s="1" t="s">
        <v>0</v>
      </c>
      <c r="B21" s="117" t="s">
        <v>30</v>
      </c>
      <c r="C21" s="186">
        <v>6.0858480521564111</v>
      </c>
      <c r="D21" s="187">
        <v>-0.39251636657226552</v>
      </c>
      <c r="E21" s="186">
        <v>5.3491945835517871</v>
      </c>
      <c r="F21" s="187">
        <f t="shared" si="0"/>
        <v>-0.736653468604624</v>
      </c>
      <c r="G21" s="186">
        <v>5.9650944469731453</v>
      </c>
      <c r="H21" s="187">
        <f t="shared" si="0"/>
        <v>0.61589986342135816</v>
      </c>
      <c r="I21" s="186">
        <v>6.2993357337968714</v>
      </c>
      <c r="J21" s="187">
        <f t="shared" si="0"/>
        <v>0.33424128682372611</v>
      </c>
      <c r="K21" s="186">
        <v>5.7549280737556785</v>
      </c>
      <c r="L21" s="187">
        <f t="shared" si="1"/>
        <v>-0.5444076600411929</v>
      </c>
      <c r="M21" s="186">
        <v>5.9056519105207652</v>
      </c>
      <c r="N21" s="187">
        <v>-1.9125159542928927E-2</v>
      </c>
      <c r="O21" s="187">
        <v>-0.16799330759134712</v>
      </c>
    </row>
    <row r="22" spans="1:16" ht="6" customHeight="1" x14ac:dyDescent="0.25"/>
    <row r="23" spans="1:16" x14ac:dyDescent="0.25">
      <c r="B23" s="105" t="s">
        <v>55</v>
      </c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</row>
    <row r="24" spans="1:16" x14ac:dyDescent="0.25">
      <c r="N24" s="191"/>
    </row>
    <row r="26" spans="1:16" ht="48.75" customHeight="1" thickBot="1" x14ac:dyDescent="0.3">
      <c r="B26" s="269" t="s">
        <v>305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1" t="s">
        <v>94</v>
      </c>
    </row>
    <row r="27" spans="1:16" ht="10.5" customHeight="1" thickBot="1" x14ac:dyDescent="0.3">
      <c r="B27" s="106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39"/>
      <c r="N27" s="39"/>
      <c r="P27" s="1" t="s">
        <v>95</v>
      </c>
    </row>
    <row r="28" spans="1:16" ht="22.5" thickTop="1" thickBot="1" x14ac:dyDescent="0.3">
      <c r="B28" s="121" t="s">
        <v>96</v>
      </c>
      <c r="C28" s="303" t="s">
        <v>137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5"/>
    </row>
    <row r="29" spans="1:16" ht="22.5" thickTop="1" thickBot="1" x14ac:dyDescent="0.3">
      <c r="B29" s="109"/>
      <c r="C29" s="294">
        <v>2019</v>
      </c>
      <c r="D29" s="295"/>
      <c r="E29" s="296" t="s">
        <v>285</v>
      </c>
      <c r="F29" s="295"/>
      <c r="G29" s="296" t="s">
        <v>286</v>
      </c>
      <c r="H29" s="295"/>
      <c r="I29" s="296" t="s">
        <v>287</v>
      </c>
      <c r="J29" s="295"/>
      <c r="K29" s="296">
        <v>2023</v>
      </c>
      <c r="L29" s="295"/>
      <c r="M29" s="296">
        <v>2024</v>
      </c>
      <c r="N29" s="297"/>
      <c r="O29" s="298"/>
    </row>
    <row r="30" spans="1:16" ht="16.5" thickTop="1" thickBot="1" x14ac:dyDescent="0.3">
      <c r="B30" s="85"/>
      <c r="C30" s="111" t="s">
        <v>69</v>
      </c>
      <c r="D30" s="112" t="str">
        <f>CONCATENATE("def ",RIGHT(C29,2),"/",RIGHT(C29-1,2))</f>
        <v>def 19/18</v>
      </c>
      <c r="E30" s="113" t="s">
        <v>69</v>
      </c>
      <c r="F30" s="112" t="str">
        <f>CONCATENATE("def ",RIGHT(E29,2),"/",RIGHT(C29,2))</f>
        <v>def 20/19</v>
      </c>
      <c r="G30" s="113" t="s">
        <v>69</v>
      </c>
      <c r="H30" s="112" t="str">
        <f>CONCATENATE("def ",RIGHT(G29,2),"/",RIGHT(E29,2))</f>
        <v>def 21/20</v>
      </c>
      <c r="I30" s="113" t="s">
        <v>69</v>
      </c>
      <c r="J30" s="112" t="str">
        <f>CONCATENATE("def ",RIGHT(I29,2),"/",RIGHT(G29,2))</f>
        <v>def 22/21</v>
      </c>
      <c r="K30" s="113" t="s">
        <v>69</v>
      </c>
      <c r="L30" s="112" t="str">
        <f>CONCATENATE("def ",RIGHT(K29,2),"/",RIGHT(I29,2))</f>
        <v>def 23/22</v>
      </c>
      <c r="M30" s="113" t="s">
        <v>69</v>
      </c>
      <c r="N30" s="112" t="str">
        <f>CONCATENATE("def ",RIGHT(M29,2),"/",RIGHT(K29,2))</f>
        <v>def 24/23</v>
      </c>
      <c r="O30" s="112" t="str">
        <f>CONCATENATE("def ",RIGHT(M29,2),"/",RIGHT(C29,2))</f>
        <v>def 24/19</v>
      </c>
    </row>
    <row r="31" spans="1:16" x14ac:dyDescent="0.25">
      <c r="B31" s="114" t="s">
        <v>71</v>
      </c>
      <c r="C31" s="184">
        <v>6.5328444536252839</v>
      </c>
      <c r="D31" s="185">
        <v>-1.5324299832870274</v>
      </c>
      <c r="E31" s="184">
        <v>6.4900515843773032</v>
      </c>
      <c r="F31" s="185">
        <f t="shared" ref="F31:J43" si="4">IFERROR(E31-C31,"-")</f>
        <v>-4.2792869247980647E-2</v>
      </c>
      <c r="G31" s="184">
        <v>10.781739130434783</v>
      </c>
      <c r="H31" s="185">
        <f t="shared" si="4"/>
        <v>4.2916875460574797</v>
      </c>
      <c r="I31" s="184">
        <v>7.0059634243307709</v>
      </c>
      <c r="J31" s="185">
        <f t="shared" si="4"/>
        <v>-3.775775706104012</v>
      </c>
      <c r="K31" s="184">
        <v>6.62392623983507</v>
      </c>
      <c r="L31" s="185">
        <f t="shared" ref="L31:L43" si="5">IFERROR(K31-I31,"-")</f>
        <v>-0.3820371844957009</v>
      </c>
      <c r="M31" s="184">
        <v>5.7470627171934465</v>
      </c>
      <c r="N31" s="185">
        <f>IFERROR(M31-K31,"-")</f>
        <v>-0.87686352264162348</v>
      </c>
      <c r="O31" s="185">
        <f>IFERROR(M31-C31,"-")</f>
        <v>-0.78578173643183735</v>
      </c>
    </row>
    <row r="32" spans="1:16" x14ac:dyDescent="0.25">
      <c r="B32" s="114" t="s">
        <v>73</v>
      </c>
      <c r="C32" s="184">
        <v>6.2373718192176222</v>
      </c>
      <c r="D32" s="185">
        <v>-1.7978338769849094</v>
      </c>
      <c r="E32" s="184">
        <v>5.5330749581608387</v>
      </c>
      <c r="F32" s="185">
        <f t="shared" si="4"/>
        <v>-0.70429686105678346</v>
      </c>
      <c r="G32" s="184">
        <v>8.2687165775401077</v>
      </c>
      <c r="H32" s="185">
        <f t="shared" si="4"/>
        <v>2.735641619379269</v>
      </c>
      <c r="I32" s="184">
        <v>5.3090469960752742</v>
      </c>
      <c r="J32" s="185">
        <f t="shared" si="4"/>
        <v>-2.9596695814648335</v>
      </c>
      <c r="K32" s="184">
        <v>6.3307474518686293</v>
      </c>
      <c r="L32" s="185">
        <f t="shared" si="5"/>
        <v>1.0217004557933551</v>
      </c>
      <c r="M32" s="184">
        <v>6.0842718259697754</v>
      </c>
      <c r="N32" s="185">
        <f t="shared" ref="N32:N39" si="6">IFERROR(M32-K32,"-")</f>
        <v>-0.24647562589885386</v>
      </c>
      <c r="O32" s="185">
        <f t="shared" ref="O32:O42" si="7">IFERROR(M32-C32,"-")</f>
        <v>-0.15309999324784673</v>
      </c>
    </row>
    <row r="33" spans="2:16" x14ac:dyDescent="0.25">
      <c r="B33" s="114" t="s">
        <v>75</v>
      </c>
      <c r="C33" s="184">
        <v>5.9864710365853657</v>
      </c>
      <c r="D33" s="185">
        <v>9.3810066185610275E-2</v>
      </c>
      <c r="E33" s="184">
        <v>7.8179621425694723</v>
      </c>
      <c r="F33" s="185">
        <f t="shared" si="4"/>
        <v>1.8314911059841066</v>
      </c>
      <c r="G33" s="184">
        <v>6.3125641903457721</v>
      </c>
      <c r="H33" s="185">
        <f t="shared" si="4"/>
        <v>-1.5053979522237002</v>
      </c>
      <c r="I33" s="184">
        <v>6.2285045817898226</v>
      </c>
      <c r="J33" s="185">
        <f t="shared" si="4"/>
        <v>-8.4059608555949517E-2</v>
      </c>
      <c r="K33" s="184">
        <v>6.7041655784800209</v>
      </c>
      <c r="L33" s="185">
        <f t="shared" si="5"/>
        <v>0.47566099669019835</v>
      </c>
      <c r="M33" s="184">
        <v>6.5040378058264041</v>
      </c>
      <c r="N33" s="185">
        <f t="shared" si="6"/>
        <v>-0.20012777265361681</v>
      </c>
      <c r="O33" s="185">
        <f t="shared" si="7"/>
        <v>0.51756676924103839</v>
      </c>
    </row>
    <row r="34" spans="2:16" x14ac:dyDescent="0.25">
      <c r="B34" s="114" t="s">
        <v>77</v>
      </c>
      <c r="C34" s="184">
        <v>6.7435571687840294</v>
      </c>
      <c r="D34" s="185">
        <v>0.36516807729837897</v>
      </c>
      <c r="E34" s="184" t="s">
        <v>229</v>
      </c>
      <c r="F34" s="185" t="str">
        <f t="shared" si="4"/>
        <v>-</v>
      </c>
      <c r="G34" s="184">
        <v>7.0400112707805018</v>
      </c>
      <c r="H34" s="185" t="str">
        <f t="shared" si="4"/>
        <v>-</v>
      </c>
      <c r="I34" s="184">
        <v>5.7304454434000816</v>
      </c>
      <c r="J34" s="185">
        <f t="shared" si="4"/>
        <v>-1.3095658273804203</v>
      </c>
      <c r="K34" s="184">
        <v>6.052169855342977</v>
      </c>
      <c r="L34" s="185">
        <f t="shared" si="5"/>
        <v>0.32172441194289547</v>
      </c>
      <c r="M34" s="184">
        <v>6.9441348108320762</v>
      </c>
      <c r="N34" s="185">
        <f t="shared" si="6"/>
        <v>0.89196495548909915</v>
      </c>
      <c r="O34" s="185">
        <f t="shared" si="7"/>
        <v>0.20057764204804673</v>
      </c>
    </row>
    <row r="35" spans="2:16" x14ac:dyDescent="0.25">
      <c r="B35" s="114" t="s">
        <v>79</v>
      </c>
      <c r="C35" s="184">
        <v>5.2305953278070838</v>
      </c>
      <c r="D35" s="185">
        <v>-0.55277093768600061</v>
      </c>
      <c r="E35" s="184" t="s">
        <v>229</v>
      </c>
      <c r="F35" s="185" t="str">
        <f t="shared" si="4"/>
        <v>-</v>
      </c>
      <c r="G35" s="184">
        <v>8.1148775894538598</v>
      </c>
      <c r="H35" s="185" t="str">
        <f t="shared" si="4"/>
        <v>-</v>
      </c>
      <c r="I35" s="184">
        <v>5.3908008213552359</v>
      </c>
      <c r="J35" s="185">
        <f t="shared" si="4"/>
        <v>-2.724076768098624</v>
      </c>
      <c r="K35" s="184">
        <v>5.4883446444378876</v>
      </c>
      <c r="L35" s="185">
        <f t="shared" si="5"/>
        <v>9.7543823082651748E-2</v>
      </c>
      <c r="M35" s="184">
        <v>5.520277979462711</v>
      </c>
      <c r="N35" s="185">
        <f t="shared" si="6"/>
        <v>3.1933335024823428E-2</v>
      </c>
      <c r="O35" s="185">
        <f t="shared" si="7"/>
        <v>0.28968265165562723</v>
      </c>
    </row>
    <row r="36" spans="2:16" x14ac:dyDescent="0.25">
      <c r="B36" s="114" t="s">
        <v>81</v>
      </c>
      <c r="C36" s="184">
        <v>5.4563115408498177</v>
      </c>
      <c r="D36" s="185">
        <v>-0.13570421282007139</v>
      </c>
      <c r="E36" s="184" t="s">
        <v>229</v>
      </c>
      <c r="F36" s="185" t="str">
        <f t="shared" si="4"/>
        <v>-</v>
      </c>
      <c r="G36" s="184">
        <v>4.1833899351651747</v>
      </c>
      <c r="H36" s="185" t="str">
        <f t="shared" si="4"/>
        <v>-</v>
      </c>
      <c r="I36" s="184">
        <v>4.8459616153538585</v>
      </c>
      <c r="J36" s="185">
        <f t="shared" si="4"/>
        <v>0.66257168018868384</v>
      </c>
      <c r="K36" s="184">
        <v>4.0088215024121299</v>
      </c>
      <c r="L36" s="185">
        <f t="shared" si="5"/>
        <v>-0.83714011294172863</v>
      </c>
      <c r="M36" s="184">
        <v>4.7706911430140426</v>
      </c>
      <c r="N36" s="185">
        <f t="shared" si="6"/>
        <v>0.76186964060191276</v>
      </c>
      <c r="O36" s="185">
        <f t="shared" si="7"/>
        <v>-0.68562039783577511</v>
      </c>
    </row>
    <row r="37" spans="2:16" x14ac:dyDescent="0.25">
      <c r="B37" s="114" t="s">
        <v>83</v>
      </c>
      <c r="C37" s="184">
        <v>6.2362303994957058</v>
      </c>
      <c r="D37" s="185">
        <v>-0.18926870083845593</v>
      </c>
      <c r="E37" s="184" t="s">
        <v>229</v>
      </c>
      <c r="F37" s="185" t="str">
        <f t="shared" si="4"/>
        <v>-</v>
      </c>
      <c r="G37" s="184">
        <v>2.4581344902386117</v>
      </c>
      <c r="H37" s="185" t="str">
        <f t="shared" si="4"/>
        <v>-</v>
      </c>
      <c r="I37" s="184">
        <v>5.5404870239298951</v>
      </c>
      <c r="J37" s="185">
        <f t="shared" si="4"/>
        <v>3.0823525336912834</v>
      </c>
      <c r="K37" s="184">
        <v>5.6409070698088035</v>
      </c>
      <c r="L37" s="185">
        <f t="shared" si="5"/>
        <v>0.1004200458789084</v>
      </c>
      <c r="M37" s="184">
        <v>5.9238321927997619</v>
      </c>
      <c r="N37" s="185">
        <f t="shared" si="6"/>
        <v>0.2829251229909584</v>
      </c>
      <c r="O37" s="185">
        <f t="shared" si="7"/>
        <v>-0.31239820669594387</v>
      </c>
    </row>
    <row r="38" spans="2:16" x14ac:dyDescent="0.25">
      <c r="B38" s="114" t="s">
        <v>85</v>
      </c>
      <c r="C38" s="184">
        <v>6.5318985395849349</v>
      </c>
      <c r="D38" s="185">
        <v>-0.26067649990953612</v>
      </c>
      <c r="E38" s="184">
        <v>3.8994387987259214</v>
      </c>
      <c r="F38" s="185">
        <f t="shared" si="4"/>
        <v>-2.6324597408590136</v>
      </c>
      <c r="G38" s="184">
        <v>5.0060060060060056</v>
      </c>
      <c r="H38" s="185">
        <f t="shared" si="4"/>
        <v>1.1065672072800843</v>
      </c>
      <c r="I38" s="184">
        <v>8.4287738188000283</v>
      </c>
      <c r="J38" s="185">
        <f t="shared" si="4"/>
        <v>3.4227678127940226</v>
      </c>
      <c r="K38" s="184">
        <v>6.2301963439404195</v>
      </c>
      <c r="L38" s="185">
        <f t="shared" si="5"/>
        <v>-2.1985774748596087</v>
      </c>
      <c r="M38" s="184"/>
      <c r="N38" s="185"/>
      <c r="O38" s="185"/>
    </row>
    <row r="39" spans="2:16" x14ac:dyDescent="0.25">
      <c r="B39" s="114" t="s">
        <v>87</v>
      </c>
      <c r="C39" s="184">
        <v>5.6228907448440433</v>
      </c>
      <c r="D39" s="185">
        <v>-0.14911849303124569</v>
      </c>
      <c r="E39" s="184">
        <v>3.3909120206252013</v>
      </c>
      <c r="F39" s="185">
        <f t="shared" si="4"/>
        <v>-2.231978724218842</v>
      </c>
      <c r="G39" s="184">
        <v>5.3024403253767165</v>
      </c>
      <c r="H39" s="185">
        <f t="shared" si="4"/>
        <v>1.9115283047515153</v>
      </c>
      <c r="I39" s="184">
        <v>6.9837580237307915</v>
      </c>
      <c r="J39" s="185">
        <f t="shared" si="4"/>
        <v>1.681317698354075</v>
      </c>
      <c r="K39" s="184">
        <v>4.0259542951193268</v>
      </c>
      <c r="L39" s="185">
        <f t="shared" si="5"/>
        <v>-2.9578037286114647</v>
      </c>
      <c r="M39" s="184"/>
      <c r="N39" s="185"/>
      <c r="O39" s="185"/>
    </row>
    <row r="40" spans="2:16" x14ac:dyDescent="0.25">
      <c r="B40" s="114" t="s">
        <v>89</v>
      </c>
      <c r="C40" s="184">
        <v>5.6033266901732333</v>
      </c>
      <c r="D40" s="185">
        <v>-1.1701738359579492</v>
      </c>
      <c r="E40" s="184">
        <v>3.4535422644007947</v>
      </c>
      <c r="F40" s="185">
        <f t="shared" si="4"/>
        <v>-2.1497844257724386</v>
      </c>
      <c r="G40" s="184">
        <v>5.2102621787661159</v>
      </c>
      <c r="H40" s="185">
        <f t="shared" si="4"/>
        <v>1.7567199143653212</v>
      </c>
      <c r="I40" s="184">
        <v>6.5610728524827833</v>
      </c>
      <c r="J40" s="185">
        <f t="shared" si="4"/>
        <v>1.3508106737166674</v>
      </c>
      <c r="K40" s="184">
        <v>5.9226381894302529</v>
      </c>
      <c r="L40" s="185">
        <f t="shared" si="5"/>
        <v>-0.63843466305253038</v>
      </c>
      <c r="M40" s="184"/>
      <c r="N40" s="185"/>
      <c r="O40" s="185"/>
    </row>
    <row r="41" spans="2:16" x14ac:dyDescent="0.25">
      <c r="B41" s="114" t="s">
        <v>91</v>
      </c>
      <c r="C41" s="184">
        <v>6.7591295917268122</v>
      </c>
      <c r="D41" s="185">
        <v>0.26680713491299279</v>
      </c>
      <c r="E41" s="184">
        <v>4.8069084628670122</v>
      </c>
      <c r="F41" s="185">
        <f t="shared" si="4"/>
        <v>-1.9522211288597999</v>
      </c>
      <c r="G41" s="184">
        <v>6.2716303708063563</v>
      </c>
      <c r="H41" s="185">
        <f t="shared" si="4"/>
        <v>1.4647219079393441</v>
      </c>
      <c r="I41" s="184">
        <v>6.6006127974918058</v>
      </c>
      <c r="J41" s="185">
        <f t="shared" si="4"/>
        <v>0.32898242668544952</v>
      </c>
      <c r="K41" s="184">
        <v>5.5950314786455673</v>
      </c>
      <c r="L41" s="185">
        <f t="shared" si="5"/>
        <v>-1.0055813188462386</v>
      </c>
      <c r="M41" s="184"/>
      <c r="N41" s="185"/>
      <c r="O41" s="185"/>
    </row>
    <row r="42" spans="2:16" x14ac:dyDescent="0.25">
      <c r="B42" s="114" t="s">
        <v>93</v>
      </c>
      <c r="C42" s="184">
        <v>6.0420884889388828</v>
      </c>
      <c r="D42" s="185">
        <v>-0.19429070664921255</v>
      </c>
      <c r="E42" s="184">
        <v>7.5835396039603964</v>
      </c>
      <c r="F42" s="185">
        <f t="shared" si="4"/>
        <v>1.5414511150215136</v>
      </c>
      <c r="G42" s="184">
        <v>5.8107498341074981</v>
      </c>
      <c r="H42" s="185">
        <f t="shared" si="4"/>
        <v>-1.7727897698528983</v>
      </c>
      <c r="I42" s="184">
        <v>6.5766062602965407</v>
      </c>
      <c r="J42" s="185">
        <f t="shared" si="4"/>
        <v>0.76585642618904259</v>
      </c>
      <c r="K42" s="184">
        <v>5.6649794097460537</v>
      </c>
      <c r="L42" s="185">
        <f t="shared" si="5"/>
        <v>-0.91162685055048698</v>
      </c>
      <c r="M42" s="184"/>
      <c r="N42" s="185"/>
      <c r="O42" s="185"/>
    </row>
    <row r="43" spans="2:16" ht="15.75" x14ac:dyDescent="0.25">
      <c r="B43" s="117" t="s">
        <v>30</v>
      </c>
      <c r="C43" s="186">
        <v>6.0732903835924112</v>
      </c>
      <c r="D43" s="187">
        <v>-0.40773467149613829</v>
      </c>
      <c r="E43" s="186">
        <v>5.3433321620771919</v>
      </c>
      <c r="F43" s="187">
        <f t="shared" si="4"/>
        <v>-0.72995822151521939</v>
      </c>
      <c r="G43" s="186">
        <v>5.824717832957111</v>
      </c>
      <c r="H43" s="187">
        <f t="shared" si="4"/>
        <v>0.48138567087991913</v>
      </c>
      <c r="I43" s="186">
        <v>6.252011909713282</v>
      </c>
      <c r="J43" s="187">
        <f t="shared" si="4"/>
        <v>0.42729407675617104</v>
      </c>
      <c r="K43" s="186">
        <v>5.7010961756688774</v>
      </c>
      <c r="L43" s="187">
        <f t="shared" si="5"/>
        <v>-0.55091573404440464</v>
      </c>
      <c r="M43" s="186">
        <v>5.9598839581161327</v>
      </c>
      <c r="N43" s="187">
        <v>7.7637529510668379E-2</v>
      </c>
      <c r="O43" s="187">
        <v>-9.7932841779031499E-2</v>
      </c>
    </row>
    <row r="44" spans="2:16" ht="6" customHeight="1" x14ac:dyDescent="0.25"/>
    <row r="45" spans="2:16" x14ac:dyDescent="0.25">
      <c r="B45" s="105" t="s">
        <v>55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</row>
    <row r="48" spans="2:16" ht="48.75" customHeight="1" thickBot="1" x14ac:dyDescent="0.3">
      <c r="B48" s="269" t="s">
        <v>306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1" t="s">
        <v>98</v>
      </c>
    </row>
    <row r="49" spans="1:16" ht="10.5" customHeight="1" thickBot="1" x14ac:dyDescent="0.3">
      <c r="B49" s="106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39"/>
      <c r="N49" s="39"/>
      <c r="P49" s="1" t="s">
        <v>99</v>
      </c>
    </row>
    <row r="50" spans="1:16" ht="22.5" thickTop="1" thickBot="1" x14ac:dyDescent="0.3">
      <c r="B50" s="109"/>
      <c r="C50" s="303" t="s">
        <v>61</v>
      </c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5"/>
    </row>
    <row r="51" spans="1:16" ht="22.5" thickTop="1" thickBot="1" x14ac:dyDescent="0.3">
      <c r="B51" s="109"/>
      <c r="C51" s="294">
        <v>2019</v>
      </c>
      <c r="D51" s="295"/>
      <c r="E51" s="296" t="s">
        <v>285</v>
      </c>
      <c r="F51" s="295"/>
      <c r="G51" s="296" t="s">
        <v>286</v>
      </c>
      <c r="H51" s="295"/>
      <c r="I51" s="296" t="s">
        <v>287</v>
      </c>
      <c r="J51" s="295"/>
      <c r="K51" s="296">
        <v>2023</v>
      </c>
      <c r="L51" s="295"/>
      <c r="M51" s="296">
        <v>2024</v>
      </c>
      <c r="N51" s="297"/>
      <c r="O51" s="298"/>
    </row>
    <row r="52" spans="1:16" ht="16.5" thickTop="1" thickBot="1" x14ac:dyDescent="0.3">
      <c r="B52" s="85"/>
      <c r="C52" s="111" t="s">
        <v>69</v>
      </c>
      <c r="D52" s="112" t="str">
        <f>CONCATENATE("def ",RIGHT(C51,2),"/",RIGHT(C51-1,2))</f>
        <v>def 19/18</v>
      </c>
      <c r="E52" s="113" t="s">
        <v>69</v>
      </c>
      <c r="F52" s="112" t="str">
        <f>CONCATENATE("def ",RIGHT(E51,2),"/",RIGHT(C51,2))</f>
        <v>def 20/19</v>
      </c>
      <c r="G52" s="113" t="s">
        <v>69</v>
      </c>
      <c r="H52" s="112" t="str">
        <f>CONCATENATE("def ",RIGHT(G51,2),"/",RIGHT(E51,2))</f>
        <v>def 21/20</v>
      </c>
      <c r="I52" s="113" t="s">
        <v>69</v>
      </c>
      <c r="J52" s="112" t="str">
        <f>CONCATENATE("def ",RIGHT(I51,2),"/",RIGHT(G51,2))</f>
        <v>def 22/21</v>
      </c>
      <c r="K52" s="113" t="s">
        <v>69</v>
      </c>
      <c r="L52" s="112" t="str">
        <f>CONCATENATE("def ",RIGHT(K51,2),"/",RIGHT(I51,2))</f>
        <v>def 23/22</v>
      </c>
      <c r="M52" s="113" t="s">
        <v>69</v>
      </c>
      <c r="N52" s="112" t="str">
        <f>CONCATENATE("def ",RIGHT(M51,2),"/",RIGHT(K51,2))</f>
        <v>def 24/23</v>
      </c>
      <c r="O52" s="112" t="str">
        <f>CONCATENATE("def ",RIGHT(M51,2),"/",RIGHT(C51,2))</f>
        <v>def 24/19</v>
      </c>
    </row>
    <row r="53" spans="1:16" x14ac:dyDescent="0.25">
      <c r="A53" s="1"/>
      <c r="B53" s="114" t="s">
        <v>71</v>
      </c>
      <c r="C53" s="184">
        <v>6.3122565864833904</v>
      </c>
      <c r="D53" s="185">
        <v>-1.8033395144913653</v>
      </c>
      <c r="E53" s="184">
        <v>6.3594960120217312</v>
      </c>
      <c r="F53" s="185">
        <f t="shared" ref="F53:J65" si="8">IFERROR(E53-C53,"-")</f>
        <v>4.7239425538340818E-2</v>
      </c>
      <c r="G53" s="184">
        <v>10.781739130434783</v>
      </c>
      <c r="H53" s="185">
        <f t="shared" si="8"/>
        <v>4.4222431184130517</v>
      </c>
      <c r="I53" s="184" t="s">
        <v>229</v>
      </c>
      <c r="J53" s="185" t="str">
        <f t="shared" si="8"/>
        <v>-</v>
      </c>
      <c r="K53" s="184" t="s">
        <v>229</v>
      </c>
      <c r="L53" s="185" t="str">
        <f t="shared" ref="L53:L65" si="9">IFERROR(K53-I53,"-")</f>
        <v>-</v>
      </c>
      <c r="M53" s="184" t="s">
        <v>229</v>
      </c>
      <c r="N53" s="185" t="str">
        <f>IFERROR(M53-K53,"-")</f>
        <v>-</v>
      </c>
      <c r="O53" s="185" t="str">
        <f>IFERROR(M53-C53,"-")</f>
        <v>-</v>
      </c>
    </row>
    <row r="54" spans="1:16" x14ac:dyDescent="0.25">
      <c r="A54" s="1"/>
      <c r="B54" s="114" t="s">
        <v>73</v>
      </c>
      <c r="C54" s="184">
        <v>6.0948429786787104</v>
      </c>
      <c r="D54" s="185">
        <v>-2.0349314238229654</v>
      </c>
      <c r="E54" s="184">
        <v>5.3644797879390325</v>
      </c>
      <c r="F54" s="185">
        <f t="shared" si="8"/>
        <v>-0.73036319073967793</v>
      </c>
      <c r="G54" s="184">
        <v>8.2687165775401077</v>
      </c>
      <c r="H54" s="185">
        <f t="shared" si="8"/>
        <v>2.9042367896010752</v>
      </c>
      <c r="I54" s="184" t="s">
        <v>229</v>
      </c>
      <c r="J54" s="185" t="str">
        <f t="shared" si="8"/>
        <v>-</v>
      </c>
      <c r="K54" s="184" t="s">
        <v>229</v>
      </c>
      <c r="L54" s="185" t="str">
        <f t="shared" si="9"/>
        <v>-</v>
      </c>
      <c r="M54" s="184" t="s">
        <v>229</v>
      </c>
      <c r="N54" s="185" t="str">
        <f t="shared" ref="N54:N64" si="10">IFERROR(M54-K54,"-")</f>
        <v>-</v>
      </c>
      <c r="O54" s="185" t="str">
        <f t="shared" ref="O54:O64" si="11">IFERROR(M54-C54,"-")</f>
        <v>-</v>
      </c>
    </row>
    <row r="55" spans="1:16" x14ac:dyDescent="0.25">
      <c r="A55" s="1"/>
      <c r="B55" s="114" t="s">
        <v>75</v>
      </c>
      <c r="C55" s="184">
        <v>5.9024075666380051</v>
      </c>
      <c r="D55" s="185">
        <v>0.10182830094246054</v>
      </c>
      <c r="E55" s="184">
        <v>7.5818431911966986</v>
      </c>
      <c r="F55" s="185">
        <f t="shared" si="8"/>
        <v>1.6794356245586934</v>
      </c>
      <c r="G55" s="184">
        <v>6.3125641903457721</v>
      </c>
      <c r="H55" s="185">
        <f t="shared" si="8"/>
        <v>-1.2692790008509265</v>
      </c>
      <c r="I55" s="184" t="s">
        <v>229</v>
      </c>
      <c r="J55" s="185" t="str">
        <f t="shared" si="8"/>
        <v>-</v>
      </c>
      <c r="K55" s="184" t="s">
        <v>229</v>
      </c>
      <c r="L55" s="185" t="str">
        <f t="shared" si="9"/>
        <v>-</v>
      </c>
      <c r="M55" s="184" t="s">
        <v>229</v>
      </c>
      <c r="N55" s="185" t="str">
        <f t="shared" si="10"/>
        <v>-</v>
      </c>
      <c r="O55" s="185" t="str">
        <f t="shared" si="11"/>
        <v>-</v>
      </c>
    </row>
    <row r="56" spans="1:16" x14ac:dyDescent="0.25">
      <c r="A56" s="1"/>
      <c r="B56" s="114" t="s">
        <v>77</v>
      </c>
      <c r="C56" s="184">
        <v>6.7494133251709005</v>
      </c>
      <c r="D56" s="185">
        <v>0.42372930045775004</v>
      </c>
      <c r="E56" s="184" t="s">
        <v>229</v>
      </c>
      <c r="F56" s="185" t="str">
        <f t="shared" si="8"/>
        <v>-</v>
      </c>
      <c r="G56" s="184">
        <v>7.0400112707805018</v>
      </c>
      <c r="H56" s="185" t="str">
        <f t="shared" si="8"/>
        <v>-</v>
      </c>
      <c r="I56" s="184" t="s">
        <v>229</v>
      </c>
      <c r="J56" s="185" t="str">
        <f t="shared" si="8"/>
        <v>-</v>
      </c>
      <c r="K56" s="184" t="s">
        <v>229</v>
      </c>
      <c r="L56" s="185" t="str">
        <f t="shared" si="9"/>
        <v>-</v>
      </c>
      <c r="M56" s="184" t="s">
        <v>229</v>
      </c>
      <c r="N56" s="185" t="str">
        <f t="shared" si="10"/>
        <v>-</v>
      </c>
      <c r="O56" s="185" t="str">
        <f t="shared" si="11"/>
        <v>-</v>
      </c>
    </row>
    <row r="57" spans="1:16" x14ac:dyDescent="0.25">
      <c r="A57" s="1"/>
      <c r="B57" s="114" t="s">
        <v>79</v>
      </c>
      <c r="C57" s="184">
        <v>5.105104166666667</v>
      </c>
      <c r="D57" s="185">
        <v>-0.55992883993465359</v>
      </c>
      <c r="E57" s="184" t="s">
        <v>229</v>
      </c>
      <c r="F57" s="185" t="str">
        <f t="shared" si="8"/>
        <v>-</v>
      </c>
      <c r="G57" s="184">
        <v>8.1148775894538598</v>
      </c>
      <c r="H57" s="185" t="str">
        <f t="shared" si="8"/>
        <v>-</v>
      </c>
      <c r="I57" s="184" t="s">
        <v>229</v>
      </c>
      <c r="J57" s="185" t="str">
        <f t="shared" si="8"/>
        <v>-</v>
      </c>
      <c r="K57" s="184">
        <v>5.4883446444378876</v>
      </c>
      <c r="L57" s="185" t="str">
        <f t="shared" si="9"/>
        <v>-</v>
      </c>
      <c r="M57" s="184" t="s">
        <v>229</v>
      </c>
      <c r="N57" s="185" t="str">
        <f t="shared" si="10"/>
        <v>-</v>
      </c>
      <c r="O57" s="185" t="str">
        <f t="shared" si="11"/>
        <v>-</v>
      </c>
    </row>
    <row r="58" spans="1:16" x14ac:dyDescent="0.25">
      <c r="A58" s="1"/>
      <c r="B58" s="114" t="s">
        <v>81</v>
      </c>
      <c r="C58" s="184">
        <v>5.2742561448900389</v>
      </c>
      <c r="D58" s="185">
        <v>-0.1547205521717645</v>
      </c>
      <c r="E58" s="184" t="s">
        <v>229</v>
      </c>
      <c r="F58" s="185" t="str">
        <f t="shared" si="8"/>
        <v>-</v>
      </c>
      <c r="G58" s="184">
        <v>4.1833899351651747</v>
      </c>
      <c r="H58" s="185" t="str">
        <f t="shared" si="8"/>
        <v>-</v>
      </c>
      <c r="I58" s="184" t="s">
        <v>229</v>
      </c>
      <c r="J58" s="185" t="str">
        <f t="shared" si="8"/>
        <v>-</v>
      </c>
      <c r="K58" s="184">
        <v>4.0088215024121299</v>
      </c>
      <c r="L58" s="185" t="str">
        <f t="shared" si="9"/>
        <v>-</v>
      </c>
      <c r="M58" s="184" t="s">
        <v>229</v>
      </c>
      <c r="N58" s="185" t="str">
        <f t="shared" si="10"/>
        <v>-</v>
      </c>
      <c r="O58" s="185" t="str">
        <f t="shared" si="11"/>
        <v>-</v>
      </c>
    </row>
    <row r="59" spans="1:16" x14ac:dyDescent="0.25">
      <c r="A59" s="1"/>
      <c r="B59" s="114" t="s">
        <v>83</v>
      </c>
      <c r="C59" s="184">
        <v>6.0041145208297619</v>
      </c>
      <c r="D59" s="185">
        <v>-0.2748313177517705</v>
      </c>
      <c r="E59" s="184" t="s">
        <v>229</v>
      </c>
      <c r="F59" s="185" t="str">
        <f t="shared" si="8"/>
        <v>-</v>
      </c>
      <c r="G59" s="184">
        <v>2.4581344902386117</v>
      </c>
      <c r="H59" s="185" t="str">
        <f t="shared" si="8"/>
        <v>-</v>
      </c>
      <c r="I59" s="184" t="s">
        <v>229</v>
      </c>
      <c r="J59" s="185" t="str">
        <f t="shared" si="8"/>
        <v>-</v>
      </c>
      <c r="K59" s="184">
        <v>5.6409070698088035</v>
      </c>
      <c r="L59" s="185" t="str">
        <f t="shared" si="9"/>
        <v>-</v>
      </c>
      <c r="M59" s="184" t="s">
        <v>229</v>
      </c>
      <c r="N59" s="185" t="str">
        <f t="shared" si="10"/>
        <v>-</v>
      </c>
      <c r="O59" s="185" t="str">
        <f t="shared" si="11"/>
        <v>-</v>
      </c>
    </row>
    <row r="60" spans="1:16" x14ac:dyDescent="0.25">
      <c r="A60" s="1"/>
      <c r="B60" s="114" t="s">
        <v>85</v>
      </c>
      <c r="C60" s="184">
        <v>6.4184944593045472</v>
      </c>
      <c r="D60" s="185">
        <v>-0.23061455537050524</v>
      </c>
      <c r="E60" s="184">
        <v>3.8994387987259214</v>
      </c>
      <c r="F60" s="185">
        <f t="shared" si="8"/>
        <v>-2.5190556605786258</v>
      </c>
      <c r="G60" s="184">
        <v>5.0060060060060056</v>
      </c>
      <c r="H60" s="185">
        <f t="shared" si="8"/>
        <v>1.1065672072800843</v>
      </c>
      <c r="I60" s="184" t="s">
        <v>229</v>
      </c>
      <c r="J60" s="185" t="str">
        <f t="shared" si="8"/>
        <v>-</v>
      </c>
      <c r="K60" s="184">
        <v>6.2301963439404195</v>
      </c>
      <c r="L60" s="185" t="str">
        <f t="shared" si="9"/>
        <v>-</v>
      </c>
      <c r="M60" s="184" t="s">
        <v>229</v>
      </c>
      <c r="N60" s="185" t="str">
        <f t="shared" si="10"/>
        <v>-</v>
      </c>
      <c r="O60" s="185" t="str">
        <f t="shared" si="11"/>
        <v>-</v>
      </c>
    </row>
    <row r="61" spans="1:16" x14ac:dyDescent="0.25">
      <c r="A61" s="1"/>
      <c r="B61" s="114" t="s">
        <v>87</v>
      </c>
      <c r="C61" s="184">
        <v>5.4179048687038591</v>
      </c>
      <c r="D61" s="185">
        <v>-0.15415425673239636</v>
      </c>
      <c r="E61" s="184" t="s">
        <v>229</v>
      </c>
      <c r="F61" s="185" t="str">
        <f t="shared" si="8"/>
        <v>-</v>
      </c>
      <c r="G61" s="184">
        <v>5.3024403253767165</v>
      </c>
      <c r="H61" s="185" t="str">
        <f t="shared" si="8"/>
        <v>-</v>
      </c>
      <c r="I61" s="184" t="s">
        <v>229</v>
      </c>
      <c r="J61" s="185" t="str">
        <f t="shared" si="8"/>
        <v>-</v>
      </c>
      <c r="K61" s="184">
        <v>4.0259542951193268</v>
      </c>
      <c r="L61" s="185" t="str">
        <f t="shared" si="9"/>
        <v>-</v>
      </c>
      <c r="M61" s="184" t="s">
        <v>229</v>
      </c>
      <c r="N61" s="185" t="str">
        <f t="shared" si="10"/>
        <v>-</v>
      </c>
      <c r="O61" s="185" t="str">
        <f t="shared" si="11"/>
        <v>-</v>
      </c>
    </row>
    <row r="62" spans="1:16" x14ac:dyDescent="0.25">
      <c r="A62" s="1"/>
      <c r="B62" s="114" t="s">
        <v>89</v>
      </c>
      <c r="C62" s="184">
        <v>5.6961609698602462</v>
      </c>
      <c r="D62" s="185">
        <v>-1.1156130795788481</v>
      </c>
      <c r="E62" s="184" t="s">
        <v>229</v>
      </c>
      <c r="F62" s="185" t="str">
        <f t="shared" si="8"/>
        <v>-</v>
      </c>
      <c r="G62" s="184">
        <v>5.2102621787661159</v>
      </c>
      <c r="H62" s="185" t="str">
        <f t="shared" si="8"/>
        <v>-</v>
      </c>
      <c r="I62" s="184" t="s">
        <v>229</v>
      </c>
      <c r="J62" s="185" t="str">
        <f t="shared" si="8"/>
        <v>-</v>
      </c>
      <c r="K62" s="184">
        <v>5.9226381894302529</v>
      </c>
      <c r="L62" s="185" t="str">
        <f t="shared" si="9"/>
        <v>-</v>
      </c>
      <c r="M62" s="184" t="s">
        <v>229</v>
      </c>
      <c r="N62" s="185" t="str">
        <f t="shared" si="10"/>
        <v>-</v>
      </c>
      <c r="O62" s="185" t="str">
        <f t="shared" si="11"/>
        <v>-</v>
      </c>
    </row>
    <row r="63" spans="1:16" x14ac:dyDescent="0.25">
      <c r="A63" s="1"/>
      <c r="B63" s="114" t="s">
        <v>91</v>
      </c>
      <c r="C63" s="184">
        <v>6.7415299892254277</v>
      </c>
      <c r="D63" s="185">
        <v>0.37438178162778168</v>
      </c>
      <c r="E63" s="184">
        <v>4.8069084628670122</v>
      </c>
      <c r="F63" s="185">
        <f t="shared" si="8"/>
        <v>-1.9346215263584154</v>
      </c>
      <c r="G63" s="184" t="s">
        <v>229</v>
      </c>
      <c r="H63" s="185" t="str">
        <f t="shared" si="8"/>
        <v>-</v>
      </c>
      <c r="I63" s="184" t="s">
        <v>229</v>
      </c>
      <c r="J63" s="185" t="str">
        <f t="shared" si="8"/>
        <v>-</v>
      </c>
      <c r="K63" s="184">
        <v>5.5950314786455673</v>
      </c>
      <c r="L63" s="185" t="str">
        <f t="shared" si="9"/>
        <v>-</v>
      </c>
      <c r="M63" s="184" t="s">
        <v>229</v>
      </c>
      <c r="N63" s="185" t="str">
        <f t="shared" si="10"/>
        <v>-</v>
      </c>
      <c r="O63" s="185" t="str">
        <f t="shared" si="11"/>
        <v>-</v>
      </c>
    </row>
    <row r="64" spans="1:16" x14ac:dyDescent="0.25">
      <c r="A64" s="1"/>
      <c r="B64" s="114" t="s">
        <v>93</v>
      </c>
      <c r="C64" s="184">
        <v>5.8959367717093931</v>
      </c>
      <c r="D64" s="185">
        <v>-0.13223816521238962</v>
      </c>
      <c r="E64" s="184">
        <v>7.5835396039603964</v>
      </c>
      <c r="F64" s="185">
        <f t="shared" si="8"/>
        <v>1.6876028322510033</v>
      </c>
      <c r="G64" s="184" t="s">
        <v>229</v>
      </c>
      <c r="H64" s="185" t="str">
        <f t="shared" si="8"/>
        <v>-</v>
      </c>
      <c r="I64" s="184" t="s">
        <v>229</v>
      </c>
      <c r="J64" s="185" t="str">
        <f t="shared" si="8"/>
        <v>-</v>
      </c>
      <c r="K64" s="184">
        <v>5.5941216281543076</v>
      </c>
      <c r="L64" s="185" t="str">
        <f t="shared" si="9"/>
        <v>-</v>
      </c>
      <c r="M64" s="184" t="s">
        <v>229</v>
      </c>
      <c r="N64" s="185" t="str">
        <f t="shared" si="10"/>
        <v>-</v>
      </c>
      <c r="O64" s="185" t="str">
        <f t="shared" si="11"/>
        <v>-</v>
      </c>
    </row>
    <row r="65" spans="1:16" ht="15.75" x14ac:dyDescent="0.25">
      <c r="B65" s="117" t="s">
        <v>30</v>
      </c>
      <c r="C65" s="186">
        <v>5.9594882381259335</v>
      </c>
      <c r="D65" s="187">
        <v>-0.42593898942405239</v>
      </c>
      <c r="E65" s="186" t="s">
        <v>229</v>
      </c>
      <c r="F65" s="187" t="str">
        <f t="shared" si="8"/>
        <v>-</v>
      </c>
      <c r="G65" s="186" t="s">
        <v>229</v>
      </c>
      <c r="H65" s="187" t="str">
        <f t="shared" si="8"/>
        <v>-</v>
      </c>
      <c r="I65" s="186" t="s">
        <v>229</v>
      </c>
      <c r="J65" s="187" t="str">
        <f t="shared" si="8"/>
        <v>-</v>
      </c>
      <c r="K65" s="186" t="s">
        <v>229</v>
      </c>
      <c r="L65" s="187" t="str">
        <f t="shared" si="9"/>
        <v>-</v>
      </c>
      <c r="M65" s="186" t="s">
        <v>229</v>
      </c>
      <c r="N65" s="187" t="s">
        <v>229</v>
      </c>
      <c r="O65" s="187" t="s">
        <v>229</v>
      </c>
    </row>
    <row r="66" spans="1:16" ht="6" customHeight="1" x14ac:dyDescent="0.25"/>
    <row r="67" spans="1:16" x14ac:dyDescent="0.25">
      <c r="B67" s="105" t="s">
        <v>55</v>
      </c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</row>
    <row r="70" spans="1:16" ht="48.75" customHeight="1" thickBot="1" x14ac:dyDescent="0.3">
      <c r="B70" s="269" t="s">
        <v>307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1" t="s">
        <v>101</v>
      </c>
    </row>
    <row r="71" spans="1:16" ht="10.5" customHeight="1" thickBot="1" x14ac:dyDescent="0.3">
      <c r="B71" s="106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39"/>
      <c r="N71" s="39"/>
      <c r="P71" s="1" t="s">
        <v>102</v>
      </c>
    </row>
    <row r="72" spans="1:16" ht="22.5" thickTop="1" thickBot="1" x14ac:dyDescent="0.3">
      <c r="B72" s="109"/>
      <c r="C72" s="303" t="s">
        <v>62</v>
      </c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5"/>
    </row>
    <row r="73" spans="1:16" ht="22.5" thickTop="1" thickBot="1" x14ac:dyDescent="0.3">
      <c r="B73" s="109"/>
      <c r="C73" s="294">
        <v>2019</v>
      </c>
      <c r="D73" s="295"/>
      <c r="E73" s="296" t="s">
        <v>285</v>
      </c>
      <c r="F73" s="295"/>
      <c r="G73" s="296" t="s">
        <v>286</v>
      </c>
      <c r="H73" s="295"/>
      <c r="I73" s="296" t="s">
        <v>287</v>
      </c>
      <c r="J73" s="295"/>
      <c r="K73" s="296">
        <v>2023</v>
      </c>
      <c r="L73" s="295"/>
      <c r="M73" s="296">
        <v>2024</v>
      </c>
      <c r="N73" s="297"/>
      <c r="O73" s="298"/>
    </row>
    <row r="74" spans="1:16" ht="16.5" thickTop="1" thickBot="1" x14ac:dyDescent="0.3">
      <c r="B74" s="85"/>
      <c r="C74" s="111" t="s">
        <v>69</v>
      </c>
      <c r="D74" s="112" t="str">
        <f>CONCATENATE("def ",RIGHT(C73,2),"/",RIGHT(C73-1,2))</f>
        <v>def 19/18</v>
      </c>
      <c r="E74" s="113" t="s">
        <v>69</v>
      </c>
      <c r="F74" s="112" t="str">
        <f>CONCATENATE("def ",RIGHT(E73,2),"/",RIGHT(C73,2))</f>
        <v>def 20/19</v>
      </c>
      <c r="G74" s="113" t="s">
        <v>69</v>
      </c>
      <c r="H74" s="112" t="str">
        <f>CONCATENATE("def ",RIGHT(G73,2),"/",RIGHT(E73,2))</f>
        <v>def 21/20</v>
      </c>
      <c r="I74" s="113" t="s">
        <v>69</v>
      </c>
      <c r="J74" s="112" t="str">
        <f>CONCATENATE("def ",RIGHT(I73,2),"/",RIGHT(G73,2))</f>
        <v>def 22/21</v>
      </c>
      <c r="K74" s="113" t="s">
        <v>69</v>
      </c>
      <c r="L74" s="112" t="str">
        <f>CONCATENATE("def ",RIGHT(K73,2),"/",RIGHT(I73,2))</f>
        <v>def 23/22</v>
      </c>
      <c r="M74" s="113" t="s">
        <v>69</v>
      </c>
      <c r="N74" s="112" t="str">
        <f>CONCATENATE("def ",RIGHT(M73,2),"/",RIGHT(K73,2))</f>
        <v>def 24/23</v>
      </c>
      <c r="O74" s="112" t="str">
        <f>CONCATENATE("def ",RIGHT(M73,2),"/",RIGHT(C73,2))</f>
        <v>def 24/19</v>
      </c>
    </row>
    <row r="75" spans="1:16" x14ac:dyDescent="0.25">
      <c r="A75" s="1"/>
      <c r="B75" s="114" t="s">
        <v>71</v>
      </c>
      <c r="C75" s="184">
        <v>8.5556722689075624</v>
      </c>
      <c r="D75" s="185">
        <v>0.84238555562084905</v>
      </c>
      <c r="E75" s="184">
        <v>7.8219339622641506</v>
      </c>
      <c r="F75" s="185">
        <f t="shared" ref="F75:J87" si="12">IFERROR(E75-C75,"-")</f>
        <v>-0.73373830664341178</v>
      </c>
      <c r="G75" s="184" t="s">
        <v>229</v>
      </c>
      <c r="H75" s="185" t="str">
        <f t="shared" si="12"/>
        <v>-</v>
      </c>
      <c r="I75" s="184" t="s">
        <v>229</v>
      </c>
      <c r="J75" s="185" t="str">
        <f t="shared" si="12"/>
        <v>-</v>
      </c>
      <c r="K75" s="184" t="s">
        <v>229</v>
      </c>
      <c r="L75" s="185" t="str">
        <f t="shared" ref="L75:L87" si="13">IFERROR(K75-I75,"-")</f>
        <v>-</v>
      </c>
      <c r="M75" s="184" t="s">
        <v>229</v>
      </c>
      <c r="N75" s="185" t="str">
        <f>IFERROR(M75-K75,"-")</f>
        <v>-</v>
      </c>
      <c r="O75" s="185" t="str">
        <f>IFERROR(M75-C75,"-")</f>
        <v>-</v>
      </c>
    </row>
    <row r="76" spans="1:16" x14ac:dyDescent="0.25">
      <c r="A76" s="1"/>
      <c r="B76" s="114" t="s">
        <v>73</v>
      </c>
      <c r="C76" s="184">
        <v>7.5796241345202766</v>
      </c>
      <c r="D76" s="185">
        <v>0.27565176837174477</v>
      </c>
      <c r="E76" s="184">
        <v>7.7873417721518985</v>
      </c>
      <c r="F76" s="185">
        <f t="shared" si="12"/>
        <v>0.20771763763162188</v>
      </c>
      <c r="G76" s="184" t="s">
        <v>229</v>
      </c>
      <c r="H76" s="185" t="str">
        <f t="shared" si="12"/>
        <v>-</v>
      </c>
      <c r="I76" s="184" t="s">
        <v>229</v>
      </c>
      <c r="J76" s="185" t="str">
        <f t="shared" si="12"/>
        <v>-</v>
      </c>
      <c r="K76" s="184" t="s">
        <v>229</v>
      </c>
      <c r="L76" s="185" t="str">
        <f t="shared" si="13"/>
        <v>-</v>
      </c>
      <c r="M76" s="184" t="s">
        <v>229</v>
      </c>
      <c r="N76" s="185" t="str">
        <f t="shared" ref="N76:N86" si="14">IFERROR(M76-K76,"-")</f>
        <v>-</v>
      </c>
      <c r="O76" s="185" t="str">
        <f t="shared" ref="O76:O86" si="15">IFERROR(M76-C76,"-")</f>
        <v>-</v>
      </c>
    </row>
    <row r="77" spans="1:16" x14ac:dyDescent="0.25">
      <c r="A77" s="1"/>
      <c r="B77" s="114" t="s">
        <v>75</v>
      </c>
      <c r="C77" s="184">
        <v>6.6426174496644297</v>
      </c>
      <c r="D77" s="185">
        <v>-3.9632367720522588E-2</v>
      </c>
      <c r="E77" s="184">
        <v>9.5231788079470192</v>
      </c>
      <c r="F77" s="185">
        <f t="shared" si="12"/>
        <v>2.8805613582825895</v>
      </c>
      <c r="G77" s="184" t="s">
        <v>229</v>
      </c>
      <c r="H77" s="185" t="str">
        <f t="shared" si="12"/>
        <v>-</v>
      </c>
      <c r="I77" s="184" t="s">
        <v>229</v>
      </c>
      <c r="J77" s="185" t="str">
        <f t="shared" si="12"/>
        <v>-</v>
      </c>
      <c r="K77" s="184" t="s">
        <v>229</v>
      </c>
      <c r="L77" s="185" t="str">
        <f t="shared" si="13"/>
        <v>-</v>
      </c>
      <c r="M77" s="184" t="s">
        <v>229</v>
      </c>
      <c r="N77" s="185" t="str">
        <f t="shared" si="14"/>
        <v>-</v>
      </c>
      <c r="O77" s="185" t="str">
        <f t="shared" si="15"/>
        <v>-</v>
      </c>
    </row>
    <row r="78" spans="1:16" x14ac:dyDescent="0.25">
      <c r="A78" s="1"/>
      <c r="B78" s="114" t="s">
        <v>77</v>
      </c>
      <c r="C78" s="184">
        <v>6.6964725184577523</v>
      </c>
      <c r="D78" s="185">
        <v>-0.14698542546748161</v>
      </c>
      <c r="E78" s="184" t="s">
        <v>229</v>
      </c>
      <c r="F78" s="185" t="str">
        <f t="shared" si="12"/>
        <v>-</v>
      </c>
      <c r="G78" s="184" t="s">
        <v>229</v>
      </c>
      <c r="H78" s="185" t="str">
        <f t="shared" si="12"/>
        <v>-</v>
      </c>
      <c r="I78" s="184" t="s">
        <v>229</v>
      </c>
      <c r="J78" s="185" t="str">
        <f t="shared" si="12"/>
        <v>-</v>
      </c>
      <c r="K78" s="184" t="s">
        <v>229</v>
      </c>
      <c r="L78" s="185" t="str">
        <f t="shared" si="13"/>
        <v>-</v>
      </c>
      <c r="M78" s="184" t="s">
        <v>229</v>
      </c>
      <c r="N78" s="185" t="str">
        <f t="shared" si="14"/>
        <v>-</v>
      </c>
      <c r="O78" s="185" t="str">
        <f t="shared" si="15"/>
        <v>-</v>
      </c>
    </row>
    <row r="79" spans="1:16" x14ac:dyDescent="0.25">
      <c r="A79" s="1"/>
      <c r="B79" s="114" t="s">
        <v>79</v>
      </c>
      <c r="C79" s="184">
        <v>6.4163385826771657</v>
      </c>
      <c r="D79" s="185">
        <v>-0.40848536098480626</v>
      </c>
      <c r="E79" s="184" t="s">
        <v>229</v>
      </c>
      <c r="F79" s="185" t="str">
        <f t="shared" si="12"/>
        <v>-</v>
      </c>
      <c r="G79" s="184" t="s">
        <v>229</v>
      </c>
      <c r="H79" s="185" t="str">
        <f t="shared" si="12"/>
        <v>-</v>
      </c>
      <c r="I79" s="184" t="s">
        <v>229</v>
      </c>
      <c r="J79" s="185" t="str">
        <f t="shared" si="12"/>
        <v>-</v>
      </c>
      <c r="K79" s="184" t="s">
        <v>229</v>
      </c>
      <c r="L79" s="185" t="str">
        <f t="shared" si="13"/>
        <v>-</v>
      </c>
      <c r="M79" s="184" t="s">
        <v>229</v>
      </c>
      <c r="N79" s="185" t="str">
        <f t="shared" si="14"/>
        <v>-</v>
      </c>
      <c r="O79" s="185" t="str">
        <f t="shared" si="15"/>
        <v>-</v>
      </c>
    </row>
    <row r="80" spans="1:16" x14ac:dyDescent="0.25">
      <c r="A80" s="1"/>
      <c r="B80" s="114" t="s">
        <v>81</v>
      </c>
      <c r="C80" s="184">
        <v>6.9509803921568629</v>
      </c>
      <c r="D80" s="185">
        <v>0.12302340290955094</v>
      </c>
      <c r="E80" s="184" t="s">
        <v>229</v>
      </c>
      <c r="F80" s="185" t="str">
        <f t="shared" si="12"/>
        <v>-</v>
      </c>
      <c r="G80" s="184" t="s">
        <v>229</v>
      </c>
      <c r="H80" s="185" t="str">
        <f t="shared" si="12"/>
        <v>-</v>
      </c>
      <c r="I80" s="184" t="s">
        <v>229</v>
      </c>
      <c r="J80" s="185" t="str">
        <f t="shared" si="12"/>
        <v>-</v>
      </c>
      <c r="K80" s="184" t="s">
        <v>229</v>
      </c>
      <c r="L80" s="185" t="str">
        <f t="shared" si="13"/>
        <v>-</v>
      </c>
      <c r="M80" s="184" t="s">
        <v>229</v>
      </c>
      <c r="N80" s="185" t="str">
        <f t="shared" si="14"/>
        <v>-</v>
      </c>
      <c r="O80" s="185" t="str">
        <f t="shared" si="15"/>
        <v>-</v>
      </c>
    </row>
    <row r="81" spans="1:16" x14ac:dyDescent="0.25">
      <c r="A81" s="1"/>
      <c r="B81" s="114" t="s">
        <v>83</v>
      </c>
      <c r="C81" s="184">
        <v>8.8780487804878057</v>
      </c>
      <c r="D81" s="185">
        <v>1.33212285456188</v>
      </c>
      <c r="E81" s="184" t="s">
        <v>229</v>
      </c>
      <c r="F81" s="185" t="str">
        <f t="shared" si="12"/>
        <v>-</v>
      </c>
      <c r="G81" s="184" t="s">
        <v>229</v>
      </c>
      <c r="H81" s="185" t="str">
        <f t="shared" si="12"/>
        <v>-</v>
      </c>
      <c r="I81" s="184" t="s">
        <v>229</v>
      </c>
      <c r="J81" s="185" t="str">
        <f t="shared" si="12"/>
        <v>-</v>
      </c>
      <c r="K81" s="184" t="s">
        <v>229</v>
      </c>
      <c r="L81" s="185" t="str">
        <f t="shared" si="13"/>
        <v>-</v>
      </c>
      <c r="M81" s="184" t="s">
        <v>229</v>
      </c>
      <c r="N81" s="185" t="str">
        <f t="shared" si="14"/>
        <v>-</v>
      </c>
      <c r="O81" s="185" t="str">
        <f t="shared" si="15"/>
        <v>-</v>
      </c>
    </row>
    <row r="82" spans="1:16" x14ac:dyDescent="0.25">
      <c r="A82" s="1"/>
      <c r="B82" s="114" t="s">
        <v>85</v>
      </c>
      <c r="C82" s="184">
        <v>7.7422512234910279</v>
      </c>
      <c r="D82" s="185">
        <v>-0.40543854548586999</v>
      </c>
      <c r="E82" s="184" t="s">
        <v>229</v>
      </c>
      <c r="F82" s="185" t="str">
        <f t="shared" si="12"/>
        <v>-</v>
      </c>
      <c r="G82" s="184" t="s">
        <v>229</v>
      </c>
      <c r="H82" s="185" t="str">
        <f t="shared" si="12"/>
        <v>-</v>
      </c>
      <c r="I82" s="184" t="s">
        <v>229</v>
      </c>
      <c r="J82" s="185" t="str">
        <f t="shared" si="12"/>
        <v>-</v>
      </c>
      <c r="K82" s="184" t="s">
        <v>229</v>
      </c>
      <c r="L82" s="185" t="str">
        <f t="shared" si="13"/>
        <v>-</v>
      </c>
      <c r="M82" s="184" t="s">
        <v>229</v>
      </c>
      <c r="N82" s="185" t="str">
        <f t="shared" si="14"/>
        <v>-</v>
      </c>
      <c r="O82" s="185" t="str">
        <f t="shared" si="15"/>
        <v>-</v>
      </c>
    </row>
    <row r="83" spans="1:16" x14ac:dyDescent="0.25">
      <c r="A83" s="1"/>
      <c r="B83" s="114" t="s">
        <v>87</v>
      </c>
      <c r="C83" s="184">
        <v>7.746369796708616</v>
      </c>
      <c r="D83" s="185">
        <v>0.1757326775950423</v>
      </c>
      <c r="E83" s="184" t="s">
        <v>229</v>
      </c>
      <c r="F83" s="185" t="str">
        <f t="shared" si="12"/>
        <v>-</v>
      </c>
      <c r="G83" s="184" t="s">
        <v>229</v>
      </c>
      <c r="H83" s="185" t="str">
        <f t="shared" si="12"/>
        <v>-</v>
      </c>
      <c r="I83" s="184" t="s">
        <v>229</v>
      </c>
      <c r="J83" s="185" t="str">
        <f t="shared" si="12"/>
        <v>-</v>
      </c>
      <c r="K83" s="184" t="s">
        <v>229</v>
      </c>
      <c r="L83" s="185" t="str">
        <f t="shared" si="13"/>
        <v>-</v>
      </c>
      <c r="M83" s="184" t="s">
        <v>229</v>
      </c>
      <c r="N83" s="185" t="str">
        <f t="shared" si="14"/>
        <v>-</v>
      </c>
      <c r="O83" s="185" t="str">
        <f t="shared" si="15"/>
        <v>-</v>
      </c>
    </row>
    <row r="84" spans="1:16" x14ac:dyDescent="0.25">
      <c r="A84" s="1"/>
      <c r="B84" s="114" t="s">
        <v>89</v>
      </c>
      <c r="C84" s="184">
        <v>4.6592465753424657</v>
      </c>
      <c r="D84" s="185">
        <v>-1.8246001564381507</v>
      </c>
      <c r="E84" s="184" t="s">
        <v>229</v>
      </c>
      <c r="F84" s="185" t="str">
        <f t="shared" si="12"/>
        <v>-</v>
      </c>
      <c r="G84" s="184" t="s">
        <v>229</v>
      </c>
      <c r="H84" s="185" t="str">
        <f t="shared" si="12"/>
        <v>-</v>
      </c>
      <c r="I84" s="184" t="s">
        <v>229</v>
      </c>
      <c r="J84" s="185" t="str">
        <f t="shared" si="12"/>
        <v>-</v>
      </c>
      <c r="K84" s="184" t="s">
        <v>229</v>
      </c>
      <c r="L84" s="185" t="str">
        <f t="shared" si="13"/>
        <v>-</v>
      </c>
      <c r="M84" s="184" t="s">
        <v>229</v>
      </c>
      <c r="N84" s="185" t="str">
        <f t="shared" si="14"/>
        <v>-</v>
      </c>
      <c r="O84" s="185" t="str">
        <f t="shared" si="15"/>
        <v>-</v>
      </c>
    </row>
    <row r="85" spans="1:16" x14ac:dyDescent="0.25">
      <c r="A85" s="1"/>
      <c r="B85" s="114" t="s">
        <v>91</v>
      </c>
      <c r="C85" s="184">
        <v>6.9172043010752686</v>
      </c>
      <c r="D85" s="185">
        <v>-0.66326081520380153</v>
      </c>
      <c r="E85" s="184" t="s">
        <v>229</v>
      </c>
      <c r="F85" s="185" t="str">
        <f t="shared" si="12"/>
        <v>-</v>
      </c>
      <c r="G85" s="184" t="s">
        <v>229</v>
      </c>
      <c r="H85" s="185" t="str">
        <f t="shared" si="12"/>
        <v>-</v>
      </c>
      <c r="I85" s="184" t="s">
        <v>229</v>
      </c>
      <c r="J85" s="185" t="str">
        <f t="shared" si="12"/>
        <v>-</v>
      </c>
      <c r="K85" s="184" t="s">
        <v>229</v>
      </c>
      <c r="L85" s="185" t="str">
        <f t="shared" si="13"/>
        <v>-</v>
      </c>
      <c r="M85" s="184" t="s">
        <v>229</v>
      </c>
      <c r="N85" s="185" t="str">
        <f t="shared" si="14"/>
        <v>-</v>
      </c>
      <c r="O85" s="185" t="str">
        <f t="shared" si="15"/>
        <v>-</v>
      </c>
    </row>
    <row r="86" spans="1:16" x14ac:dyDescent="0.25">
      <c r="A86" s="1"/>
      <c r="B86" s="114" t="s">
        <v>93</v>
      </c>
      <c r="C86" s="184">
        <v>7.8473091364205256</v>
      </c>
      <c r="D86" s="185">
        <v>-0.35965603770882737</v>
      </c>
      <c r="E86" s="184" t="s">
        <v>229</v>
      </c>
      <c r="F86" s="185" t="str">
        <f t="shared" si="12"/>
        <v>-</v>
      </c>
      <c r="G86" s="184" t="s">
        <v>229</v>
      </c>
      <c r="H86" s="185" t="str">
        <f t="shared" si="12"/>
        <v>-</v>
      </c>
      <c r="I86" s="184" t="s">
        <v>229</v>
      </c>
      <c r="J86" s="185" t="str">
        <f t="shared" si="12"/>
        <v>-</v>
      </c>
      <c r="K86" s="184">
        <v>6.2231530845392236</v>
      </c>
      <c r="L86" s="185" t="str">
        <f t="shared" si="13"/>
        <v>-</v>
      </c>
      <c r="M86" s="184" t="s">
        <v>229</v>
      </c>
      <c r="N86" s="185" t="str">
        <f t="shared" si="14"/>
        <v>-</v>
      </c>
      <c r="O86" s="185" t="str">
        <f t="shared" si="15"/>
        <v>-</v>
      </c>
    </row>
    <row r="87" spans="1:16" ht="15.75" x14ac:dyDescent="0.25">
      <c r="B87" s="117" t="s">
        <v>30</v>
      </c>
      <c r="C87" s="186">
        <v>7.1633450566627586</v>
      </c>
      <c r="D87" s="187">
        <v>-0.1138367552273376</v>
      </c>
      <c r="E87" s="186" t="s">
        <v>229</v>
      </c>
      <c r="F87" s="187" t="str">
        <f t="shared" si="12"/>
        <v>-</v>
      </c>
      <c r="G87" s="186" t="s">
        <v>229</v>
      </c>
      <c r="H87" s="187" t="str">
        <f t="shared" si="12"/>
        <v>-</v>
      </c>
      <c r="I87" s="186" t="s">
        <v>229</v>
      </c>
      <c r="J87" s="187" t="str">
        <f t="shared" si="12"/>
        <v>-</v>
      </c>
      <c r="K87" s="186" t="s">
        <v>229</v>
      </c>
      <c r="L87" s="187" t="str">
        <f t="shared" si="13"/>
        <v>-</v>
      </c>
      <c r="M87" s="186" t="s">
        <v>229</v>
      </c>
      <c r="N87" s="187" t="s">
        <v>229</v>
      </c>
      <c r="O87" s="187" t="s">
        <v>229</v>
      </c>
    </row>
    <row r="88" spans="1:16" ht="6" customHeight="1" x14ac:dyDescent="0.25"/>
    <row r="89" spans="1:16" x14ac:dyDescent="0.25">
      <c r="B89" s="105" t="s">
        <v>55</v>
      </c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</row>
    <row r="92" spans="1:16" ht="48.75" customHeight="1" thickBot="1" x14ac:dyDescent="0.3">
      <c r="B92" s="269" t="s">
        <v>308</v>
      </c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1" t="s">
        <v>114</v>
      </c>
    </row>
    <row r="93" spans="1:16" ht="10.5" customHeight="1" thickBot="1" x14ac:dyDescent="0.3">
      <c r="B93" s="106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39"/>
      <c r="N93" s="39"/>
      <c r="P93" s="1" t="s">
        <v>115</v>
      </c>
    </row>
    <row r="94" spans="1:16" ht="22.5" thickTop="1" thickBot="1" x14ac:dyDescent="0.3">
      <c r="B94" s="121" t="s">
        <v>96</v>
      </c>
      <c r="C94" s="303" t="s">
        <v>32</v>
      </c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5"/>
    </row>
    <row r="95" spans="1:16" ht="22.5" thickTop="1" thickBot="1" x14ac:dyDescent="0.3">
      <c r="B95" s="109"/>
      <c r="C95" s="294">
        <v>2019</v>
      </c>
      <c r="D95" s="295"/>
      <c r="E95" s="296" t="s">
        <v>285</v>
      </c>
      <c r="F95" s="295"/>
      <c r="G95" s="296" t="s">
        <v>286</v>
      </c>
      <c r="H95" s="295"/>
      <c r="I95" s="296" t="s">
        <v>287</v>
      </c>
      <c r="J95" s="295"/>
      <c r="K95" s="296">
        <v>2023</v>
      </c>
      <c r="L95" s="295"/>
      <c r="M95" s="296">
        <v>2024</v>
      </c>
      <c r="N95" s="297"/>
      <c r="O95" s="298"/>
    </row>
    <row r="96" spans="1:16" ht="16.5" thickTop="1" thickBot="1" x14ac:dyDescent="0.3">
      <c r="B96" s="85"/>
      <c r="C96" s="111" t="s">
        <v>69</v>
      </c>
      <c r="D96" s="112" t="str">
        <f>CONCATENATE("def ",RIGHT(C95,2),"/",RIGHT(C95-1,2))</f>
        <v>def 19/18</v>
      </c>
      <c r="E96" s="113" t="s">
        <v>69</v>
      </c>
      <c r="F96" s="112" t="str">
        <f>CONCATENATE("def ",RIGHT(E95,2),"/",RIGHT(C95,2))</f>
        <v>def 20/19</v>
      </c>
      <c r="G96" s="113" t="s">
        <v>69</v>
      </c>
      <c r="H96" s="112" t="str">
        <f>CONCATENATE("def ",RIGHT(G95,2),"/",RIGHT(E95,2))</f>
        <v>def 21/20</v>
      </c>
      <c r="I96" s="113" t="s">
        <v>69</v>
      </c>
      <c r="J96" s="112" t="str">
        <f>CONCATENATE("def ",RIGHT(I95,2),"/",RIGHT(G95,2))</f>
        <v>def 22/21</v>
      </c>
      <c r="K96" s="113" t="s">
        <v>69</v>
      </c>
      <c r="L96" s="112" t="str">
        <f>CONCATENATE("def ",RIGHT(K95,2),"/",RIGHT(I95,2))</f>
        <v>def 23/22</v>
      </c>
      <c r="M96" s="113" t="s">
        <v>69</v>
      </c>
      <c r="N96" s="112" t="str">
        <f>CONCATENATE("def ",RIGHT(M95,2),"/",RIGHT(K95,2))</f>
        <v>def 24/23</v>
      </c>
      <c r="O96" s="112" t="str">
        <f>CONCATENATE("def ",RIGHT(M95,2),"/",RIGHT(C95,2))</f>
        <v>def 24/19</v>
      </c>
    </row>
    <row r="97" spans="2:15" x14ac:dyDescent="0.25">
      <c r="B97" s="114" t="s">
        <v>71</v>
      </c>
      <c r="C97" s="184" t="s">
        <v>229</v>
      </c>
      <c r="D97" s="185" t="s">
        <v>229</v>
      </c>
      <c r="E97" s="184" t="s">
        <v>229</v>
      </c>
      <c r="F97" s="185" t="str">
        <f t="shared" ref="F97:J109" si="16">IFERROR(E97-C97,"-")</f>
        <v>-</v>
      </c>
      <c r="G97" s="184" t="s">
        <v>229</v>
      </c>
      <c r="H97" s="185" t="str">
        <f t="shared" si="16"/>
        <v>-</v>
      </c>
      <c r="I97" s="184" t="s">
        <v>229</v>
      </c>
      <c r="J97" s="185" t="str">
        <f t="shared" si="16"/>
        <v>-</v>
      </c>
      <c r="K97" s="184" t="s">
        <v>229</v>
      </c>
      <c r="L97" s="185" t="str">
        <f t="shared" ref="L97:L109" si="17">IFERROR(K97-I97,"-")</f>
        <v>-</v>
      </c>
      <c r="M97" s="184" t="s">
        <v>229</v>
      </c>
      <c r="N97" s="185" t="str">
        <f>IFERROR(M97-K97,"-")</f>
        <v>-</v>
      </c>
      <c r="O97" s="185" t="str">
        <f>IFERROR(M97-C97,"-")</f>
        <v>-</v>
      </c>
    </row>
    <row r="98" spans="2:15" x14ac:dyDescent="0.25">
      <c r="B98" s="114" t="s">
        <v>73</v>
      </c>
      <c r="C98" s="184" t="s">
        <v>229</v>
      </c>
      <c r="D98" s="185" t="s">
        <v>229</v>
      </c>
      <c r="E98" s="184" t="s">
        <v>229</v>
      </c>
      <c r="F98" s="185" t="str">
        <f t="shared" si="16"/>
        <v>-</v>
      </c>
      <c r="G98" s="184" t="s">
        <v>229</v>
      </c>
      <c r="H98" s="185" t="str">
        <f t="shared" si="16"/>
        <v>-</v>
      </c>
      <c r="I98" s="184" t="s">
        <v>229</v>
      </c>
      <c r="J98" s="185" t="str">
        <f t="shared" si="16"/>
        <v>-</v>
      </c>
      <c r="K98" s="184" t="s">
        <v>229</v>
      </c>
      <c r="L98" s="185" t="str">
        <f t="shared" si="17"/>
        <v>-</v>
      </c>
      <c r="M98" s="184" t="s">
        <v>229</v>
      </c>
      <c r="N98" s="185" t="str">
        <f t="shared" ref="N98:N108" si="18">IFERROR(M98-K98,"-")</f>
        <v>-</v>
      </c>
      <c r="O98" s="185" t="str">
        <f t="shared" ref="O98:O108" si="19">IFERROR(M98-C98,"-")</f>
        <v>-</v>
      </c>
    </row>
    <row r="99" spans="2:15" x14ac:dyDescent="0.25">
      <c r="B99" s="114" t="s">
        <v>75</v>
      </c>
      <c r="C99" s="184" t="s">
        <v>229</v>
      </c>
      <c r="D99" s="185" t="s">
        <v>229</v>
      </c>
      <c r="E99" s="184" t="s">
        <v>229</v>
      </c>
      <c r="F99" s="185" t="str">
        <f t="shared" si="16"/>
        <v>-</v>
      </c>
      <c r="G99" s="184" t="s">
        <v>229</v>
      </c>
      <c r="H99" s="185" t="str">
        <f t="shared" si="16"/>
        <v>-</v>
      </c>
      <c r="I99" s="184" t="s">
        <v>229</v>
      </c>
      <c r="J99" s="185" t="str">
        <f t="shared" si="16"/>
        <v>-</v>
      </c>
      <c r="K99" s="184" t="s">
        <v>229</v>
      </c>
      <c r="L99" s="185" t="str">
        <f t="shared" si="17"/>
        <v>-</v>
      </c>
      <c r="M99" s="184" t="s">
        <v>229</v>
      </c>
      <c r="N99" s="185" t="str">
        <f t="shared" si="18"/>
        <v>-</v>
      </c>
      <c r="O99" s="185" t="str">
        <f t="shared" si="19"/>
        <v>-</v>
      </c>
    </row>
    <row r="100" spans="2:15" x14ac:dyDescent="0.25">
      <c r="B100" s="114" t="s">
        <v>77</v>
      </c>
      <c r="C100" s="184" t="s">
        <v>229</v>
      </c>
      <c r="D100" s="185" t="s">
        <v>229</v>
      </c>
      <c r="E100" s="184" t="s">
        <v>229</v>
      </c>
      <c r="F100" s="185" t="str">
        <f t="shared" si="16"/>
        <v>-</v>
      </c>
      <c r="G100" s="184" t="s">
        <v>229</v>
      </c>
      <c r="H100" s="185" t="str">
        <f t="shared" si="16"/>
        <v>-</v>
      </c>
      <c r="I100" s="184" t="s">
        <v>229</v>
      </c>
      <c r="J100" s="185" t="str">
        <f t="shared" si="16"/>
        <v>-</v>
      </c>
      <c r="K100" s="184" t="s">
        <v>229</v>
      </c>
      <c r="L100" s="185" t="str">
        <f t="shared" si="17"/>
        <v>-</v>
      </c>
      <c r="M100" s="184" t="s">
        <v>229</v>
      </c>
      <c r="N100" s="185" t="str">
        <f t="shared" si="18"/>
        <v>-</v>
      </c>
      <c r="O100" s="185" t="str">
        <f t="shared" si="19"/>
        <v>-</v>
      </c>
    </row>
    <row r="101" spans="2:15" x14ac:dyDescent="0.25">
      <c r="B101" s="114" t="s">
        <v>79</v>
      </c>
      <c r="C101" s="184" t="s">
        <v>229</v>
      </c>
      <c r="D101" s="185" t="s">
        <v>229</v>
      </c>
      <c r="E101" s="184" t="s">
        <v>229</v>
      </c>
      <c r="F101" s="185" t="str">
        <f t="shared" si="16"/>
        <v>-</v>
      </c>
      <c r="G101" s="184" t="s">
        <v>229</v>
      </c>
      <c r="H101" s="185" t="str">
        <f t="shared" si="16"/>
        <v>-</v>
      </c>
      <c r="I101" s="184" t="s">
        <v>229</v>
      </c>
      <c r="J101" s="185" t="str">
        <f t="shared" si="16"/>
        <v>-</v>
      </c>
      <c r="K101" s="184" t="s">
        <v>229</v>
      </c>
      <c r="L101" s="185" t="str">
        <f t="shared" si="17"/>
        <v>-</v>
      </c>
      <c r="M101" s="184" t="s">
        <v>229</v>
      </c>
      <c r="N101" s="185" t="str">
        <f t="shared" si="18"/>
        <v>-</v>
      </c>
      <c r="O101" s="185" t="str">
        <f t="shared" si="19"/>
        <v>-</v>
      </c>
    </row>
    <row r="102" spans="2:15" x14ac:dyDescent="0.25">
      <c r="B102" s="114" t="s">
        <v>81</v>
      </c>
      <c r="C102" s="184" t="s">
        <v>229</v>
      </c>
      <c r="D102" s="185" t="s">
        <v>229</v>
      </c>
      <c r="E102" s="184" t="s">
        <v>229</v>
      </c>
      <c r="F102" s="185" t="str">
        <f t="shared" si="16"/>
        <v>-</v>
      </c>
      <c r="G102" s="184" t="s">
        <v>229</v>
      </c>
      <c r="H102" s="185" t="str">
        <f t="shared" si="16"/>
        <v>-</v>
      </c>
      <c r="I102" s="184" t="s">
        <v>229</v>
      </c>
      <c r="J102" s="185" t="str">
        <f t="shared" si="16"/>
        <v>-</v>
      </c>
      <c r="K102" s="184" t="s">
        <v>229</v>
      </c>
      <c r="L102" s="185" t="str">
        <f t="shared" si="17"/>
        <v>-</v>
      </c>
      <c r="M102" s="184" t="s">
        <v>229</v>
      </c>
      <c r="N102" s="185" t="str">
        <f t="shared" si="18"/>
        <v>-</v>
      </c>
      <c r="O102" s="185" t="str">
        <f t="shared" si="19"/>
        <v>-</v>
      </c>
    </row>
    <row r="103" spans="2:15" x14ac:dyDescent="0.25">
      <c r="B103" s="114" t="s">
        <v>83</v>
      </c>
      <c r="C103" s="184" t="s">
        <v>229</v>
      </c>
      <c r="D103" s="185" t="s">
        <v>229</v>
      </c>
      <c r="E103" s="184" t="s">
        <v>229</v>
      </c>
      <c r="F103" s="185" t="str">
        <f t="shared" si="16"/>
        <v>-</v>
      </c>
      <c r="G103" s="184" t="s">
        <v>229</v>
      </c>
      <c r="H103" s="185" t="str">
        <f t="shared" si="16"/>
        <v>-</v>
      </c>
      <c r="I103" s="184" t="s">
        <v>229</v>
      </c>
      <c r="J103" s="185" t="str">
        <f t="shared" si="16"/>
        <v>-</v>
      </c>
      <c r="K103" s="184" t="s">
        <v>229</v>
      </c>
      <c r="L103" s="185" t="str">
        <f t="shared" si="17"/>
        <v>-</v>
      </c>
      <c r="M103" s="184" t="s">
        <v>229</v>
      </c>
      <c r="N103" s="185" t="str">
        <f t="shared" si="18"/>
        <v>-</v>
      </c>
      <c r="O103" s="185" t="str">
        <f t="shared" si="19"/>
        <v>-</v>
      </c>
    </row>
    <row r="104" spans="2:15" x14ac:dyDescent="0.25">
      <c r="B104" s="114" t="s">
        <v>85</v>
      </c>
      <c r="C104" s="184" t="s">
        <v>229</v>
      </c>
      <c r="D104" s="185" t="s">
        <v>229</v>
      </c>
      <c r="E104" s="184" t="s">
        <v>229</v>
      </c>
      <c r="F104" s="185" t="str">
        <f t="shared" si="16"/>
        <v>-</v>
      </c>
      <c r="G104" s="184" t="s">
        <v>229</v>
      </c>
      <c r="H104" s="185" t="str">
        <f t="shared" si="16"/>
        <v>-</v>
      </c>
      <c r="I104" s="184" t="s">
        <v>229</v>
      </c>
      <c r="J104" s="185" t="str">
        <f t="shared" si="16"/>
        <v>-</v>
      </c>
      <c r="K104" s="184" t="s">
        <v>229</v>
      </c>
      <c r="L104" s="185" t="str">
        <f t="shared" si="17"/>
        <v>-</v>
      </c>
      <c r="M104" s="184" t="s">
        <v>229</v>
      </c>
      <c r="N104" s="185" t="str">
        <f t="shared" si="18"/>
        <v>-</v>
      </c>
      <c r="O104" s="185" t="str">
        <f t="shared" si="19"/>
        <v>-</v>
      </c>
    </row>
    <row r="105" spans="2:15" x14ac:dyDescent="0.25">
      <c r="B105" s="114" t="s">
        <v>87</v>
      </c>
      <c r="C105" s="184" t="s">
        <v>229</v>
      </c>
      <c r="D105" s="185" t="s">
        <v>229</v>
      </c>
      <c r="E105" s="184" t="s">
        <v>229</v>
      </c>
      <c r="F105" s="185" t="str">
        <f t="shared" si="16"/>
        <v>-</v>
      </c>
      <c r="G105" s="184" t="s">
        <v>229</v>
      </c>
      <c r="H105" s="185" t="str">
        <f t="shared" si="16"/>
        <v>-</v>
      </c>
      <c r="I105" s="184" t="s">
        <v>229</v>
      </c>
      <c r="J105" s="185" t="str">
        <f t="shared" si="16"/>
        <v>-</v>
      </c>
      <c r="K105" s="184" t="s">
        <v>229</v>
      </c>
      <c r="L105" s="185" t="str">
        <f t="shared" si="17"/>
        <v>-</v>
      </c>
      <c r="M105" s="184" t="s">
        <v>229</v>
      </c>
      <c r="N105" s="185" t="str">
        <f t="shared" si="18"/>
        <v>-</v>
      </c>
      <c r="O105" s="185" t="str">
        <f t="shared" si="19"/>
        <v>-</v>
      </c>
    </row>
    <row r="106" spans="2:15" x14ac:dyDescent="0.25">
      <c r="B106" s="114" t="s">
        <v>89</v>
      </c>
      <c r="C106" s="184" t="s">
        <v>229</v>
      </c>
      <c r="D106" s="185" t="s">
        <v>229</v>
      </c>
      <c r="E106" s="184" t="s">
        <v>229</v>
      </c>
      <c r="F106" s="185" t="str">
        <f t="shared" si="16"/>
        <v>-</v>
      </c>
      <c r="G106" s="184" t="s">
        <v>229</v>
      </c>
      <c r="H106" s="185" t="str">
        <f t="shared" si="16"/>
        <v>-</v>
      </c>
      <c r="I106" s="184" t="s">
        <v>229</v>
      </c>
      <c r="J106" s="185" t="str">
        <f t="shared" si="16"/>
        <v>-</v>
      </c>
      <c r="K106" s="184" t="s">
        <v>229</v>
      </c>
      <c r="L106" s="185" t="str">
        <f t="shared" si="17"/>
        <v>-</v>
      </c>
      <c r="M106" s="184" t="s">
        <v>229</v>
      </c>
      <c r="N106" s="185" t="str">
        <f t="shared" si="18"/>
        <v>-</v>
      </c>
      <c r="O106" s="185" t="str">
        <f t="shared" si="19"/>
        <v>-</v>
      </c>
    </row>
    <row r="107" spans="2:15" x14ac:dyDescent="0.25">
      <c r="B107" s="114" t="s">
        <v>91</v>
      </c>
      <c r="C107" s="184" t="s">
        <v>229</v>
      </c>
      <c r="D107" s="185" t="s">
        <v>229</v>
      </c>
      <c r="E107" s="184" t="s">
        <v>229</v>
      </c>
      <c r="F107" s="185" t="str">
        <f t="shared" si="16"/>
        <v>-</v>
      </c>
      <c r="G107" s="184" t="s">
        <v>229</v>
      </c>
      <c r="H107" s="185" t="str">
        <f t="shared" si="16"/>
        <v>-</v>
      </c>
      <c r="I107" s="184" t="s">
        <v>229</v>
      </c>
      <c r="J107" s="185" t="str">
        <f t="shared" si="16"/>
        <v>-</v>
      </c>
      <c r="K107" s="184" t="s">
        <v>229</v>
      </c>
      <c r="L107" s="185" t="str">
        <f t="shared" si="17"/>
        <v>-</v>
      </c>
      <c r="M107" s="184" t="s">
        <v>229</v>
      </c>
      <c r="N107" s="185" t="str">
        <f t="shared" si="18"/>
        <v>-</v>
      </c>
      <c r="O107" s="185" t="str">
        <f t="shared" si="19"/>
        <v>-</v>
      </c>
    </row>
    <row r="108" spans="2:15" x14ac:dyDescent="0.25">
      <c r="B108" s="114" t="s">
        <v>93</v>
      </c>
      <c r="C108" s="184" t="s">
        <v>229</v>
      </c>
      <c r="D108" s="185" t="s">
        <v>229</v>
      </c>
      <c r="E108" s="184" t="s">
        <v>229</v>
      </c>
      <c r="F108" s="185" t="str">
        <f t="shared" si="16"/>
        <v>-</v>
      </c>
      <c r="G108" s="184" t="s">
        <v>229</v>
      </c>
      <c r="H108" s="185" t="str">
        <f t="shared" si="16"/>
        <v>-</v>
      </c>
      <c r="I108" s="184" t="s">
        <v>229</v>
      </c>
      <c r="J108" s="185" t="str">
        <f t="shared" si="16"/>
        <v>-</v>
      </c>
      <c r="K108" s="184" t="s">
        <v>229</v>
      </c>
      <c r="L108" s="185" t="str">
        <f t="shared" si="17"/>
        <v>-</v>
      </c>
      <c r="M108" s="184" t="s">
        <v>229</v>
      </c>
      <c r="N108" s="185" t="str">
        <f t="shared" si="18"/>
        <v>-</v>
      </c>
      <c r="O108" s="185" t="str">
        <f t="shared" si="19"/>
        <v>-</v>
      </c>
    </row>
    <row r="109" spans="2:15" ht="15.75" x14ac:dyDescent="0.25">
      <c r="B109" s="117" t="s">
        <v>30</v>
      </c>
      <c r="C109" s="186" t="s">
        <v>229</v>
      </c>
      <c r="D109" s="187" t="s">
        <v>229</v>
      </c>
      <c r="E109" s="186" t="s">
        <v>229</v>
      </c>
      <c r="F109" s="187" t="str">
        <f t="shared" si="16"/>
        <v>-</v>
      </c>
      <c r="G109" s="186" t="s">
        <v>229</v>
      </c>
      <c r="H109" s="187" t="str">
        <f t="shared" si="16"/>
        <v>-</v>
      </c>
      <c r="I109" s="186" t="s">
        <v>229</v>
      </c>
      <c r="J109" s="187" t="str">
        <f t="shared" si="16"/>
        <v>-</v>
      </c>
      <c r="K109" s="186" t="s">
        <v>229</v>
      </c>
      <c r="L109" s="187" t="str">
        <f t="shared" si="17"/>
        <v>-</v>
      </c>
      <c r="M109" s="186" t="s">
        <v>229</v>
      </c>
      <c r="N109" s="187" t="s">
        <v>229</v>
      </c>
      <c r="O109" s="187" t="s">
        <v>229</v>
      </c>
    </row>
    <row r="110" spans="2:15" ht="6" customHeight="1" x14ac:dyDescent="0.25"/>
    <row r="111" spans="2:15" x14ac:dyDescent="0.25">
      <c r="B111" s="105" t="s">
        <v>55</v>
      </c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5693-74A9-4082-B2B9-4ED30597EE90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FC661-07F1-4896-8712-C16CB7E86D10}">
  <sheetPr>
    <tabColor rgb="FFAC75D5"/>
  </sheetPr>
  <dimension ref="A1:AD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1.140625" customWidth="1"/>
    <col min="16" max="16" width="14.85546875" customWidth="1"/>
  </cols>
  <sheetData>
    <row r="1" spans="1:17" ht="18.75" x14ac:dyDescent="0.3">
      <c r="C1" s="79"/>
      <c r="D1" s="192"/>
    </row>
    <row r="2" spans="1:17" ht="18.75" x14ac:dyDescent="0.3">
      <c r="D2" s="192"/>
    </row>
    <row r="4" spans="1:17" ht="48.75" customHeight="1" thickBot="1" x14ac:dyDescent="0.3">
      <c r="B4" s="269" t="s">
        <v>309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Q4" s="1" t="s">
        <v>150</v>
      </c>
    </row>
    <row r="5" spans="1:17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Q5" s="1" t="s">
        <v>151</v>
      </c>
    </row>
    <row r="6" spans="1:17" ht="22.5" thickTop="1" thickBot="1" x14ac:dyDescent="0.3">
      <c r="B6" s="109"/>
      <c r="C6" s="291" t="s">
        <v>152</v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3"/>
    </row>
    <row r="7" spans="1:17" ht="22.5" thickTop="1" thickBot="1" x14ac:dyDescent="0.3">
      <c r="B7" s="109"/>
      <c r="C7" s="294">
        <v>2019</v>
      </c>
      <c r="D7" s="295"/>
      <c r="E7" s="296" t="s">
        <v>285</v>
      </c>
      <c r="F7" s="295"/>
      <c r="G7" s="296" t="s">
        <v>286</v>
      </c>
      <c r="H7" s="295"/>
      <c r="I7" s="296" t="s">
        <v>287</v>
      </c>
      <c r="J7" s="295"/>
      <c r="K7" s="296">
        <v>2023</v>
      </c>
      <c r="L7" s="295"/>
      <c r="M7" s="296">
        <v>2024</v>
      </c>
      <c r="N7" s="297"/>
      <c r="O7" s="298"/>
    </row>
    <row r="8" spans="1:17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tr">
        <f>CONCATENATE("var ",RIGHT(M7,2),"/",RIGHT(K7,2))</f>
        <v>var 24/23</v>
      </c>
      <c r="O8" s="112" t="str">
        <f>CONCATENATE("var ",RIGHT(M7,2),"/",RIGHT(C7,2))</f>
        <v>var 24/19</v>
      </c>
    </row>
    <row r="9" spans="1:17" x14ac:dyDescent="0.25">
      <c r="A9" s="1" t="s">
        <v>70</v>
      </c>
      <c r="B9" s="114" t="s">
        <v>71</v>
      </c>
      <c r="C9" s="193">
        <v>0.5131</v>
      </c>
      <c r="D9" s="116">
        <v>-0.14096768792901382</v>
      </c>
      <c r="E9" s="193">
        <v>0.50470000000000004</v>
      </c>
      <c r="F9" s="116">
        <f t="shared" ref="F9:L21" si="0">IFERROR(E9/C9-1,"-")</f>
        <v>-1.6371077762619257E-2</v>
      </c>
      <c r="G9" s="193">
        <v>0.11410000000000001</v>
      </c>
      <c r="H9" s="116">
        <f t="shared" si="0"/>
        <v>-0.77392510402219139</v>
      </c>
      <c r="I9" s="193">
        <v>0.49990000000000001</v>
      </c>
      <c r="J9" s="116">
        <f t="shared" si="0"/>
        <v>3.3812445223488163</v>
      </c>
      <c r="K9" s="193">
        <v>0.84950000000000003</v>
      </c>
      <c r="L9" s="116">
        <f t="shared" si="0"/>
        <v>0.69933986797359471</v>
      </c>
      <c r="M9" s="193">
        <v>0.63280000000000003</v>
      </c>
      <c r="N9" s="116">
        <f t="shared" ref="N9:N14" si="1">IFERROR(M9/K9-1,"-")</f>
        <v>-0.25509123013537371</v>
      </c>
      <c r="O9" s="116">
        <f>IFERROR(M9/C9-1,"-")</f>
        <v>0.23328785811732611</v>
      </c>
    </row>
    <row r="10" spans="1:17" x14ac:dyDescent="0.25">
      <c r="A10" s="1" t="s">
        <v>72</v>
      </c>
      <c r="B10" s="114" t="s">
        <v>73</v>
      </c>
      <c r="C10" s="193">
        <v>0.58760000000000001</v>
      </c>
      <c r="D10" s="116">
        <v>-0.18974076116933258</v>
      </c>
      <c r="E10" s="193">
        <v>0.54400000000000004</v>
      </c>
      <c r="F10" s="116">
        <f t="shared" si="0"/>
        <v>-7.4200136147038798E-2</v>
      </c>
      <c r="G10" s="193">
        <v>0.1265</v>
      </c>
      <c r="H10" s="116">
        <f t="shared" si="0"/>
        <v>-0.76746323529411764</v>
      </c>
      <c r="I10" s="193">
        <v>0.44229999999999997</v>
      </c>
      <c r="J10" s="116">
        <f t="shared" si="0"/>
        <v>2.4964426877470354</v>
      </c>
      <c r="K10" s="193">
        <v>0.91339999999999999</v>
      </c>
      <c r="L10" s="116">
        <f t="shared" si="0"/>
        <v>1.0651141758987115</v>
      </c>
      <c r="M10" s="193">
        <v>1.1008</v>
      </c>
      <c r="N10" s="116">
        <f t="shared" si="1"/>
        <v>0.20516750602145839</v>
      </c>
      <c r="O10" s="116">
        <f t="shared" ref="O10:O14" si="2">IFERROR(M10/C10-1,"-")</f>
        <v>0.87338325391422744</v>
      </c>
    </row>
    <row r="11" spans="1:17" x14ac:dyDescent="0.25">
      <c r="A11" s="1" t="s">
        <v>74</v>
      </c>
      <c r="B11" s="114" t="s">
        <v>75</v>
      </c>
      <c r="C11" s="193">
        <v>0.50890000000000002</v>
      </c>
      <c r="D11" s="116">
        <v>-0.18419365181147807</v>
      </c>
      <c r="E11" s="193">
        <v>0.1598</v>
      </c>
      <c r="F11" s="116">
        <f t="shared" si="0"/>
        <v>-0.68598938887797212</v>
      </c>
      <c r="G11" s="193">
        <v>0.16949999999999998</v>
      </c>
      <c r="H11" s="116">
        <f t="shared" si="0"/>
        <v>6.0700876095118872E-2</v>
      </c>
      <c r="I11" s="193">
        <v>0.48359999999999997</v>
      </c>
      <c r="J11" s="116">
        <f t="shared" si="0"/>
        <v>1.8530973451327433</v>
      </c>
      <c r="K11" s="193">
        <v>0.76170000000000004</v>
      </c>
      <c r="L11" s="116">
        <f t="shared" si="0"/>
        <v>0.57506203473945416</v>
      </c>
      <c r="M11" s="193">
        <v>0.96689999999999998</v>
      </c>
      <c r="N11" s="116">
        <f t="shared" si="1"/>
        <v>0.26939740055139816</v>
      </c>
      <c r="O11" s="116">
        <f t="shared" si="2"/>
        <v>0.89998034977402219</v>
      </c>
    </row>
    <row r="12" spans="1:17" x14ac:dyDescent="0.25">
      <c r="A12" s="1" t="s">
        <v>76</v>
      </c>
      <c r="B12" s="114" t="s">
        <v>77</v>
      </c>
      <c r="C12" s="193">
        <v>0.6119</v>
      </c>
      <c r="D12" s="116">
        <v>-8.1093257245832828E-2</v>
      </c>
      <c r="E12" s="193">
        <v>0</v>
      </c>
      <c r="F12" s="116">
        <f t="shared" si="0"/>
        <v>-1</v>
      </c>
      <c r="G12" s="193">
        <v>0.2369</v>
      </c>
      <c r="H12" s="116" t="str">
        <f t="shared" si="0"/>
        <v>-</v>
      </c>
      <c r="I12" s="193">
        <v>0.55730000000000002</v>
      </c>
      <c r="J12" s="116">
        <f t="shared" si="0"/>
        <v>1.3524693963697763</v>
      </c>
      <c r="K12" s="193">
        <v>0.52239999999999998</v>
      </c>
      <c r="L12" s="116">
        <f t="shared" si="0"/>
        <v>-6.2623362641306413E-2</v>
      </c>
      <c r="M12" s="193">
        <v>0.9487000000000001</v>
      </c>
      <c r="N12" s="116">
        <f t="shared" si="1"/>
        <v>0.81604134762634017</v>
      </c>
      <c r="O12" s="116">
        <f t="shared" si="2"/>
        <v>0.55041673476058195</v>
      </c>
    </row>
    <row r="13" spans="1:17" x14ac:dyDescent="0.25">
      <c r="A13" s="1" t="s">
        <v>78</v>
      </c>
      <c r="B13" s="114" t="s">
        <v>79</v>
      </c>
      <c r="C13" s="193">
        <v>0.44290000000000002</v>
      </c>
      <c r="D13" s="116">
        <v>-0.14990403071017278</v>
      </c>
      <c r="E13" s="193">
        <v>0</v>
      </c>
      <c r="F13" s="116">
        <f t="shared" si="0"/>
        <v>-1</v>
      </c>
      <c r="G13" s="193">
        <v>0.30940000000000001</v>
      </c>
      <c r="H13" s="116" t="str">
        <f t="shared" si="0"/>
        <v>-</v>
      </c>
      <c r="I13" s="193">
        <v>0.48409999999999997</v>
      </c>
      <c r="J13" s="116">
        <f t="shared" si="0"/>
        <v>0.56464124111182912</v>
      </c>
      <c r="K13" s="193">
        <v>0.31019999999999998</v>
      </c>
      <c r="L13" s="116">
        <f t="shared" si="0"/>
        <v>-0.35922330097087385</v>
      </c>
      <c r="M13" s="193">
        <v>0.93459999999999999</v>
      </c>
      <c r="N13" s="116">
        <f t="shared" si="1"/>
        <v>2.0128949065119279</v>
      </c>
      <c r="O13" s="116">
        <f t="shared" si="2"/>
        <v>1.1101828855272071</v>
      </c>
    </row>
    <row r="14" spans="1:17" x14ac:dyDescent="0.25">
      <c r="A14" s="1" t="s">
        <v>80</v>
      </c>
      <c r="B14" s="114" t="s">
        <v>81</v>
      </c>
      <c r="C14" s="193">
        <v>0.50819999999999999</v>
      </c>
      <c r="D14" s="116">
        <v>-2.0809248554913395E-2</v>
      </c>
      <c r="E14" s="193">
        <v>0</v>
      </c>
      <c r="F14" s="116">
        <f t="shared" si="0"/>
        <v>-1</v>
      </c>
      <c r="G14" s="193">
        <v>0.12839999999999999</v>
      </c>
      <c r="H14" s="116" t="str">
        <f t="shared" si="0"/>
        <v>-</v>
      </c>
      <c r="I14" s="193">
        <v>0.37180000000000002</v>
      </c>
      <c r="J14" s="116">
        <f t="shared" si="0"/>
        <v>1.8956386292834897</v>
      </c>
      <c r="K14" s="193">
        <v>0.4783</v>
      </c>
      <c r="L14" s="116">
        <f t="shared" si="0"/>
        <v>0.28644432490586325</v>
      </c>
      <c r="M14" s="193">
        <v>0.60770000000000002</v>
      </c>
      <c r="N14" s="116">
        <f t="shared" si="1"/>
        <v>0.27054150114990594</v>
      </c>
      <c r="O14" s="116">
        <f t="shared" si="2"/>
        <v>0.19578905942542324</v>
      </c>
    </row>
    <row r="15" spans="1:17" x14ac:dyDescent="0.25">
      <c r="A15" s="1" t="s">
        <v>82</v>
      </c>
      <c r="B15" s="114" t="s">
        <v>83</v>
      </c>
      <c r="C15" s="193">
        <v>0.6371</v>
      </c>
      <c r="D15" s="116">
        <v>6.0242968880013237E-2</v>
      </c>
      <c r="E15" s="193">
        <v>0</v>
      </c>
      <c r="F15" s="116">
        <f t="shared" si="0"/>
        <v>-1</v>
      </c>
      <c r="G15" s="193">
        <v>4.9800000000000004E-2</v>
      </c>
      <c r="H15" s="116" t="str">
        <f t="shared" si="0"/>
        <v>-</v>
      </c>
      <c r="I15" s="193">
        <v>0.97129999999999994</v>
      </c>
      <c r="J15" s="116">
        <f t="shared" si="0"/>
        <v>18.504016064257026</v>
      </c>
      <c r="K15" s="193">
        <v>1.0004999999999999</v>
      </c>
      <c r="L15" s="116">
        <f t="shared" si="0"/>
        <v>3.006280242973336E-2</v>
      </c>
      <c r="M15" s="193">
        <v>0.74549999999999994</v>
      </c>
      <c r="N15" s="116">
        <f>IFERROR(M15/K15-1,"-")</f>
        <v>-0.25487256371814093</v>
      </c>
      <c r="O15" s="116">
        <f>IFERROR(M15/C15-1,"-")</f>
        <v>0.17014597394443554</v>
      </c>
    </row>
    <row r="16" spans="1:17" x14ac:dyDescent="0.25">
      <c r="A16" s="1" t="s">
        <v>84</v>
      </c>
      <c r="B16" s="114" t="s">
        <v>85</v>
      </c>
      <c r="C16" s="193">
        <v>0.74909999999999999</v>
      </c>
      <c r="D16" s="116">
        <v>8.8491717523975666E-2</v>
      </c>
      <c r="E16" s="193">
        <v>0.22920000000000001</v>
      </c>
      <c r="F16" s="116">
        <f t="shared" si="0"/>
        <v>-0.69403283940728877</v>
      </c>
      <c r="G16" s="193">
        <v>0.24660000000000001</v>
      </c>
      <c r="H16" s="116">
        <f t="shared" si="0"/>
        <v>7.5916230366492199E-2</v>
      </c>
      <c r="I16" s="193">
        <v>0.88819999999999988</v>
      </c>
      <c r="J16" s="116">
        <f t="shared" si="0"/>
        <v>2.6017842660178419</v>
      </c>
      <c r="K16" s="193">
        <v>0.54079999999999995</v>
      </c>
      <c r="L16" s="116">
        <f t="shared" si="0"/>
        <v>-0.39112812429632959</v>
      </c>
      <c r="M16" s="193"/>
      <c r="N16" s="116"/>
      <c r="O16" s="116"/>
    </row>
    <row r="17" spans="1:30" x14ac:dyDescent="0.25">
      <c r="A17" s="1" t="s">
        <v>86</v>
      </c>
      <c r="B17" s="114" t="s">
        <v>87</v>
      </c>
      <c r="C17" s="193">
        <v>0.55259999999999998</v>
      </c>
      <c r="D17" s="116">
        <v>6.8445475638051034E-2</v>
      </c>
      <c r="E17" s="193">
        <v>0.1744</v>
      </c>
      <c r="F17" s="116">
        <f t="shared" si="0"/>
        <v>-0.68440101339124138</v>
      </c>
      <c r="G17" s="193">
        <v>0.36749999999999999</v>
      </c>
      <c r="H17" s="116">
        <f t="shared" si="0"/>
        <v>1.1072247706422016</v>
      </c>
      <c r="I17" s="193">
        <v>0.54430000000000001</v>
      </c>
      <c r="J17" s="116">
        <f t="shared" si="0"/>
        <v>0.4810884353741498</v>
      </c>
      <c r="K17" s="193">
        <v>0.52170000000000005</v>
      </c>
      <c r="L17" s="116">
        <f t="shared" si="0"/>
        <v>-4.1521219915487739E-2</v>
      </c>
      <c r="M17" s="193"/>
      <c r="N17" s="116"/>
      <c r="O17" s="116"/>
    </row>
    <row r="18" spans="1:30" x14ac:dyDescent="0.25">
      <c r="A18" s="1" t="s">
        <v>88</v>
      </c>
      <c r="B18" s="114" t="s">
        <v>89</v>
      </c>
      <c r="C18" s="193">
        <v>0.58420000000000005</v>
      </c>
      <c r="D18" s="116">
        <v>-5.6524547803617486E-2</v>
      </c>
      <c r="E18" s="193">
        <v>0.1298</v>
      </c>
      <c r="F18" s="116">
        <f t="shared" si="0"/>
        <v>-0.77781581650119824</v>
      </c>
      <c r="G18" s="193">
        <v>0.56200000000000006</v>
      </c>
      <c r="H18" s="116">
        <f t="shared" si="0"/>
        <v>3.3297380585516185</v>
      </c>
      <c r="I18" s="193">
        <v>0.68049999999999999</v>
      </c>
      <c r="J18" s="116">
        <f t="shared" si="0"/>
        <v>0.21085409252669018</v>
      </c>
      <c r="K18" s="193">
        <v>0.77760000000000007</v>
      </c>
      <c r="L18" s="116">
        <f t="shared" si="0"/>
        <v>0.14268919911829547</v>
      </c>
      <c r="M18" s="193"/>
      <c r="N18" s="116"/>
      <c r="O18" s="116"/>
      <c r="AC18" s="194"/>
    </row>
    <row r="19" spans="1:30" x14ac:dyDescent="0.25">
      <c r="A19" s="1" t="s">
        <v>90</v>
      </c>
      <c r="B19" s="114" t="s">
        <v>91</v>
      </c>
      <c r="C19" s="193">
        <v>0.52610000000000001</v>
      </c>
      <c r="D19" s="116">
        <v>-7.0494699646643233E-2</v>
      </c>
      <c r="E19" s="193">
        <v>0.1321</v>
      </c>
      <c r="F19" s="116">
        <f t="shared" si="0"/>
        <v>-0.74890705189127549</v>
      </c>
      <c r="G19" s="193">
        <v>0.58889999999999998</v>
      </c>
      <c r="H19" s="116">
        <f t="shared" si="0"/>
        <v>3.4579863739591215</v>
      </c>
      <c r="I19" s="193">
        <v>0.70840000000000003</v>
      </c>
      <c r="J19" s="116">
        <f t="shared" si="0"/>
        <v>0.20292069960944148</v>
      </c>
      <c r="K19" s="193">
        <v>0.54949999999999999</v>
      </c>
      <c r="L19" s="116">
        <f t="shared" si="0"/>
        <v>-0.22430830039525695</v>
      </c>
      <c r="M19" s="193"/>
      <c r="N19" s="116"/>
      <c r="O19" s="116"/>
      <c r="AC19" s="194"/>
      <c r="AD19" s="194"/>
    </row>
    <row r="20" spans="1:30" x14ac:dyDescent="0.25">
      <c r="A20" s="1" t="s">
        <v>92</v>
      </c>
      <c r="B20" s="114" t="s">
        <v>93</v>
      </c>
      <c r="C20" s="193">
        <v>0.52049999999999996</v>
      </c>
      <c r="D20" s="116">
        <v>-1.4017806402727873E-2</v>
      </c>
      <c r="E20" s="193">
        <v>0.5464</v>
      </c>
      <c r="F20" s="116">
        <f t="shared" si="0"/>
        <v>4.9759846301633104E-2</v>
      </c>
      <c r="G20" s="193">
        <v>0.40850000000000003</v>
      </c>
      <c r="H20" s="116">
        <f t="shared" si="0"/>
        <v>-0.25237920937042457</v>
      </c>
      <c r="I20" s="193">
        <v>0.65639999999999998</v>
      </c>
      <c r="J20" s="116">
        <f t="shared" si="0"/>
        <v>0.60685434516523862</v>
      </c>
      <c r="K20" s="193">
        <v>0.50659999999999994</v>
      </c>
      <c r="L20" s="116">
        <f t="shared" si="0"/>
        <v>-0.22821450335161497</v>
      </c>
      <c r="M20" s="193"/>
      <c r="N20" s="116"/>
      <c r="O20" s="116"/>
      <c r="P20" s="122"/>
    </row>
    <row r="21" spans="1:30" ht="15.75" x14ac:dyDescent="0.25">
      <c r="A21" s="1" t="s">
        <v>0</v>
      </c>
      <c r="B21" s="117" t="s">
        <v>30</v>
      </c>
      <c r="C21" s="200">
        <v>0.56176365655817706</v>
      </c>
      <c r="D21" s="119">
        <v>-5.8907376813473689E-2</v>
      </c>
      <c r="E21" s="200">
        <v>0.31148476369141237</v>
      </c>
      <c r="F21" s="119">
        <v>-0.44552346871311965</v>
      </c>
      <c r="G21" s="200">
        <v>0.28621210694206145</v>
      </c>
      <c r="H21" s="119">
        <v>-8.1136092982026287E-2</v>
      </c>
      <c r="I21" s="200">
        <v>0.60938004840462912</v>
      </c>
      <c r="J21" s="119">
        <v>1.1291204446777203</v>
      </c>
      <c r="K21" s="200">
        <v>0.6452598187198163</v>
      </c>
      <c r="L21" s="119">
        <v>5.8879135293518736E-2</v>
      </c>
      <c r="M21" s="195"/>
      <c r="N21" s="119"/>
      <c r="O21" s="119"/>
      <c r="P21" s="306"/>
    </row>
    <row r="22" spans="1:30" ht="6" customHeight="1" x14ac:dyDescent="0.25">
      <c r="P22" s="306"/>
    </row>
    <row r="23" spans="1:30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96"/>
      <c r="P23" s="306"/>
    </row>
    <row r="24" spans="1:30" x14ac:dyDescent="0.25">
      <c r="C24" s="197"/>
      <c r="K24" s="197"/>
      <c r="M24" s="197"/>
      <c r="N24" s="116"/>
      <c r="O24" s="197"/>
      <c r="P24" s="306"/>
    </row>
    <row r="26" spans="1:30" ht="21.75" customHeight="1" thickBot="1" x14ac:dyDescent="0.3">
      <c r="B26" s="269" t="s">
        <v>310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Q26" s="1" t="s">
        <v>153</v>
      </c>
    </row>
    <row r="27" spans="1:30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Q27" s="1" t="s">
        <v>154</v>
      </c>
    </row>
    <row r="28" spans="1:30" ht="22.5" thickTop="1" thickBot="1" x14ac:dyDescent="0.3">
      <c r="B28" s="109"/>
      <c r="C28" s="291" t="s">
        <v>60</v>
      </c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3"/>
    </row>
    <row r="29" spans="1:30" ht="22.5" thickTop="1" thickBot="1" x14ac:dyDescent="0.3">
      <c r="B29" s="109"/>
      <c r="C29" s="294">
        <v>2019</v>
      </c>
      <c r="D29" s="295"/>
      <c r="E29" s="296" t="s">
        <v>285</v>
      </c>
      <c r="F29" s="295"/>
      <c r="G29" s="296" t="s">
        <v>286</v>
      </c>
      <c r="H29" s="295"/>
      <c r="I29" s="296" t="s">
        <v>287</v>
      </c>
      <c r="J29" s="295"/>
      <c r="K29" s="296">
        <v>2023</v>
      </c>
      <c r="L29" s="295"/>
      <c r="M29" s="296">
        <v>2024</v>
      </c>
      <c r="N29" s="297"/>
      <c r="O29" s="298"/>
    </row>
    <row r="30" spans="1:30" ht="16.5" thickTop="1" thickBot="1" x14ac:dyDescent="0.3">
      <c r="B30" s="85"/>
      <c r="C30" s="111" t="s">
        <v>69</v>
      </c>
      <c r="D30" s="112" t="str">
        <f>CONCATENATE("var ",RIGHT(C29,2),"/",RIGHT(C29-1,2))</f>
        <v>var 19/18</v>
      </c>
      <c r="E30" s="113" t="s">
        <v>69</v>
      </c>
      <c r="F30" s="112" t="str">
        <f>CONCATENATE("var ",RIGHT(E29,2),"/",RIGHT(C29,2))</f>
        <v>var 20/19</v>
      </c>
      <c r="G30" s="113" t="s">
        <v>69</v>
      </c>
      <c r="H30" s="112" t="str">
        <f>CONCATENATE("var ",RIGHT(G29,2),"/",RIGHT(E29,2))</f>
        <v>var 21/20</v>
      </c>
      <c r="I30" s="113" t="s">
        <v>69</v>
      </c>
      <c r="J30" s="112" t="str">
        <f>CONCATENATE("var ",RIGHT(I29,2),"/",RIGHT(G29,2))</f>
        <v>var 22/21</v>
      </c>
      <c r="K30" s="113" t="s">
        <v>69</v>
      </c>
      <c r="L30" s="112" t="str">
        <f>CONCATENATE("var ",RIGHT(K29,2),"/",RIGHT(I29,2))</f>
        <v>var 23/22</v>
      </c>
      <c r="M30" s="113" t="s">
        <v>69</v>
      </c>
      <c r="N30" s="112" t="str">
        <f>CONCATENATE("var ",RIGHT(M29,2),"/",RIGHT(K29,2))</f>
        <v>var 24/23</v>
      </c>
      <c r="O30" s="112" t="str">
        <f>CONCATENATE("var ",RIGHT(M29,2),"/",RIGHT(C29,2))</f>
        <v>var 24/19</v>
      </c>
    </row>
    <row r="31" spans="1:30" x14ac:dyDescent="0.25">
      <c r="B31" s="114" t="s">
        <v>71</v>
      </c>
      <c r="C31" s="193">
        <v>0.50960000000000005</v>
      </c>
      <c r="D31" s="116"/>
      <c r="E31" s="193">
        <v>0.49670000000000003</v>
      </c>
      <c r="F31" s="116">
        <f t="shared" ref="F31:J43" si="3">IFERROR(E31/C31-1,"-")</f>
        <v>-2.531397174254324E-2</v>
      </c>
      <c r="G31" s="193">
        <v>0.13550000000000001</v>
      </c>
      <c r="H31" s="116">
        <f t="shared" si="3"/>
        <v>-0.7271995168109523</v>
      </c>
      <c r="I31" s="193">
        <v>0.44159999999999999</v>
      </c>
      <c r="J31" s="116">
        <f t="shared" si="3"/>
        <v>2.2590405904059039</v>
      </c>
      <c r="K31" s="193">
        <v>0.96609999999999996</v>
      </c>
      <c r="L31" s="116">
        <f t="shared" ref="L31:L43" si="4">IFERROR(K31/I31-1,"-")</f>
        <v>1.1877264492753623</v>
      </c>
      <c r="M31" s="193">
        <v>0.58020000000000005</v>
      </c>
      <c r="N31" s="116">
        <f t="shared" ref="N31:N39" si="5">IFERROR(M31/K31-1,"-")</f>
        <v>-0.39944105165096777</v>
      </c>
      <c r="O31" s="116">
        <f>IFERROR(M31/C31-1,"-")</f>
        <v>0.1385400313971743</v>
      </c>
    </row>
    <row r="32" spans="1:30" x14ac:dyDescent="0.25">
      <c r="B32" s="114" t="s">
        <v>73</v>
      </c>
      <c r="C32" s="193">
        <v>0.58590000000000009</v>
      </c>
      <c r="D32" s="116"/>
      <c r="E32" s="193">
        <v>0.54100000000000004</v>
      </c>
      <c r="F32" s="116">
        <f t="shared" si="3"/>
        <v>-7.6634237924560589E-2</v>
      </c>
      <c r="G32" s="193">
        <v>0.1497</v>
      </c>
      <c r="H32" s="116">
        <f t="shared" si="3"/>
        <v>-0.72329020332717198</v>
      </c>
      <c r="I32" s="193">
        <v>0.4879</v>
      </c>
      <c r="J32" s="116">
        <f t="shared" si="3"/>
        <v>2.2591850367401469</v>
      </c>
      <c r="K32" s="193">
        <v>1.0339</v>
      </c>
      <c r="L32" s="116">
        <f t="shared" si="4"/>
        <v>1.1190817790530847</v>
      </c>
      <c r="M32" s="193">
        <v>1.1691</v>
      </c>
      <c r="N32" s="116">
        <f t="shared" si="5"/>
        <v>0.13076699874262498</v>
      </c>
      <c r="O32" s="116">
        <f t="shared" ref="O32:O39" si="6">IFERROR(M32/C32-1,"-")</f>
        <v>0.99539170506912411</v>
      </c>
    </row>
    <row r="33" spans="2:17" x14ac:dyDescent="0.25">
      <c r="B33" s="114" t="s">
        <v>75</v>
      </c>
      <c r="C33" s="193">
        <v>0.50619999999999998</v>
      </c>
      <c r="D33" s="116"/>
      <c r="E33" s="193">
        <v>0.15640000000000001</v>
      </c>
      <c r="F33" s="116">
        <f t="shared" si="3"/>
        <v>-0.69103121295930459</v>
      </c>
      <c r="G33" s="193">
        <v>0.20149999999999998</v>
      </c>
      <c r="H33" s="116">
        <f t="shared" si="3"/>
        <v>0.2883631713554986</v>
      </c>
      <c r="I33" s="193">
        <v>0.53369999999999995</v>
      </c>
      <c r="J33" s="116">
        <f t="shared" si="3"/>
        <v>1.64863523573201</v>
      </c>
      <c r="K33" s="193">
        <v>0.85769999999999991</v>
      </c>
      <c r="L33" s="116">
        <f t="shared" si="4"/>
        <v>0.60708263069139967</v>
      </c>
      <c r="M33" s="193">
        <v>0.97239999999999993</v>
      </c>
      <c r="N33" s="116">
        <f t="shared" si="5"/>
        <v>0.13372974233414947</v>
      </c>
      <c r="O33" s="116">
        <f t="shared" si="6"/>
        <v>0.92097984986171477</v>
      </c>
    </row>
    <row r="34" spans="2:17" x14ac:dyDescent="0.25">
      <c r="B34" s="114" t="s">
        <v>77</v>
      </c>
      <c r="C34" s="193">
        <v>0.61870000000000003</v>
      </c>
      <c r="D34" s="116"/>
      <c r="E34" s="193">
        <v>0</v>
      </c>
      <c r="F34" s="116">
        <f t="shared" si="3"/>
        <v>-1</v>
      </c>
      <c r="G34" s="193">
        <v>0.28210000000000002</v>
      </c>
      <c r="H34" s="116" t="str">
        <f t="shared" si="3"/>
        <v>-</v>
      </c>
      <c r="I34" s="193">
        <v>0.60509999999999997</v>
      </c>
      <c r="J34" s="116">
        <f t="shared" si="3"/>
        <v>1.1449840482098543</v>
      </c>
      <c r="K34" s="193">
        <v>0.55969999999999998</v>
      </c>
      <c r="L34" s="116">
        <f t="shared" si="4"/>
        <v>-7.5028920839530611E-2</v>
      </c>
      <c r="M34" s="193">
        <v>0.97870000000000001</v>
      </c>
      <c r="N34" s="116">
        <f t="shared" si="5"/>
        <v>0.74861532964087907</v>
      </c>
      <c r="O34" s="116">
        <f t="shared" si="6"/>
        <v>0.58186520122838203</v>
      </c>
    </row>
    <row r="35" spans="2:17" x14ac:dyDescent="0.25">
      <c r="B35" s="114" t="s">
        <v>79</v>
      </c>
      <c r="C35" s="193">
        <v>0.44740000000000002</v>
      </c>
      <c r="D35" s="116"/>
      <c r="E35" s="193">
        <v>0</v>
      </c>
      <c r="F35" s="116">
        <f t="shared" si="3"/>
        <v>-1</v>
      </c>
      <c r="G35" s="193">
        <v>0.37670000000000003</v>
      </c>
      <c r="H35" s="116" t="str">
        <f t="shared" si="3"/>
        <v>-</v>
      </c>
      <c r="I35" s="193">
        <v>0.54820000000000002</v>
      </c>
      <c r="J35" s="116">
        <f t="shared" si="3"/>
        <v>0.4552694451818422</v>
      </c>
      <c r="K35" s="193">
        <v>0.33560000000000001</v>
      </c>
      <c r="L35" s="116">
        <f t="shared" si="4"/>
        <v>-0.3878146661802262</v>
      </c>
      <c r="M35" s="193">
        <v>0.95189999999999997</v>
      </c>
      <c r="N35" s="116">
        <f t="shared" si="5"/>
        <v>1.8364123957091776</v>
      </c>
      <c r="O35" s="116">
        <f t="shared" si="6"/>
        <v>1.1276262852033971</v>
      </c>
    </row>
    <row r="36" spans="2:17" x14ac:dyDescent="0.25">
      <c r="B36" s="114" t="s">
        <v>81</v>
      </c>
      <c r="C36" s="193">
        <v>0.5121</v>
      </c>
      <c r="D36" s="116"/>
      <c r="E36" s="193">
        <v>0</v>
      </c>
      <c r="F36" s="116">
        <f t="shared" si="3"/>
        <v>-1</v>
      </c>
      <c r="G36" s="193">
        <v>0.153</v>
      </c>
      <c r="H36" s="116" t="str">
        <f t="shared" si="3"/>
        <v>-</v>
      </c>
      <c r="I36" s="193">
        <v>0.41840000000000005</v>
      </c>
      <c r="J36" s="116">
        <f t="shared" si="3"/>
        <v>1.7346405228758175</v>
      </c>
      <c r="K36" s="193">
        <v>0.54220000000000002</v>
      </c>
      <c r="L36" s="116">
        <f t="shared" si="4"/>
        <v>0.29588910133843194</v>
      </c>
      <c r="M36" s="193">
        <v>0.56200000000000006</v>
      </c>
      <c r="N36" s="116">
        <f t="shared" si="5"/>
        <v>3.6517890077462312E-2</v>
      </c>
      <c r="O36" s="116">
        <f t="shared" si="6"/>
        <v>9.744190587775825E-2</v>
      </c>
    </row>
    <row r="37" spans="2:17" x14ac:dyDescent="0.25">
      <c r="B37" s="114" t="s">
        <v>83</v>
      </c>
      <c r="C37" s="193">
        <v>0.63759999999999994</v>
      </c>
      <c r="D37" s="116"/>
      <c r="E37" s="193">
        <v>0</v>
      </c>
      <c r="F37" s="116">
        <f t="shared" si="3"/>
        <v>-1</v>
      </c>
      <c r="G37" s="193">
        <v>5.1100000000000007E-2</v>
      </c>
      <c r="H37" s="116" t="str">
        <f t="shared" si="3"/>
        <v>-</v>
      </c>
      <c r="I37" s="193">
        <v>1.0985</v>
      </c>
      <c r="J37" s="116">
        <f t="shared" si="3"/>
        <v>20.497064579256357</v>
      </c>
      <c r="K37" s="193">
        <v>1.1444000000000001</v>
      </c>
      <c r="L37" s="116">
        <f t="shared" si="4"/>
        <v>4.1784251251706817E-2</v>
      </c>
      <c r="M37" s="193">
        <v>0.71239999999999992</v>
      </c>
      <c r="N37" s="116">
        <f t="shared" si="5"/>
        <v>-0.37749038797623224</v>
      </c>
      <c r="O37" s="116">
        <f t="shared" si="6"/>
        <v>0.11731493099121715</v>
      </c>
    </row>
    <row r="38" spans="2:17" x14ac:dyDescent="0.25">
      <c r="B38" s="114" t="s">
        <v>85</v>
      </c>
      <c r="C38" s="193">
        <v>0.75309999999999999</v>
      </c>
      <c r="D38" s="116"/>
      <c r="E38" s="193">
        <v>0.28089999999999998</v>
      </c>
      <c r="F38" s="116">
        <f t="shared" si="3"/>
        <v>-0.6270083654229186</v>
      </c>
      <c r="G38" s="193">
        <v>0.28570000000000001</v>
      </c>
      <c r="H38" s="116">
        <f t="shared" si="3"/>
        <v>1.7087931648273491E-2</v>
      </c>
      <c r="I38" s="193">
        <v>0.99390000000000001</v>
      </c>
      <c r="J38" s="116">
        <f t="shared" si="3"/>
        <v>2.4788239411970596</v>
      </c>
      <c r="K38" s="193">
        <v>0.58109999999999995</v>
      </c>
      <c r="L38" s="116">
        <f t="shared" si="4"/>
        <v>-0.41533353456082112</v>
      </c>
      <c r="M38" s="193"/>
      <c r="N38" s="116"/>
      <c r="O38" s="116"/>
    </row>
    <row r="39" spans="2:17" x14ac:dyDescent="0.25">
      <c r="B39" s="114" t="s">
        <v>87</v>
      </c>
      <c r="C39" s="193">
        <v>0.54930000000000001</v>
      </c>
      <c r="D39" s="116"/>
      <c r="E39" s="193">
        <v>0.20949999999999999</v>
      </c>
      <c r="F39" s="116">
        <f t="shared" si="3"/>
        <v>-0.61860549790642638</v>
      </c>
      <c r="G39" s="193">
        <v>0.37060000000000004</v>
      </c>
      <c r="H39" s="116">
        <f t="shared" si="3"/>
        <v>0.76897374701670662</v>
      </c>
      <c r="I39" s="193">
        <v>0.61980000000000002</v>
      </c>
      <c r="J39" s="116">
        <f t="shared" si="3"/>
        <v>0.67242309767943853</v>
      </c>
      <c r="K39" s="193">
        <v>0.59279999999999999</v>
      </c>
      <c r="L39" s="116">
        <f t="shared" si="4"/>
        <v>-4.3562439496611871E-2</v>
      </c>
      <c r="M39" s="193"/>
      <c r="N39" s="116"/>
      <c r="O39" s="116"/>
    </row>
    <row r="40" spans="2:17" x14ac:dyDescent="0.25">
      <c r="B40" s="114" t="s">
        <v>89</v>
      </c>
      <c r="C40" s="193">
        <v>0.58889999999999998</v>
      </c>
      <c r="D40" s="116"/>
      <c r="E40" s="193">
        <v>0.15590000000000001</v>
      </c>
      <c r="F40" s="116">
        <f t="shared" si="3"/>
        <v>-0.73526914586517234</v>
      </c>
      <c r="G40" s="193">
        <v>0.54320000000000002</v>
      </c>
      <c r="H40" s="116">
        <f t="shared" si="3"/>
        <v>2.4842847979474021</v>
      </c>
      <c r="I40" s="193">
        <v>0.75599999999999989</v>
      </c>
      <c r="J40" s="116">
        <f t="shared" si="3"/>
        <v>0.39175257731958735</v>
      </c>
      <c r="K40" s="193">
        <v>0.88049999999999995</v>
      </c>
      <c r="L40" s="116">
        <f t="shared" si="4"/>
        <v>0.16468253968253976</v>
      </c>
      <c r="M40" s="193"/>
      <c r="N40" s="116"/>
      <c r="O40" s="116"/>
    </row>
    <row r="41" spans="2:17" x14ac:dyDescent="0.25">
      <c r="B41" s="114" t="s">
        <v>91</v>
      </c>
      <c r="C41" s="193">
        <v>0.52239999999999998</v>
      </c>
      <c r="D41" s="116"/>
      <c r="E41" s="193">
        <v>0.15710000000000002</v>
      </c>
      <c r="F41" s="116">
        <f t="shared" si="3"/>
        <v>-0.69927258805513004</v>
      </c>
      <c r="G41" s="193">
        <v>0.55179999999999996</v>
      </c>
      <c r="H41" s="116">
        <f t="shared" si="3"/>
        <v>2.5124124761298527</v>
      </c>
      <c r="I41" s="193">
        <v>0.79949999999999999</v>
      </c>
      <c r="J41" s="116">
        <f t="shared" si="3"/>
        <v>0.44889452700253729</v>
      </c>
      <c r="K41" s="193">
        <v>0.61299999999999999</v>
      </c>
      <c r="L41" s="116">
        <f t="shared" si="4"/>
        <v>-0.23327079424640396</v>
      </c>
      <c r="M41" s="193"/>
      <c r="N41" s="116"/>
      <c r="O41" s="116"/>
    </row>
    <row r="42" spans="2:17" x14ac:dyDescent="0.25">
      <c r="B42" s="114" t="s">
        <v>93</v>
      </c>
      <c r="C42" s="193">
        <v>0.51929999999999998</v>
      </c>
      <c r="D42" s="116"/>
      <c r="E42" s="193">
        <v>0.66959999999999997</v>
      </c>
      <c r="F42" s="116">
        <f t="shared" si="3"/>
        <v>0.28942807625649913</v>
      </c>
      <c r="G42" s="193">
        <v>0.36570000000000003</v>
      </c>
      <c r="H42" s="116">
        <f t="shared" si="3"/>
        <v>-0.45385304659498205</v>
      </c>
      <c r="I42" s="193">
        <v>0.73360000000000003</v>
      </c>
      <c r="J42" s="116">
        <f t="shared" si="3"/>
        <v>1.0060158599945308</v>
      </c>
      <c r="K42" s="193">
        <v>0.55149999999999999</v>
      </c>
      <c r="L42" s="116">
        <f t="shared" si="4"/>
        <v>-0.24822791712104697</v>
      </c>
      <c r="M42" s="193"/>
      <c r="N42" s="116"/>
      <c r="O42" s="116"/>
    </row>
    <row r="43" spans="2:17" ht="15.75" x14ac:dyDescent="0.25">
      <c r="B43" s="117" t="s">
        <v>30</v>
      </c>
      <c r="C43" s="200">
        <v>0.56247314329506115</v>
      </c>
      <c r="D43" s="119"/>
      <c r="E43" s="200">
        <v>0.34528128719544549</v>
      </c>
      <c r="F43" s="119">
        <v>-0.38613729151096832</v>
      </c>
      <c r="G43" s="200">
        <v>0.2986165645236753</v>
      </c>
      <c r="H43" s="119">
        <v>-0.13514987461615824</v>
      </c>
      <c r="I43" s="200">
        <v>0.6718152990501054</v>
      </c>
      <c r="J43" s="119">
        <v>1.2497589848095707</v>
      </c>
      <c r="K43" s="200">
        <v>0.72280421765821778</v>
      </c>
      <c r="L43" s="119">
        <v>7.5897227526980693E-2</v>
      </c>
      <c r="M43" s="195"/>
      <c r="N43" s="119"/>
      <c r="O43" s="119"/>
    </row>
    <row r="44" spans="2:17" ht="6" customHeight="1" x14ac:dyDescent="0.25"/>
    <row r="45" spans="2:17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7" x14ac:dyDescent="0.25">
      <c r="C46" s="197"/>
      <c r="K46" s="197"/>
      <c r="L46" s="197"/>
    </row>
    <row r="48" spans="2:17" ht="21.75" customHeight="1" thickBot="1" x14ac:dyDescent="0.3">
      <c r="B48" s="269" t="s">
        <v>311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Q48" s="1" t="s">
        <v>155</v>
      </c>
    </row>
    <row r="49" spans="2:17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Q49" s="1" t="s">
        <v>156</v>
      </c>
    </row>
    <row r="50" spans="2:17" ht="22.5" thickTop="1" thickBot="1" x14ac:dyDescent="0.3">
      <c r="B50" s="109"/>
      <c r="C50" s="291" t="s">
        <v>61</v>
      </c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3"/>
    </row>
    <row r="51" spans="2:17" ht="22.5" thickTop="1" thickBot="1" x14ac:dyDescent="0.3">
      <c r="B51" s="109"/>
      <c r="C51" s="294">
        <v>2019</v>
      </c>
      <c r="D51" s="295"/>
      <c r="E51" s="296" t="s">
        <v>285</v>
      </c>
      <c r="F51" s="295"/>
      <c r="G51" s="296" t="s">
        <v>286</v>
      </c>
      <c r="H51" s="295"/>
      <c r="I51" s="296" t="s">
        <v>287</v>
      </c>
      <c r="J51" s="295"/>
      <c r="K51" s="296">
        <v>2023</v>
      </c>
      <c r="L51" s="295"/>
      <c r="M51" s="296">
        <v>2024</v>
      </c>
      <c r="N51" s="297"/>
      <c r="O51" s="298"/>
    </row>
    <row r="52" spans="2:17" ht="16.5" thickTop="1" thickBot="1" x14ac:dyDescent="0.3">
      <c r="B52" s="85"/>
      <c r="C52" s="111" t="s">
        <v>69</v>
      </c>
      <c r="D52" s="112" t="str">
        <f>CONCATENATE("var ",RIGHT(C51,2),"/",RIGHT(C51-1,2))</f>
        <v>var 19/18</v>
      </c>
      <c r="E52" s="113" t="s">
        <v>69</v>
      </c>
      <c r="F52" s="112" t="str">
        <f>CONCATENATE("var ",RIGHT(E51,2),"/",RIGHT(C51,2))</f>
        <v>var 20/19</v>
      </c>
      <c r="G52" s="113" t="s">
        <v>69</v>
      </c>
      <c r="H52" s="112" t="str">
        <f>CONCATENATE("var ",RIGHT(G51,2),"/",RIGHT(E51,2))</f>
        <v>var 21/20</v>
      </c>
      <c r="I52" s="113" t="s">
        <v>69</v>
      </c>
      <c r="J52" s="112" t="str">
        <f>CONCATENATE("var ",RIGHT(I51,2),"/",RIGHT(G51,2))</f>
        <v>var 22/21</v>
      </c>
      <c r="K52" s="113" t="s">
        <v>69</v>
      </c>
      <c r="L52" s="112" t="str">
        <f>CONCATENATE("var ",RIGHT(K51,2),"/",RIGHT(I51,2))</f>
        <v>var 23/22</v>
      </c>
      <c r="M52" s="113" t="s">
        <v>69</v>
      </c>
      <c r="N52" s="112" t="str">
        <f>CONCATENATE("var ",RIGHT(M51,2),"/",RIGHT(K51,2))</f>
        <v>var 24/23</v>
      </c>
      <c r="O52" s="112" t="str">
        <f>CONCATENATE("var ",RIGHT(M51,2),"/",RIGHT(C51,2))</f>
        <v>var 24/19</v>
      </c>
    </row>
    <row r="53" spans="2:17" x14ac:dyDescent="0.25">
      <c r="B53" s="114" t="s">
        <v>71</v>
      </c>
      <c r="C53" s="193">
        <v>0.49709999999999999</v>
      </c>
      <c r="D53" s="116"/>
      <c r="E53" s="193" t="s">
        <v>229</v>
      </c>
      <c r="F53" s="116" t="str">
        <f t="shared" ref="F53:J65" si="7">IFERROR(E53/C53-1,"-")</f>
        <v>-</v>
      </c>
      <c r="G53" s="193" t="s">
        <v>229</v>
      </c>
      <c r="H53" s="116" t="str">
        <f t="shared" si="7"/>
        <v>-</v>
      </c>
      <c r="I53" s="193">
        <v>0</v>
      </c>
      <c r="J53" s="116" t="str">
        <f t="shared" si="7"/>
        <v>-</v>
      </c>
      <c r="K53" s="193">
        <v>0</v>
      </c>
      <c r="L53" s="116" t="str">
        <f t="shared" ref="L53:L65" si="8">IFERROR(K53/I53-1,"-")</f>
        <v>-</v>
      </c>
      <c r="M53" s="193">
        <v>0</v>
      </c>
      <c r="N53" s="116" t="str">
        <f t="shared" ref="N53:N61" si="9">IFERROR(M53/K53-1,"-")</f>
        <v>-</v>
      </c>
      <c r="O53" s="116">
        <f>IFERROR(M53/C53-1,"-")</f>
        <v>-1</v>
      </c>
    </row>
    <row r="54" spans="2:17" x14ac:dyDescent="0.25">
      <c r="B54" s="114" t="s">
        <v>73</v>
      </c>
      <c r="C54" s="193">
        <v>0.57950000000000002</v>
      </c>
      <c r="D54" s="116"/>
      <c r="E54" s="193" t="s">
        <v>229</v>
      </c>
      <c r="F54" s="116" t="str">
        <f t="shared" si="7"/>
        <v>-</v>
      </c>
      <c r="G54" s="193" t="s">
        <v>229</v>
      </c>
      <c r="H54" s="116" t="str">
        <f t="shared" si="7"/>
        <v>-</v>
      </c>
      <c r="I54" s="193">
        <v>0</v>
      </c>
      <c r="J54" s="116" t="str">
        <f t="shared" si="7"/>
        <v>-</v>
      </c>
      <c r="K54" s="193">
        <v>0</v>
      </c>
      <c r="L54" s="116" t="str">
        <f t="shared" si="8"/>
        <v>-</v>
      </c>
      <c r="M54" s="193">
        <v>0</v>
      </c>
      <c r="N54" s="116" t="str">
        <f t="shared" si="9"/>
        <v>-</v>
      </c>
      <c r="O54" s="116">
        <f t="shared" ref="O54:O61" si="10">IFERROR(M54/C54-1,"-")</f>
        <v>-1</v>
      </c>
    </row>
    <row r="55" spans="2:17" x14ac:dyDescent="0.25">
      <c r="B55" s="114" t="s">
        <v>75</v>
      </c>
      <c r="C55" s="193">
        <v>0.49540000000000001</v>
      </c>
      <c r="D55" s="116"/>
      <c r="E55" s="193" t="s">
        <v>229</v>
      </c>
      <c r="F55" s="116" t="str">
        <f t="shared" si="7"/>
        <v>-</v>
      </c>
      <c r="G55" s="193" t="s">
        <v>229</v>
      </c>
      <c r="H55" s="116" t="str">
        <f t="shared" si="7"/>
        <v>-</v>
      </c>
      <c r="I55" s="193">
        <v>0</v>
      </c>
      <c r="J55" s="116" t="str">
        <f t="shared" si="7"/>
        <v>-</v>
      </c>
      <c r="K55" s="193">
        <v>0</v>
      </c>
      <c r="L55" s="116" t="str">
        <f t="shared" si="8"/>
        <v>-</v>
      </c>
      <c r="M55" s="193">
        <v>0</v>
      </c>
      <c r="N55" s="116" t="str">
        <f t="shared" si="9"/>
        <v>-</v>
      </c>
      <c r="O55" s="116">
        <f t="shared" si="10"/>
        <v>-1</v>
      </c>
    </row>
    <row r="56" spans="2:17" x14ac:dyDescent="0.25">
      <c r="B56" s="114" t="s">
        <v>77</v>
      </c>
      <c r="C56" s="193">
        <v>0.61659999999999993</v>
      </c>
      <c r="D56" s="116"/>
      <c r="E56" s="193" t="s">
        <v>229</v>
      </c>
      <c r="F56" s="116" t="str">
        <f t="shared" si="7"/>
        <v>-</v>
      </c>
      <c r="G56" s="193" t="s">
        <v>229</v>
      </c>
      <c r="H56" s="116" t="str">
        <f t="shared" si="7"/>
        <v>-</v>
      </c>
      <c r="I56" s="193">
        <v>0</v>
      </c>
      <c r="J56" s="116" t="str">
        <f t="shared" si="7"/>
        <v>-</v>
      </c>
      <c r="K56" s="193">
        <v>0</v>
      </c>
      <c r="L56" s="116" t="str">
        <f t="shared" si="8"/>
        <v>-</v>
      </c>
      <c r="M56" s="193">
        <v>0</v>
      </c>
      <c r="N56" s="116" t="str">
        <f t="shared" si="9"/>
        <v>-</v>
      </c>
      <c r="O56" s="116">
        <f t="shared" si="10"/>
        <v>-1</v>
      </c>
    </row>
    <row r="57" spans="2:17" x14ac:dyDescent="0.25">
      <c r="B57" s="114" t="s">
        <v>79</v>
      </c>
      <c r="C57" s="193">
        <v>0.44209999999999999</v>
      </c>
      <c r="D57" s="116"/>
      <c r="E57" s="193" t="s">
        <v>229</v>
      </c>
      <c r="F57" s="116" t="str">
        <f t="shared" si="7"/>
        <v>-</v>
      </c>
      <c r="G57" s="193" t="s">
        <v>229</v>
      </c>
      <c r="H57" s="116" t="str">
        <f t="shared" si="7"/>
        <v>-</v>
      </c>
      <c r="I57" s="193">
        <v>0</v>
      </c>
      <c r="J57" s="116" t="str">
        <f t="shared" si="7"/>
        <v>-</v>
      </c>
      <c r="K57" s="193">
        <v>0.33560000000000001</v>
      </c>
      <c r="L57" s="116" t="str">
        <f t="shared" si="8"/>
        <v>-</v>
      </c>
      <c r="M57" s="193">
        <v>0</v>
      </c>
      <c r="N57" s="116">
        <f t="shared" si="9"/>
        <v>-1</v>
      </c>
      <c r="O57" s="116">
        <f t="shared" si="10"/>
        <v>-1</v>
      </c>
    </row>
    <row r="58" spans="2:17" x14ac:dyDescent="0.25">
      <c r="B58" s="114" t="s">
        <v>81</v>
      </c>
      <c r="C58" s="193">
        <v>0.49399999999999999</v>
      </c>
      <c r="D58" s="116"/>
      <c r="E58" s="193" t="s">
        <v>229</v>
      </c>
      <c r="F58" s="116" t="str">
        <f t="shared" si="7"/>
        <v>-</v>
      </c>
      <c r="G58" s="193" t="s">
        <v>229</v>
      </c>
      <c r="H58" s="116" t="str">
        <f t="shared" si="7"/>
        <v>-</v>
      </c>
      <c r="I58" s="193">
        <v>0</v>
      </c>
      <c r="J58" s="116" t="str">
        <f t="shared" si="7"/>
        <v>-</v>
      </c>
      <c r="K58" s="193">
        <v>0.54220000000000002</v>
      </c>
      <c r="L58" s="116" t="str">
        <f t="shared" si="8"/>
        <v>-</v>
      </c>
      <c r="M58" s="193">
        <v>0</v>
      </c>
      <c r="N58" s="116">
        <f t="shared" si="9"/>
        <v>-1</v>
      </c>
      <c r="O58" s="116">
        <f t="shared" si="10"/>
        <v>-1</v>
      </c>
    </row>
    <row r="59" spans="2:17" x14ac:dyDescent="0.25">
      <c r="B59" s="114" t="s">
        <v>83</v>
      </c>
      <c r="C59" s="193">
        <v>0.63180000000000003</v>
      </c>
      <c r="D59" s="116"/>
      <c r="E59" s="193" t="s">
        <v>229</v>
      </c>
      <c r="F59" s="116" t="str">
        <f t="shared" si="7"/>
        <v>-</v>
      </c>
      <c r="G59" s="193" t="s">
        <v>229</v>
      </c>
      <c r="H59" s="116" t="str">
        <f t="shared" si="7"/>
        <v>-</v>
      </c>
      <c r="I59" s="193">
        <v>0</v>
      </c>
      <c r="J59" s="116" t="str">
        <f t="shared" si="7"/>
        <v>-</v>
      </c>
      <c r="K59" s="193">
        <v>1.1444000000000001</v>
      </c>
      <c r="L59" s="116" t="str">
        <f t="shared" si="8"/>
        <v>-</v>
      </c>
      <c r="M59" s="193">
        <v>0</v>
      </c>
      <c r="N59" s="116">
        <f t="shared" si="9"/>
        <v>-1</v>
      </c>
      <c r="O59" s="116">
        <f t="shared" si="10"/>
        <v>-1</v>
      </c>
    </row>
    <row r="60" spans="2:17" x14ac:dyDescent="0.25">
      <c r="B60" s="114" t="s">
        <v>85</v>
      </c>
      <c r="C60" s="193">
        <v>0.75760000000000005</v>
      </c>
      <c r="D60" s="116"/>
      <c r="E60" s="193" t="s">
        <v>229</v>
      </c>
      <c r="F60" s="116" t="str">
        <f t="shared" si="7"/>
        <v>-</v>
      </c>
      <c r="G60" s="193" t="s">
        <v>229</v>
      </c>
      <c r="H60" s="116" t="str">
        <f t="shared" si="7"/>
        <v>-</v>
      </c>
      <c r="I60" s="193">
        <v>0</v>
      </c>
      <c r="J60" s="116" t="str">
        <f t="shared" si="7"/>
        <v>-</v>
      </c>
      <c r="K60" s="193">
        <v>0.58109999999999995</v>
      </c>
      <c r="L60" s="116" t="str">
        <f t="shared" si="8"/>
        <v>-</v>
      </c>
      <c r="M60" s="193"/>
      <c r="N60" s="116"/>
      <c r="O60" s="116"/>
    </row>
    <row r="61" spans="2:17" x14ac:dyDescent="0.25">
      <c r="B61" s="114" t="s">
        <v>87</v>
      </c>
      <c r="C61" s="193">
        <v>0.54039999999999999</v>
      </c>
      <c r="D61" s="116"/>
      <c r="E61" s="193" t="s">
        <v>229</v>
      </c>
      <c r="F61" s="116" t="str">
        <f t="shared" si="7"/>
        <v>-</v>
      </c>
      <c r="G61" s="193" t="s">
        <v>229</v>
      </c>
      <c r="H61" s="116" t="str">
        <f t="shared" si="7"/>
        <v>-</v>
      </c>
      <c r="I61" s="193">
        <v>0</v>
      </c>
      <c r="J61" s="116" t="str">
        <f t="shared" si="7"/>
        <v>-</v>
      </c>
      <c r="K61" s="193">
        <v>0.59279999999999999</v>
      </c>
      <c r="L61" s="116" t="str">
        <f t="shared" si="8"/>
        <v>-</v>
      </c>
      <c r="M61" s="193"/>
      <c r="N61" s="116"/>
      <c r="O61" s="116"/>
    </row>
    <row r="62" spans="2:17" x14ac:dyDescent="0.25">
      <c r="B62" s="114" t="s">
        <v>89</v>
      </c>
      <c r="C62" s="193">
        <v>0.61030000000000006</v>
      </c>
      <c r="D62" s="116"/>
      <c r="E62" s="193" t="s">
        <v>229</v>
      </c>
      <c r="F62" s="116" t="str">
        <f t="shared" si="7"/>
        <v>-</v>
      </c>
      <c r="G62" s="193" t="s">
        <v>229</v>
      </c>
      <c r="H62" s="116" t="str">
        <f t="shared" si="7"/>
        <v>-</v>
      </c>
      <c r="I62" s="193">
        <v>0</v>
      </c>
      <c r="J62" s="116" t="str">
        <f t="shared" si="7"/>
        <v>-</v>
      </c>
      <c r="K62" s="193">
        <v>0.88049999999999995</v>
      </c>
      <c r="L62" s="116" t="str">
        <f t="shared" si="8"/>
        <v>-</v>
      </c>
      <c r="M62" s="193"/>
      <c r="N62" s="116"/>
      <c r="O62" s="116"/>
    </row>
    <row r="63" spans="2:17" x14ac:dyDescent="0.25">
      <c r="B63" s="114" t="s">
        <v>91</v>
      </c>
      <c r="C63" s="193">
        <v>0.52490000000000003</v>
      </c>
      <c r="D63" s="116"/>
      <c r="E63" s="193" t="s">
        <v>229</v>
      </c>
      <c r="F63" s="116" t="str">
        <f t="shared" si="7"/>
        <v>-</v>
      </c>
      <c r="G63" s="193" t="s">
        <v>229</v>
      </c>
      <c r="H63" s="116" t="str">
        <f t="shared" si="7"/>
        <v>-</v>
      </c>
      <c r="I63" s="193">
        <v>0</v>
      </c>
      <c r="J63" s="116" t="str">
        <f t="shared" si="7"/>
        <v>-</v>
      </c>
      <c r="K63" s="193">
        <v>0.61299999999999999</v>
      </c>
      <c r="L63" s="116" t="str">
        <f t="shared" si="8"/>
        <v>-</v>
      </c>
      <c r="M63" s="193"/>
      <c r="N63" s="116"/>
      <c r="O63" s="116"/>
    </row>
    <row r="64" spans="2:17" x14ac:dyDescent="0.25">
      <c r="B64" s="114" t="s">
        <v>93</v>
      </c>
      <c r="C64" s="193">
        <v>0.52490000000000003</v>
      </c>
      <c r="D64" s="116"/>
      <c r="E64" s="193" t="s">
        <v>229</v>
      </c>
      <c r="F64" s="116" t="str">
        <f t="shared" si="7"/>
        <v>-</v>
      </c>
      <c r="G64" s="193" t="s">
        <v>229</v>
      </c>
      <c r="H64" s="116" t="str">
        <f t="shared" si="7"/>
        <v>-</v>
      </c>
      <c r="I64" s="193">
        <v>0</v>
      </c>
      <c r="J64" s="116" t="str">
        <f t="shared" si="7"/>
        <v>-</v>
      </c>
      <c r="K64" s="193">
        <v>0.52190000000000003</v>
      </c>
      <c r="L64" s="116" t="str">
        <f t="shared" si="8"/>
        <v>-</v>
      </c>
      <c r="M64" s="193"/>
      <c r="N64" s="116"/>
      <c r="O64" s="116"/>
    </row>
    <row r="65" spans="2:17" ht="15.75" x14ac:dyDescent="0.25">
      <c r="B65" s="117" t="s">
        <v>30</v>
      </c>
      <c r="C65" s="200">
        <f>IFERROR(AVERAGE(C53:C64),"-")</f>
        <v>0.55954999999999988</v>
      </c>
      <c r="D65" s="119"/>
      <c r="E65" s="200" t="str">
        <f>IFERROR(AVERAGE(E53:E64),"-")</f>
        <v>-</v>
      </c>
      <c r="F65" s="119" t="str">
        <f t="shared" si="7"/>
        <v>-</v>
      </c>
      <c r="G65" s="200" t="str">
        <f>IFERROR(AVERAGE(G53:G64),"-")</f>
        <v>-</v>
      </c>
      <c r="H65" s="119" t="str">
        <f t="shared" si="7"/>
        <v>-</v>
      </c>
      <c r="I65" s="200">
        <f>IFERROR(AVERAGE(I53:I64),"-")</f>
        <v>0</v>
      </c>
      <c r="J65" s="119" t="str">
        <f t="shared" si="7"/>
        <v>-</v>
      </c>
      <c r="K65" s="200">
        <v>0</v>
      </c>
      <c r="L65" s="119" t="str">
        <f t="shared" si="8"/>
        <v>-</v>
      </c>
      <c r="M65" s="119"/>
      <c r="N65" s="119"/>
      <c r="O65" s="119"/>
    </row>
    <row r="66" spans="2:17" ht="6" customHeight="1" x14ac:dyDescent="0.25"/>
    <row r="67" spans="2:17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2:17" x14ac:dyDescent="0.25">
      <c r="C68" s="197"/>
      <c r="K68" s="197"/>
      <c r="L68" s="197"/>
    </row>
    <row r="70" spans="2:17" ht="21.75" customHeight="1" thickBot="1" x14ac:dyDescent="0.3">
      <c r="B70" s="269" t="s">
        <v>312</v>
      </c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Q70" s="1" t="s">
        <v>157</v>
      </c>
    </row>
    <row r="71" spans="2:17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Q71" s="1" t="s">
        <v>158</v>
      </c>
    </row>
    <row r="72" spans="2:17" ht="22.5" thickTop="1" thickBot="1" x14ac:dyDescent="0.3">
      <c r="B72" s="109"/>
      <c r="C72" s="291" t="s">
        <v>62</v>
      </c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3"/>
    </row>
    <row r="73" spans="2:17" ht="22.5" thickTop="1" thickBot="1" x14ac:dyDescent="0.3">
      <c r="B73" s="109"/>
      <c r="C73" s="294">
        <v>2019</v>
      </c>
      <c r="D73" s="295"/>
      <c r="E73" s="296" t="s">
        <v>285</v>
      </c>
      <c r="F73" s="295"/>
      <c r="G73" s="296" t="s">
        <v>286</v>
      </c>
      <c r="H73" s="295"/>
      <c r="I73" s="296" t="s">
        <v>287</v>
      </c>
      <c r="J73" s="295"/>
      <c r="K73" s="296">
        <v>2023</v>
      </c>
      <c r="L73" s="295"/>
      <c r="M73" s="296">
        <v>2024</v>
      </c>
      <c r="N73" s="297"/>
      <c r="O73" s="298"/>
    </row>
    <row r="74" spans="2:17" ht="16.5" thickTop="1" thickBot="1" x14ac:dyDescent="0.3">
      <c r="B74" s="85"/>
      <c r="C74" s="111" t="s">
        <v>69</v>
      </c>
      <c r="D74" s="112" t="str">
        <f>CONCATENATE("var ",RIGHT(C73,2),"/",RIGHT(C73-1,2))</f>
        <v>var 19/18</v>
      </c>
      <c r="E74" s="113" t="s">
        <v>69</v>
      </c>
      <c r="F74" s="112" t="str">
        <f>CONCATENATE("var ",RIGHT(E73,2),"/",RIGHT(C73,2))</f>
        <v>var 20/19</v>
      </c>
      <c r="G74" s="113" t="s">
        <v>69</v>
      </c>
      <c r="H74" s="112" t="str">
        <f>CONCATENATE("var ",RIGHT(G73,2),"/",RIGHT(E73,2))</f>
        <v>var 21/20</v>
      </c>
      <c r="I74" s="113" t="s">
        <v>69</v>
      </c>
      <c r="J74" s="112" t="str">
        <f>CONCATENATE("var ",RIGHT(I73,2),"/",RIGHT(G73,2))</f>
        <v>var 22/21</v>
      </c>
      <c r="K74" s="113" t="s">
        <v>69</v>
      </c>
      <c r="L74" s="112" t="str">
        <f>CONCATENATE("var ",RIGHT(K73,2),"/",RIGHT(I73,2))</f>
        <v>var 23/22</v>
      </c>
      <c r="M74" s="113" t="s">
        <v>69</v>
      </c>
      <c r="N74" s="112" t="str">
        <f>CONCATENATE("var ",RIGHT(M73,2),"/",RIGHT(K73,2))</f>
        <v>var 24/23</v>
      </c>
      <c r="O74" s="112" t="str">
        <f>CONCATENATE("var ",RIGHT(M73,2),"/",RIGHT(C73,2))</f>
        <v>var 24/19</v>
      </c>
    </row>
    <row r="75" spans="2:17" x14ac:dyDescent="0.25">
      <c r="B75" s="114" t="s">
        <v>71</v>
      </c>
      <c r="C75" s="193">
        <v>0.6139</v>
      </c>
      <c r="D75" s="116"/>
      <c r="E75" s="193" t="s">
        <v>229</v>
      </c>
      <c r="F75" s="116" t="str">
        <f t="shared" ref="F75:J87" si="11">IFERROR(E75/C75-1,"-")</f>
        <v>-</v>
      </c>
      <c r="G75" s="193" t="s">
        <v>229</v>
      </c>
      <c r="H75" s="116" t="str">
        <f t="shared" si="11"/>
        <v>-</v>
      </c>
      <c r="I75" s="193">
        <v>0</v>
      </c>
      <c r="J75" s="116" t="str">
        <f t="shared" si="11"/>
        <v>-</v>
      </c>
      <c r="K75" s="193">
        <v>0</v>
      </c>
      <c r="L75" s="116" t="str">
        <f t="shared" ref="L75:L87" si="12">IFERROR(K75/I75-1,"-")</f>
        <v>-</v>
      </c>
      <c r="M75" s="193">
        <v>0</v>
      </c>
      <c r="N75" s="116" t="str">
        <f t="shared" ref="N75:N83" si="13">IFERROR(M75/K75-1,"-")</f>
        <v>-</v>
      </c>
      <c r="O75" s="116">
        <f>IFERROR(M75/C75-1,"-")</f>
        <v>-1</v>
      </c>
    </row>
    <row r="76" spans="2:17" x14ac:dyDescent="0.25">
      <c r="B76" s="114" t="s">
        <v>73</v>
      </c>
      <c r="C76" s="193">
        <v>0.63939999999999997</v>
      </c>
      <c r="D76" s="116"/>
      <c r="E76" s="193" t="s">
        <v>229</v>
      </c>
      <c r="F76" s="116" t="str">
        <f t="shared" si="11"/>
        <v>-</v>
      </c>
      <c r="G76" s="193" t="s">
        <v>229</v>
      </c>
      <c r="H76" s="116" t="str">
        <f t="shared" si="11"/>
        <v>-</v>
      </c>
      <c r="I76" s="193">
        <v>0</v>
      </c>
      <c r="J76" s="116" t="str">
        <f t="shared" si="11"/>
        <v>-</v>
      </c>
      <c r="K76" s="193">
        <v>0</v>
      </c>
      <c r="L76" s="116" t="str">
        <f t="shared" si="12"/>
        <v>-</v>
      </c>
      <c r="M76" s="193">
        <v>0</v>
      </c>
      <c r="N76" s="116" t="str">
        <f t="shared" si="13"/>
        <v>-</v>
      </c>
      <c r="O76" s="116">
        <f t="shared" ref="O76:O83" si="14">IFERROR(M76/C76-1,"-")</f>
        <v>-1</v>
      </c>
    </row>
    <row r="77" spans="2:17" x14ac:dyDescent="0.25">
      <c r="B77" s="114" t="s">
        <v>75</v>
      </c>
      <c r="C77" s="193">
        <v>0.5968</v>
      </c>
      <c r="D77" s="116"/>
      <c r="E77" s="193" t="s">
        <v>229</v>
      </c>
      <c r="F77" s="116" t="str">
        <f t="shared" si="11"/>
        <v>-</v>
      </c>
      <c r="G77" s="193" t="s">
        <v>229</v>
      </c>
      <c r="H77" s="116" t="str">
        <f t="shared" si="11"/>
        <v>-</v>
      </c>
      <c r="I77" s="193">
        <v>0</v>
      </c>
      <c r="J77" s="116" t="str">
        <f t="shared" si="11"/>
        <v>-</v>
      </c>
      <c r="K77" s="193">
        <v>0</v>
      </c>
      <c r="L77" s="116" t="str">
        <f t="shared" si="12"/>
        <v>-</v>
      </c>
      <c r="M77" s="193">
        <v>0</v>
      </c>
      <c r="N77" s="116" t="str">
        <f t="shared" si="13"/>
        <v>-</v>
      </c>
      <c r="O77" s="116">
        <f t="shared" si="14"/>
        <v>-1</v>
      </c>
    </row>
    <row r="78" spans="2:17" x14ac:dyDescent="0.25">
      <c r="B78" s="114" t="s">
        <v>77</v>
      </c>
      <c r="C78" s="193">
        <v>0.63570000000000004</v>
      </c>
      <c r="D78" s="116"/>
      <c r="E78" s="193" t="s">
        <v>229</v>
      </c>
      <c r="F78" s="116" t="str">
        <f t="shared" si="11"/>
        <v>-</v>
      </c>
      <c r="G78" s="193" t="s">
        <v>229</v>
      </c>
      <c r="H78" s="116" t="str">
        <f t="shared" si="11"/>
        <v>-</v>
      </c>
      <c r="I78" s="193">
        <v>0</v>
      </c>
      <c r="J78" s="116" t="str">
        <f t="shared" si="11"/>
        <v>-</v>
      </c>
      <c r="K78" s="193">
        <v>0</v>
      </c>
      <c r="L78" s="116" t="str">
        <f t="shared" si="12"/>
        <v>-</v>
      </c>
      <c r="M78" s="193">
        <v>0</v>
      </c>
      <c r="N78" s="116" t="str">
        <f t="shared" si="13"/>
        <v>-</v>
      </c>
      <c r="O78" s="116">
        <f t="shared" si="14"/>
        <v>-1</v>
      </c>
    </row>
    <row r="79" spans="2:17" x14ac:dyDescent="0.25">
      <c r="B79" s="114" t="s">
        <v>79</v>
      </c>
      <c r="C79" s="193">
        <v>0.49130000000000001</v>
      </c>
      <c r="D79" s="116"/>
      <c r="E79" s="193" t="s">
        <v>229</v>
      </c>
      <c r="F79" s="116" t="str">
        <f t="shared" si="11"/>
        <v>-</v>
      </c>
      <c r="G79" s="193" t="s">
        <v>229</v>
      </c>
      <c r="H79" s="116" t="str">
        <f t="shared" si="11"/>
        <v>-</v>
      </c>
      <c r="I79" s="193">
        <v>0</v>
      </c>
      <c r="J79" s="116" t="str">
        <f t="shared" si="11"/>
        <v>-</v>
      </c>
      <c r="K79" s="193">
        <v>0</v>
      </c>
      <c r="L79" s="116" t="str">
        <f t="shared" si="12"/>
        <v>-</v>
      </c>
      <c r="M79" s="193">
        <v>0</v>
      </c>
      <c r="N79" s="116" t="str">
        <f t="shared" si="13"/>
        <v>-</v>
      </c>
      <c r="O79" s="116">
        <f t="shared" si="14"/>
        <v>-1</v>
      </c>
    </row>
    <row r="80" spans="2:17" x14ac:dyDescent="0.25">
      <c r="B80" s="114" t="s">
        <v>81</v>
      </c>
      <c r="C80" s="193">
        <v>0.66260000000000008</v>
      </c>
      <c r="D80" s="116"/>
      <c r="E80" s="193" t="s">
        <v>229</v>
      </c>
      <c r="F80" s="116" t="str">
        <f t="shared" si="11"/>
        <v>-</v>
      </c>
      <c r="G80" s="193" t="s">
        <v>229</v>
      </c>
      <c r="H80" s="116" t="str">
        <f t="shared" si="11"/>
        <v>-</v>
      </c>
      <c r="I80" s="193">
        <v>0</v>
      </c>
      <c r="J80" s="116" t="str">
        <f t="shared" si="11"/>
        <v>-</v>
      </c>
      <c r="K80" s="193">
        <v>0</v>
      </c>
      <c r="L80" s="116" t="str">
        <f t="shared" si="12"/>
        <v>-</v>
      </c>
      <c r="M80" s="193">
        <v>0</v>
      </c>
      <c r="N80" s="116" t="str">
        <f t="shared" si="13"/>
        <v>-</v>
      </c>
      <c r="O80" s="116">
        <f t="shared" si="14"/>
        <v>-1</v>
      </c>
    </row>
    <row r="81" spans="2:17" x14ac:dyDescent="0.25">
      <c r="B81" s="114" t="s">
        <v>83</v>
      </c>
      <c r="C81" s="193">
        <v>0.68590000000000007</v>
      </c>
      <c r="D81" s="116"/>
      <c r="E81" s="193" t="s">
        <v>229</v>
      </c>
      <c r="F81" s="116" t="str">
        <f t="shared" si="11"/>
        <v>-</v>
      </c>
      <c r="G81" s="193" t="s">
        <v>229</v>
      </c>
      <c r="H81" s="116" t="str">
        <f t="shared" si="11"/>
        <v>-</v>
      </c>
      <c r="I81" s="193">
        <v>0</v>
      </c>
      <c r="J81" s="116" t="str">
        <f t="shared" si="11"/>
        <v>-</v>
      </c>
      <c r="K81" s="193">
        <v>0</v>
      </c>
      <c r="L81" s="116" t="str">
        <f t="shared" si="12"/>
        <v>-</v>
      </c>
      <c r="M81" s="193">
        <v>0</v>
      </c>
      <c r="N81" s="116" t="str">
        <f t="shared" si="13"/>
        <v>-</v>
      </c>
      <c r="O81" s="116">
        <f t="shared" si="14"/>
        <v>-1</v>
      </c>
    </row>
    <row r="82" spans="2:17" x14ac:dyDescent="0.25">
      <c r="B82" s="114" t="s">
        <v>85</v>
      </c>
      <c r="C82" s="193">
        <v>0.71540000000000004</v>
      </c>
      <c r="D82" s="116"/>
      <c r="E82" s="193" t="s">
        <v>229</v>
      </c>
      <c r="F82" s="116" t="str">
        <f t="shared" si="11"/>
        <v>-</v>
      </c>
      <c r="G82" s="193" t="s">
        <v>229</v>
      </c>
      <c r="H82" s="116" t="str">
        <f t="shared" si="11"/>
        <v>-</v>
      </c>
      <c r="I82" s="193">
        <v>0</v>
      </c>
      <c r="J82" s="116" t="str">
        <f t="shared" si="11"/>
        <v>-</v>
      </c>
      <c r="K82" s="193">
        <v>0</v>
      </c>
      <c r="L82" s="116" t="str">
        <f t="shared" si="12"/>
        <v>-</v>
      </c>
      <c r="M82" s="193"/>
      <c r="N82" s="116"/>
      <c r="O82" s="116"/>
    </row>
    <row r="83" spans="2:17" x14ac:dyDescent="0.25">
      <c r="B83" s="114" t="s">
        <v>87</v>
      </c>
      <c r="C83" s="193">
        <v>0.62319999999999998</v>
      </c>
      <c r="D83" s="116"/>
      <c r="E83" s="193" t="s">
        <v>229</v>
      </c>
      <c r="F83" s="116" t="str">
        <f t="shared" si="11"/>
        <v>-</v>
      </c>
      <c r="G83" s="193" t="s">
        <v>229</v>
      </c>
      <c r="H83" s="116" t="str">
        <f t="shared" si="11"/>
        <v>-</v>
      </c>
      <c r="I83" s="193">
        <v>0</v>
      </c>
      <c r="J83" s="116" t="str">
        <f t="shared" si="11"/>
        <v>-</v>
      </c>
      <c r="K83" s="193">
        <v>0</v>
      </c>
      <c r="L83" s="116" t="str">
        <f t="shared" si="12"/>
        <v>-</v>
      </c>
      <c r="M83" s="193"/>
      <c r="N83" s="116"/>
      <c r="O83" s="116"/>
    </row>
    <row r="84" spans="2:17" x14ac:dyDescent="0.25">
      <c r="B84" s="114" t="s">
        <v>89</v>
      </c>
      <c r="C84" s="193">
        <v>0.41020000000000001</v>
      </c>
      <c r="D84" s="116"/>
      <c r="E84" s="193" t="s">
        <v>229</v>
      </c>
      <c r="F84" s="116" t="str">
        <f t="shared" si="11"/>
        <v>-</v>
      </c>
      <c r="G84" s="193" t="s">
        <v>229</v>
      </c>
      <c r="H84" s="116" t="str">
        <f t="shared" si="11"/>
        <v>-</v>
      </c>
      <c r="I84" s="193">
        <v>0</v>
      </c>
      <c r="J84" s="116" t="str">
        <f t="shared" si="11"/>
        <v>-</v>
      </c>
      <c r="K84" s="193">
        <v>0</v>
      </c>
      <c r="L84" s="116" t="str">
        <f t="shared" si="12"/>
        <v>-</v>
      </c>
      <c r="M84" s="193"/>
      <c r="N84" s="116"/>
      <c r="O84" s="116"/>
    </row>
    <row r="85" spans="2:17" x14ac:dyDescent="0.25">
      <c r="B85" s="114" t="s">
        <v>91</v>
      </c>
      <c r="C85" s="193">
        <v>0.501</v>
      </c>
      <c r="D85" s="116"/>
      <c r="E85" s="193" t="s">
        <v>229</v>
      </c>
      <c r="F85" s="116" t="str">
        <f t="shared" si="11"/>
        <v>-</v>
      </c>
      <c r="G85" s="193" t="s">
        <v>229</v>
      </c>
      <c r="H85" s="116" t="str">
        <f t="shared" si="11"/>
        <v>-</v>
      </c>
      <c r="I85" s="193">
        <v>0</v>
      </c>
      <c r="J85" s="116" t="str">
        <f t="shared" si="11"/>
        <v>-</v>
      </c>
      <c r="K85" s="193">
        <v>0</v>
      </c>
      <c r="L85" s="116" t="str">
        <f t="shared" si="12"/>
        <v>-</v>
      </c>
      <c r="M85" s="193"/>
      <c r="N85" s="116"/>
      <c r="O85" s="116"/>
    </row>
    <row r="86" spans="2:17" x14ac:dyDescent="0.25">
      <c r="B86" s="114" t="s">
        <v>93</v>
      </c>
      <c r="C86" s="193">
        <v>0.47259999999999996</v>
      </c>
      <c r="D86" s="116"/>
      <c r="E86" s="193" t="s">
        <v>229</v>
      </c>
      <c r="F86" s="116" t="str">
        <f t="shared" si="11"/>
        <v>-</v>
      </c>
      <c r="G86" s="193" t="s">
        <v>229</v>
      </c>
      <c r="H86" s="116" t="str">
        <f t="shared" si="11"/>
        <v>-</v>
      </c>
      <c r="I86" s="193">
        <v>0</v>
      </c>
      <c r="J86" s="116" t="str">
        <f t="shared" si="11"/>
        <v>-</v>
      </c>
      <c r="K86" s="193">
        <v>0.92159999999999997</v>
      </c>
      <c r="L86" s="116" t="str">
        <f t="shared" si="12"/>
        <v>-</v>
      </c>
      <c r="M86" s="193"/>
      <c r="N86" s="116"/>
      <c r="O86" s="116"/>
    </row>
    <row r="87" spans="2:17" ht="15.75" x14ac:dyDescent="0.25">
      <c r="B87" s="117" t="s">
        <v>30</v>
      </c>
      <c r="C87" s="200">
        <v>0.58733333333333326</v>
      </c>
      <c r="D87" s="119"/>
      <c r="E87" s="200" t="s">
        <v>229</v>
      </c>
      <c r="F87" s="119" t="s">
        <v>229</v>
      </c>
      <c r="G87" s="200" t="s">
        <v>229</v>
      </c>
      <c r="H87" s="119" t="s">
        <v>229</v>
      </c>
      <c r="I87" s="200">
        <v>0</v>
      </c>
      <c r="J87" s="119" t="s">
        <v>229</v>
      </c>
      <c r="K87" s="200">
        <v>7.6799999999999993E-2</v>
      </c>
      <c r="L87" s="119" t="s">
        <v>229</v>
      </c>
      <c r="M87" s="198"/>
      <c r="N87" s="199"/>
      <c r="O87" s="199"/>
    </row>
    <row r="88" spans="2:17" ht="6" customHeight="1" x14ac:dyDescent="0.25"/>
    <row r="89" spans="2:17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2:17" ht="21.75" customHeight="1" thickBot="1" x14ac:dyDescent="0.3">
      <c r="B92" s="269" t="s">
        <v>313</v>
      </c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Q92" s="1" t="s">
        <v>159</v>
      </c>
    </row>
    <row r="93" spans="2:17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Q93" s="1" t="s">
        <v>160</v>
      </c>
    </row>
    <row r="94" spans="2:17" ht="22.5" thickTop="1" thickBot="1" x14ac:dyDescent="0.3">
      <c r="B94" s="109"/>
      <c r="C94" s="291" t="s">
        <v>32</v>
      </c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3"/>
    </row>
    <row r="95" spans="2:17" ht="22.5" thickTop="1" thickBot="1" x14ac:dyDescent="0.3">
      <c r="B95" s="109"/>
      <c r="C95" s="294">
        <v>2019</v>
      </c>
      <c r="D95" s="295"/>
      <c r="E95" s="296" t="s">
        <v>285</v>
      </c>
      <c r="F95" s="295"/>
      <c r="G95" s="296" t="s">
        <v>286</v>
      </c>
      <c r="H95" s="295"/>
      <c r="I95" s="296" t="s">
        <v>287</v>
      </c>
      <c r="J95" s="295"/>
      <c r="K95" s="296">
        <v>2023</v>
      </c>
      <c r="L95" s="295"/>
      <c r="M95" s="296">
        <v>2024</v>
      </c>
      <c r="N95" s="297"/>
      <c r="O95" s="298"/>
    </row>
    <row r="96" spans="2:17" ht="16.5" thickTop="1" thickBot="1" x14ac:dyDescent="0.3">
      <c r="B96" s="85"/>
      <c r="C96" s="111" t="s">
        <v>69</v>
      </c>
      <c r="D96" s="112" t="str">
        <f>CONCATENATE("var ",RIGHT(C95,2),"/",RIGHT(C95-1,2))</f>
        <v>var 19/18</v>
      </c>
      <c r="E96" s="113" t="s">
        <v>69</v>
      </c>
      <c r="F96" s="112" t="str">
        <f>CONCATENATE("var ",RIGHT(E95,2),"/",RIGHT(C95,2))</f>
        <v>var 20/19</v>
      </c>
      <c r="G96" s="113" t="s">
        <v>69</v>
      </c>
      <c r="H96" s="112" t="str">
        <f>CONCATENATE("var ",RIGHT(G95,2),"/",RIGHT(E95,2))</f>
        <v>var 21/20</v>
      </c>
      <c r="I96" s="113" t="s">
        <v>69</v>
      </c>
      <c r="J96" s="112" t="str">
        <f>CONCATENATE("var ",RIGHT(I95,2),"/",RIGHT(G95,2))</f>
        <v>var 22/21</v>
      </c>
      <c r="K96" s="113" t="s">
        <v>69</v>
      </c>
      <c r="L96" s="112" t="str">
        <f>CONCATENATE("var ",RIGHT(K95,2),"/",RIGHT(I95,2))</f>
        <v>var 23/22</v>
      </c>
      <c r="M96" s="113" t="s">
        <v>69</v>
      </c>
      <c r="N96" s="112" t="str">
        <f>CONCATENATE("var ",RIGHT(M95,2),"/",RIGHT(K95,2))</f>
        <v>var 24/23</v>
      </c>
      <c r="O96" s="112" t="str">
        <f>CONCATENATE("var ",RIGHT(M95,2),"/",RIGHT(C95,2))</f>
        <v>var 24/19</v>
      </c>
    </row>
    <row r="97" spans="2:15" x14ac:dyDescent="0.25">
      <c r="B97" s="114" t="s">
        <v>71</v>
      </c>
      <c r="C97" s="193" t="s">
        <v>229</v>
      </c>
      <c r="D97" s="116"/>
      <c r="E97" s="193" t="s">
        <v>229</v>
      </c>
      <c r="F97" s="116" t="str">
        <f t="shared" ref="F97:J109" si="15">IFERROR(E97/C97-1,"-")</f>
        <v>-</v>
      </c>
      <c r="G97" s="193" t="s">
        <v>229</v>
      </c>
      <c r="H97" s="116" t="str">
        <f t="shared" si="15"/>
        <v>-</v>
      </c>
      <c r="I97" s="193" t="s">
        <v>229</v>
      </c>
      <c r="J97" s="116" t="str">
        <f t="shared" si="15"/>
        <v>-</v>
      </c>
      <c r="K97" s="193" t="s">
        <v>229</v>
      </c>
      <c r="L97" s="116" t="str">
        <f t="shared" ref="L97:L109" si="16">IFERROR(K97/I97-1,"-")</f>
        <v>-</v>
      </c>
      <c r="M97" s="193" t="s">
        <v>229</v>
      </c>
      <c r="N97" s="116" t="str">
        <f t="shared" ref="N97:N105" si="17">IFERROR(M97/K97-1,"-")</f>
        <v>-</v>
      </c>
      <c r="O97" s="116" t="str">
        <f>IFERROR(M97/C97-1,"-")</f>
        <v>-</v>
      </c>
    </row>
    <row r="98" spans="2:15" x14ac:dyDescent="0.25">
      <c r="B98" s="114" t="s">
        <v>73</v>
      </c>
      <c r="C98" s="193" t="s">
        <v>229</v>
      </c>
      <c r="D98" s="116"/>
      <c r="E98" s="193" t="s">
        <v>229</v>
      </c>
      <c r="F98" s="116" t="str">
        <f t="shared" si="15"/>
        <v>-</v>
      </c>
      <c r="G98" s="193" t="s">
        <v>229</v>
      </c>
      <c r="H98" s="116" t="str">
        <f t="shared" si="15"/>
        <v>-</v>
      </c>
      <c r="I98" s="193" t="s">
        <v>229</v>
      </c>
      <c r="J98" s="116" t="str">
        <f t="shared" si="15"/>
        <v>-</v>
      </c>
      <c r="K98" s="193" t="s">
        <v>229</v>
      </c>
      <c r="L98" s="116" t="str">
        <f t="shared" si="16"/>
        <v>-</v>
      </c>
      <c r="M98" s="193" t="s">
        <v>229</v>
      </c>
      <c r="N98" s="116" t="str">
        <f t="shared" si="17"/>
        <v>-</v>
      </c>
      <c r="O98" s="116" t="str">
        <f t="shared" ref="O98:O105" si="18">IFERROR(M98/C98-1,"-")</f>
        <v>-</v>
      </c>
    </row>
    <row r="99" spans="2:15" x14ac:dyDescent="0.25">
      <c r="B99" s="114" t="s">
        <v>75</v>
      </c>
      <c r="C99" s="193" t="s">
        <v>229</v>
      </c>
      <c r="D99" s="116"/>
      <c r="E99" s="193" t="s">
        <v>229</v>
      </c>
      <c r="F99" s="116" t="str">
        <f t="shared" si="15"/>
        <v>-</v>
      </c>
      <c r="G99" s="193" t="s">
        <v>229</v>
      </c>
      <c r="H99" s="116" t="str">
        <f t="shared" si="15"/>
        <v>-</v>
      </c>
      <c r="I99" s="193" t="s">
        <v>229</v>
      </c>
      <c r="J99" s="116" t="str">
        <f t="shared" si="15"/>
        <v>-</v>
      </c>
      <c r="K99" s="193" t="s">
        <v>229</v>
      </c>
      <c r="L99" s="116" t="str">
        <f t="shared" si="16"/>
        <v>-</v>
      </c>
      <c r="M99" s="193" t="s">
        <v>229</v>
      </c>
      <c r="N99" s="116" t="str">
        <f t="shared" si="17"/>
        <v>-</v>
      </c>
      <c r="O99" s="116" t="str">
        <f t="shared" si="18"/>
        <v>-</v>
      </c>
    </row>
    <row r="100" spans="2:15" x14ac:dyDescent="0.25">
      <c r="B100" s="114" t="s">
        <v>77</v>
      </c>
      <c r="C100" s="193" t="s">
        <v>229</v>
      </c>
      <c r="D100" s="116"/>
      <c r="E100" s="193" t="s">
        <v>229</v>
      </c>
      <c r="F100" s="116" t="str">
        <f t="shared" si="15"/>
        <v>-</v>
      </c>
      <c r="G100" s="193" t="s">
        <v>229</v>
      </c>
      <c r="H100" s="116" t="str">
        <f t="shared" si="15"/>
        <v>-</v>
      </c>
      <c r="I100" s="193" t="s">
        <v>229</v>
      </c>
      <c r="J100" s="116" t="str">
        <f t="shared" si="15"/>
        <v>-</v>
      </c>
      <c r="K100" s="193" t="s">
        <v>229</v>
      </c>
      <c r="L100" s="116" t="str">
        <f t="shared" si="16"/>
        <v>-</v>
      </c>
      <c r="M100" s="193" t="s">
        <v>229</v>
      </c>
      <c r="N100" s="116" t="str">
        <f t="shared" si="17"/>
        <v>-</v>
      </c>
      <c r="O100" s="116" t="str">
        <f t="shared" si="18"/>
        <v>-</v>
      </c>
    </row>
    <row r="101" spans="2:15" x14ac:dyDescent="0.25">
      <c r="B101" s="114" t="s">
        <v>79</v>
      </c>
      <c r="C101" s="193" t="s">
        <v>229</v>
      </c>
      <c r="D101" s="116"/>
      <c r="E101" s="193" t="s">
        <v>229</v>
      </c>
      <c r="F101" s="116" t="str">
        <f t="shared" si="15"/>
        <v>-</v>
      </c>
      <c r="G101" s="193" t="s">
        <v>229</v>
      </c>
      <c r="H101" s="116" t="str">
        <f t="shared" si="15"/>
        <v>-</v>
      </c>
      <c r="I101" s="193" t="s">
        <v>229</v>
      </c>
      <c r="J101" s="116" t="str">
        <f t="shared" si="15"/>
        <v>-</v>
      </c>
      <c r="K101" s="193" t="s">
        <v>229</v>
      </c>
      <c r="L101" s="116" t="str">
        <f t="shared" si="16"/>
        <v>-</v>
      </c>
      <c r="M101" s="193" t="s">
        <v>229</v>
      </c>
      <c r="N101" s="116" t="str">
        <f t="shared" si="17"/>
        <v>-</v>
      </c>
      <c r="O101" s="116" t="str">
        <f t="shared" si="18"/>
        <v>-</v>
      </c>
    </row>
    <row r="102" spans="2:15" x14ac:dyDescent="0.25">
      <c r="B102" s="114" t="s">
        <v>81</v>
      </c>
      <c r="C102" s="193" t="s">
        <v>229</v>
      </c>
      <c r="D102" s="116"/>
      <c r="E102" s="193" t="s">
        <v>229</v>
      </c>
      <c r="F102" s="116" t="str">
        <f t="shared" si="15"/>
        <v>-</v>
      </c>
      <c r="G102" s="193" t="s">
        <v>229</v>
      </c>
      <c r="H102" s="116" t="str">
        <f t="shared" si="15"/>
        <v>-</v>
      </c>
      <c r="I102" s="193" t="s">
        <v>229</v>
      </c>
      <c r="J102" s="116" t="str">
        <f t="shared" si="15"/>
        <v>-</v>
      </c>
      <c r="K102" s="193" t="s">
        <v>229</v>
      </c>
      <c r="L102" s="116" t="str">
        <f t="shared" si="16"/>
        <v>-</v>
      </c>
      <c r="M102" s="193" t="s">
        <v>229</v>
      </c>
      <c r="N102" s="116" t="str">
        <f t="shared" si="17"/>
        <v>-</v>
      </c>
      <c r="O102" s="116" t="str">
        <f t="shared" si="18"/>
        <v>-</v>
      </c>
    </row>
    <row r="103" spans="2:15" x14ac:dyDescent="0.25">
      <c r="B103" s="114" t="s">
        <v>83</v>
      </c>
      <c r="C103" s="193" t="s">
        <v>229</v>
      </c>
      <c r="D103" s="116"/>
      <c r="E103" s="193" t="s">
        <v>229</v>
      </c>
      <c r="F103" s="116" t="str">
        <f t="shared" si="15"/>
        <v>-</v>
      </c>
      <c r="G103" s="193" t="s">
        <v>229</v>
      </c>
      <c r="H103" s="116" t="str">
        <f t="shared" si="15"/>
        <v>-</v>
      </c>
      <c r="I103" s="193" t="s">
        <v>229</v>
      </c>
      <c r="J103" s="116" t="str">
        <f t="shared" si="15"/>
        <v>-</v>
      </c>
      <c r="K103" s="193" t="s">
        <v>229</v>
      </c>
      <c r="L103" s="116" t="str">
        <f t="shared" si="16"/>
        <v>-</v>
      </c>
      <c r="M103" s="193" t="s">
        <v>229</v>
      </c>
      <c r="N103" s="116" t="str">
        <f t="shared" si="17"/>
        <v>-</v>
      </c>
      <c r="O103" s="116" t="str">
        <f t="shared" si="18"/>
        <v>-</v>
      </c>
    </row>
    <row r="104" spans="2:15" x14ac:dyDescent="0.25">
      <c r="B104" s="114" t="s">
        <v>85</v>
      </c>
      <c r="C104" s="193" t="s">
        <v>229</v>
      </c>
      <c r="D104" s="116"/>
      <c r="E104" s="193" t="s">
        <v>229</v>
      </c>
      <c r="F104" s="116" t="str">
        <f t="shared" si="15"/>
        <v>-</v>
      </c>
      <c r="G104" s="193" t="s">
        <v>229</v>
      </c>
      <c r="H104" s="116" t="str">
        <f t="shared" si="15"/>
        <v>-</v>
      </c>
      <c r="I104" s="193" t="s">
        <v>229</v>
      </c>
      <c r="J104" s="116" t="str">
        <f t="shared" si="15"/>
        <v>-</v>
      </c>
      <c r="K104" s="193" t="s">
        <v>229</v>
      </c>
      <c r="L104" s="116" t="str">
        <f t="shared" si="16"/>
        <v>-</v>
      </c>
      <c r="M104" s="193" t="s">
        <v>229</v>
      </c>
      <c r="N104" s="116" t="str">
        <f t="shared" si="17"/>
        <v>-</v>
      </c>
      <c r="O104" s="116" t="str">
        <f t="shared" si="18"/>
        <v>-</v>
      </c>
    </row>
    <row r="105" spans="2:15" x14ac:dyDescent="0.25">
      <c r="B105" s="114" t="s">
        <v>87</v>
      </c>
      <c r="C105" s="193" t="s">
        <v>229</v>
      </c>
      <c r="D105" s="116"/>
      <c r="E105" s="193" t="s">
        <v>229</v>
      </c>
      <c r="F105" s="116" t="str">
        <f t="shared" si="15"/>
        <v>-</v>
      </c>
      <c r="G105" s="193" t="s">
        <v>229</v>
      </c>
      <c r="H105" s="116" t="str">
        <f t="shared" si="15"/>
        <v>-</v>
      </c>
      <c r="I105" s="193" t="s">
        <v>229</v>
      </c>
      <c r="J105" s="116" t="str">
        <f t="shared" si="15"/>
        <v>-</v>
      </c>
      <c r="K105" s="193" t="s">
        <v>229</v>
      </c>
      <c r="L105" s="116" t="str">
        <f t="shared" si="16"/>
        <v>-</v>
      </c>
      <c r="M105" s="193" t="s">
        <v>229</v>
      </c>
      <c r="N105" s="116" t="str">
        <f t="shared" si="17"/>
        <v>-</v>
      </c>
      <c r="O105" s="116" t="str">
        <f t="shared" si="18"/>
        <v>-</v>
      </c>
    </row>
    <row r="106" spans="2:15" x14ac:dyDescent="0.25">
      <c r="B106" s="114" t="s">
        <v>89</v>
      </c>
      <c r="C106" s="193" t="s">
        <v>229</v>
      </c>
      <c r="D106" s="116"/>
      <c r="E106" s="193" t="s">
        <v>229</v>
      </c>
      <c r="F106" s="116" t="str">
        <f t="shared" si="15"/>
        <v>-</v>
      </c>
      <c r="G106" s="193" t="s">
        <v>229</v>
      </c>
      <c r="H106" s="116" t="str">
        <f t="shared" si="15"/>
        <v>-</v>
      </c>
      <c r="I106" s="193" t="s">
        <v>229</v>
      </c>
      <c r="J106" s="116" t="str">
        <f t="shared" si="15"/>
        <v>-</v>
      </c>
      <c r="K106" s="193" t="s">
        <v>229</v>
      </c>
      <c r="L106" s="116" t="str">
        <f t="shared" si="16"/>
        <v>-</v>
      </c>
      <c r="M106" s="193" t="s">
        <v>229</v>
      </c>
      <c r="N106" s="116" t="str">
        <f>IFERROR(M106/K106-1,"-")</f>
        <v>-</v>
      </c>
      <c r="O106" s="116" t="str">
        <f>IFERROR(M106/C106-1,"-")</f>
        <v>-</v>
      </c>
    </row>
    <row r="107" spans="2:15" x14ac:dyDescent="0.25">
      <c r="B107" s="114" t="s">
        <v>91</v>
      </c>
      <c r="C107" s="193" t="s">
        <v>229</v>
      </c>
      <c r="D107" s="116"/>
      <c r="E107" s="193" t="s">
        <v>229</v>
      </c>
      <c r="F107" s="116" t="str">
        <f t="shared" si="15"/>
        <v>-</v>
      </c>
      <c r="G107" s="193" t="s">
        <v>229</v>
      </c>
      <c r="H107" s="116" t="str">
        <f t="shared" si="15"/>
        <v>-</v>
      </c>
      <c r="I107" s="193" t="s">
        <v>229</v>
      </c>
      <c r="J107" s="116" t="str">
        <f t="shared" si="15"/>
        <v>-</v>
      </c>
      <c r="K107" s="193" t="s">
        <v>229</v>
      </c>
      <c r="L107" s="116" t="str">
        <f t="shared" si="16"/>
        <v>-</v>
      </c>
      <c r="M107" s="193" t="s">
        <v>229</v>
      </c>
      <c r="N107" s="116" t="str">
        <f>IFERROR(M107/K107-1,"-")</f>
        <v>-</v>
      </c>
      <c r="O107" s="116" t="str">
        <f>IFERROR(M107/C107-1,"-")</f>
        <v>-</v>
      </c>
    </row>
    <row r="108" spans="2:15" x14ac:dyDescent="0.25">
      <c r="B108" s="114" t="s">
        <v>93</v>
      </c>
      <c r="C108" s="193" t="s">
        <v>229</v>
      </c>
      <c r="D108" s="116"/>
      <c r="E108" s="193" t="s">
        <v>229</v>
      </c>
      <c r="F108" s="116" t="str">
        <f t="shared" si="15"/>
        <v>-</v>
      </c>
      <c r="G108" s="193" t="s">
        <v>229</v>
      </c>
      <c r="H108" s="116" t="str">
        <f t="shared" si="15"/>
        <v>-</v>
      </c>
      <c r="I108" s="193" t="s">
        <v>229</v>
      </c>
      <c r="J108" s="116" t="str">
        <f t="shared" si="15"/>
        <v>-</v>
      </c>
      <c r="K108" s="193" t="s">
        <v>229</v>
      </c>
      <c r="L108" s="116" t="str">
        <f t="shared" si="16"/>
        <v>-</v>
      </c>
      <c r="M108" s="193" t="s">
        <v>229</v>
      </c>
      <c r="N108" s="116" t="str">
        <f>IFERROR(M108/K108-1,"-")</f>
        <v>-</v>
      </c>
      <c r="O108" s="116" t="str">
        <f>IFERROR(M108/C108-1,"-")</f>
        <v>-</v>
      </c>
    </row>
    <row r="109" spans="2:15" ht="15.75" x14ac:dyDescent="0.25">
      <c r="B109" s="117" t="s">
        <v>30</v>
      </c>
      <c r="C109" s="200" t="str">
        <f>IFERROR(AVERAGE(C97:C108),"-")</f>
        <v>-</v>
      </c>
      <c r="D109" s="119"/>
      <c r="E109" s="200" t="str">
        <f>IFERROR(AVERAGE(E97:E108),"-")</f>
        <v>-</v>
      </c>
      <c r="F109" s="119" t="str">
        <f t="shared" si="15"/>
        <v>-</v>
      </c>
      <c r="G109" s="200" t="str">
        <f>IFERROR(AVERAGE(G97:G108),"-")</f>
        <v>-</v>
      </c>
      <c r="H109" s="119" t="str">
        <f t="shared" si="15"/>
        <v>-</v>
      </c>
      <c r="I109" s="200" t="str">
        <f>IFERROR(AVERAGE(I97:I108),"-")</f>
        <v>-</v>
      </c>
      <c r="J109" s="119" t="str">
        <f t="shared" si="15"/>
        <v>-</v>
      </c>
      <c r="K109" s="200" t="str">
        <f>IFERROR(AVERAGE(K97:K108),"-")</f>
        <v>-</v>
      </c>
      <c r="L109" s="119" t="str">
        <f t="shared" si="16"/>
        <v>-</v>
      </c>
      <c r="M109" s="200" t="str">
        <f>IFERROR(AVERAGE(M97:M108),"-")</f>
        <v>-</v>
      </c>
      <c r="N109" s="119" t="s">
        <v>229</v>
      </c>
      <c r="O109" s="119" t="s">
        <v>229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97"/>
      <c r="K112" s="197"/>
      <c r="L112" s="197"/>
      <c r="O112" s="197"/>
    </row>
    <row r="114" spans="15:15" x14ac:dyDescent="0.25">
      <c r="O114" s="197"/>
    </row>
  </sheetData>
  <mergeCells count="41">
    <mergeCell ref="B4:O4"/>
    <mergeCell ref="C6:O6"/>
    <mergeCell ref="C7:D7"/>
    <mergeCell ref="E7:F7"/>
    <mergeCell ref="G7:H7"/>
    <mergeCell ref="I7:J7"/>
    <mergeCell ref="K7:L7"/>
    <mergeCell ref="M7:O7"/>
    <mergeCell ref="P21:P24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159E-4C2C-4CEB-A44A-BAA90B71CF90}">
  <sheetPr>
    <tabColor theme="2" tint="-0.499984740745262"/>
  </sheetPr>
  <dimension ref="B4:B25"/>
  <sheetViews>
    <sheetView showGridLines="0" workbookViewId="0">
      <selection activeCell="F20" sqref="F20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46C69-BE8A-4B32-BD35-5ED3AEF9B3E6}">
  <sheetPr>
    <tabColor theme="2" tint="-9.9978637043366805E-2"/>
  </sheetPr>
  <dimension ref="B1:BB44"/>
  <sheetViews>
    <sheetView showGridLines="0" workbookViewId="0">
      <selection activeCell="F20" sqref="F20"/>
    </sheetView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0.85546875" customWidth="1"/>
    <col min="10" max="10" width="11" hidden="1" customWidth="1"/>
    <col min="11" max="11" width="13.85546875" hidden="1" customWidth="1"/>
    <col min="12" max="12" width="11" hidden="1" customWidth="1"/>
    <col min="13" max="13" width="0" hidden="1" customWidth="1"/>
    <col min="14" max="14" width="11.42578125" hidden="1" customWidth="1"/>
    <col min="15" max="16" width="0" hidden="1" customWidth="1"/>
    <col min="18" max="18" width="25" customWidth="1"/>
    <col min="19" max="19" width="11.28515625" customWidth="1"/>
    <col min="20" max="20" width="14.85546875" customWidth="1"/>
    <col min="21" max="21" width="14.42578125" customWidth="1"/>
    <col min="22" max="23" width="14.28515625" customWidth="1"/>
    <col min="24" max="24" width="14.42578125" customWidth="1"/>
    <col min="25" max="25" width="15" customWidth="1"/>
    <col min="26" max="26" width="11.42578125" hidden="1" customWidth="1"/>
    <col min="27" max="27" width="14.85546875" hidden="1" customWidth="1"/>
    <col min="28" max="28" width="11.42578125" hidden="1" customWidth="1"/>
    <col min="29" max="29" width="12.42578125" hidden="1" customWidth="1"/>
    <col min="30" max="30" width="10.85546875" hidden="1" customWidth="1"/>
    <col min="31" max="31" width="9.85546875" hidden="1" customWidth="1"/>
    <col min="32" max="32" width="9.42578125" hidden="1" customWidth="1"/>
    <col min="33" max="33" width="14.5703125" customWidth="1"/>
    <col min="34" max="34" width="28.42578125" customWidth="1"/>
    <col min="35" max="39" width="17.7109375" customWidth="1"/>
    <col min="40" max="40" width="9.28515625" customWidth="1"/>
    <col min="41" max="41" width="14.140625" customWidth="1"/>
    <col min="42" max="42" width="9.42578125" customWidth="1"/>
    <col min="43" max="43" width="13.140625" customWidth="1"/>
    <col min="44" max="44" width="7.85546875" customWidth="1"/>
    <col min="45" max="49" width="14.42578125" hidden="1" customWidth="1"/>
    <col min="50" max="50" width="9.85546875" hidden="1" customWidth="1"/>
    <col min="51" max="51" width="13" hidden="1" customWidth="1"/>
    <col min="52" max="52" width="9.5703125" hidden="1" customWidth="1"/>
    <col min="53" max="53" width="11.85546875" hidden="1" customWidth="1"/>
    <col min="54" max="54" width="9" hidden="1" customWidth="1"/>
  </cols>
  <sheetData>
    <row r="1" spans="2:54" ht="42.75" customHeight="1" x14ac:dyDescent="0.25"/>
    <row r="3" spans="2:54" x14ac:dyDescent="0.25">
      <c r="O3" s="201"/>
    </row>
    <row r="5" spans="2:54" ht="50.25" customHeight="1" thickBot="1" x14ac:dyDescent="0.3">
      <c r="B5" s="269" t="s">
        <v>162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R5" s="269" t="s">
        <v>163</v>
      </c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H5" s="269" t="s">
        <v>164</v>
      </c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</row>
    <row r="6" spans="2:54" ht="6" customHeight="1" thickBot="1" x14ac:dyDescent="0.3">
      <c r="B6" s="83"/>
      <c r="C6" s="83"/>
      <c r="D6" s="83"/>
      <c r="E6" s="83"/>
      <c r="F6" s="83"/>
      <c r="G6" s="83"/>
      <c r="H6" s="83"/>
      <c r="I6" s="84"/>
      <c r="J6" s="83"/>
      <c r="K6" s="83"/>
      <c r="L6" s="83"/>
      <c r="M6" s="83"/>
      <c r="N6" s="84"/>
      <c r="O6" s="84"/>
      <c r="P6" s="84"/>
      <c r="R6" s="83"/>
      <c r="S6" s="83"/>
      <c r="T6" s="83"/>
      <c r="U6" s="83"/>
      <c r="V6" s="83"/>
      <c r="W6" s="83"/>
      <c r="X6" s="83"/>
      <c r="Y6" s="84"/>
      <c r="Z6" s="83"/>
      <c r="AA6" s="83"/>
      <c r="AB6" s="83"/>
      <c r="AC6" s="83"/>
      <c r="AD6" s="84"/>
      <c r="AE6" s="84"/>
      <c r="AF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</row>
    <row r="7" spans="2:54" ht="51.75" customHeight="1" thickBot="1" x14ac:dyDescent="0.3">
      <c r="B7" s="85"/>
      <c r="C7" s="202" t="s">
        <v>262</v>
      </c>
      <c r="D7" s="202" t="s">
        <v>269</v>
      </c>
      <c r="E7" s="202" t="s">
        <v>264</v>
      </c>
      <c r="F7" s="90" t="s">
        <v>265</v>
      </c>
      <c r="G7" s="90" t="s">
        <v>266</v>
      </c>
      <c r="H7" s="14" t="str">
        <f>CONCATENATE("var. ",RIGHT(G7,2),"/",RIGHT(F7,2))</f>
        <v>var. 24/23</v>
      </c>
      <c r="I7" s="203" t="str">
        <f>CONCATENATE("var. ",RIGHT(G7,2),"/",RIGHT(C7,2))</f>
        <v>var. 24/19</v>
      </c>
      <c r="J7" s="202" t="s">
        <v>235</v>
      </c>
      <c r="K7" s="204" t="s">
        <v>225</v>
      </c>
      <c r="L7" s="204" t="s">
        <v>226</v>
      </c>
      <c r="M7" s="13" t="s">
        <v>227</v>
      </c>
      <c r="N7" s="13" t="s">
        <v>228</v>
      </c>
      <c r="O7" s="14" t="str">
        <f>CONCATENATE("var. ",RIGHT(N7,2),"/",RIGHT(M7,2))</f>
        <v>var. 24/23</v>
      </c>
      <c r="P7" s="14" t="str">
        <f>CONCATENATE("var. ",RIGHT(N7,2),"/",RIGHT(J7,2))</f>
        <v>var. 24/20</v>
      </c>
      <c r="R7" s="85"/>
      <c r="S7" s="202" t="s">
        <v>262</v>
      </c>
      <c r="T7" s="204" t="s">
        <v>269</v>
      </c>
      <c r="U7" s="204" t="s">
        <v>264</v>
      </c>
      <c r="V7" s="90" t="s">
        <v>265</v>
      </c>
      <c r="W7" s="90" t="s">
        <v>266</v>
      </c>
      <c r="X7" s="14" t="str">
        <f>CONCATENATE("var. ",RIGHT(W7,2),"/",RIGHT(V7,2))</f>
        <v>var. 24/23</v>
      </c>
      <c r="Y7" s="203" t="str">
        <f>CONCATENATE("var. ",RIGHT(W7,2),"/",RIGHT(S7,2))</f>
        <v>var. 24/19</v>
      </c>
      <c r="Z7" s="202" t="s">
        <v>235</v>
      </c>
      <c r="AA7" s="202" t="s">
        <v>225</v>
      </c>
      <c r="AB7" s="202" t="s">
        <v>226</v>
      </c>
      <c r="AC7" s="13" t="s">
        <v>227</v>
      </c>
      <c r="AD7" s="13" t="s">
        <v>228</v>
      </c>
      <c r="AE7" s="14" t="str">
        <f>CONCATENATE("var. ",RIGHT(AD7,2),"/",RIGHT(AC7,2))</f>
        <v>var. 24/23</v>
      </c>
      <c r="AF7" s="14" t="str">
        <f>CONCATENATE("var. ",RIGHT(AD7,2),"/",RIGHT(Z7,2))</f>
        <v>var. 24/20</v>
      </c>
      <c r="AH7" s="85"/>
      <c r="AI7" s="202" t="s">
        <v>262</v>
      </c>
      <c r="AJ7" s="204" t="s">
        <v>269</v>
      </c>
      <c r="AK7" s="204" t="s">
        <v>264</v>
      </c>
      <c r="AL7" s="90" t="s">
        <v>265</v>
      </c>
      <c r="AM7" s="90" t="s">
        <v>266</v>
      </c>
      <c r="AN7" s="14" t="str">
        <f>CONCATENATE("var. ",RIGHT(AM7,2),"/",RIGHT(AL7,2))</f>
        <v>var. 24/23</v>
      </c>
      <c r="AO7" s="203" t="str">
        <f>CONCATENATE("dif. ",RIGHT(AM7,2),"/",RIGHT(AL7,2))</f>
        <v>dif. 24/23</v>
      </c>
      <c r="AP7" s="203" t="str">
        <f>CONCATENATE("var. ",RIGHT(AM7,2),"/",RIGHT(AI7,2))</f>
        <v>var. 24/19</v>
      </c>
      <c r="AQ7" s="203" t="str">
        <f>CONCATENATE("dif. ",RIGHT(AM7,2),"/",RIGHT(AI7,2))</f>
        <v>dif. 24/19</v>
      </c>
      <c r="AR7" s="205" t="str">
        <f>CONCATENATE("cuota ",RIGHT(AM7,2))</f>
        <v>cuota 24</v>
      </c>
      <c r="AS7" s="202" t="s">
        <v>235</v>
      </c>
      <c r="AT7" s="204" t="s">
        <v>225</v>
      </c>
      <c r="AU7" s="204" t="s">
        <v>226</v>
      </c>
      <c r="AV7" s="13" t="s">
        <v>227</v>
      </c>
      <c r="AW7" s="13" t="s">
        <v>228</v>
      </c>
      <c r="AX7" s="14" t="str">
        <f>CONCATENATE("var. ",RIGHT(AW7,2),"/",RIGHT(AV7,2))</f>
        <v>var. 24/23</v>
      </c>
      <c r="AY7" s="203" t="str">
        <f>CONCATENATE("dif. ",RIGHT(AW7,2),"/",RIGHT(AV7,2))</f>
        <v>dif. 24/23</v>
      </c>
      <c r="AZ7" s="203" t="str">
        <f>CONCATENATE("var. ",RIGHT(AW7,2),"/",RIGHT(AS7,2))</f>
        <v>var. 24/20</v>
      </c>
      <c r="BA7" s="203" t="str">
        <f>CONCATENATE("dif. ",RIGHT(AW7,2),"/",RIGHT(AS7,2))</f>
        <v>dif. 24/20</v>
      </c>
      <c r="BB7" s="205" t="str">
        <f>CONCATENATE("cuota ",RIGHT(AW7,2))</f>
        <v>cuota 24</v>
      </c>
    </row>
    <row r="8" spans="2:54" ht="15.75" x14ac:dyDescent="0.25">
      <c r="B8" s="206" t="s">
        <v>43</v>
      </c>
      <c r="C8" s="207">
        <v>87.154332908665026</v>
      </c>
      <c r="D8" s="208">
        <v>89.90479582975324</v>
      </c>
      <c r="E8" s="208">
        <v>103.32696609432543</v>
      </c>
      <c r="F8" s="209">
        <v>109.52769989581103</v>
      </c>
      <c r="G8" s="208">
        <v>121.46827305804845</v>
      </c>
      <c r="H8" s="132">
        <f>G8/F8-1</f>
        <v>0.10901875209281275</v>
      </c>
      <c r="I8" s="132">
        <f t="shared" ref="I8:I18" si="0">G8/C8-1</f>
        <v>0.3937146783665173</v>
      </c>
      <c r="J8" s="207">
        <v>81.36</v>
      </c>
      <c r="K8" s="210">
        <v>93.57</v>
      </c>
      <c r="L8" s="210">
        <v>103.46</v>
      </c>
      <c r="M8" s="210">
        <v>2659.6699999999996</v>
      </c>
      <c r="N8" s="210">
        <v>2876</v>
      </c>
      <c r="O8" s="132">
        <f t="shared" ref="O8:O18" si="1">N8/M8-1</f>
        <v>8.1337158369271467E-2</v>
      </c>
      <c r="P8" s="211">
        <f t="shared" ref="P8:P18" si="2">N8/J8-1</f>
        <v>34.349065880039333</v>
      </c>
      <c r="R8" s="206" t="s">
        <v>43</v>
      </c>
      <c r="S8" s="207">
        <v>69.394070347048668</v>
      </c>
      <c r="T8" s="209">
        <v>29.518151412447832</v>
      </c>
      <c r="U8" s="209">
        <v>75.322478251185714</v>
      </c>
      <c r="V8" s="209">
        <v>88.285721478147337</v>
      </c>
      <c r="W8" s="209">
        <v>100.38063315546135</v>
      </c>
      <c r="X8" s="132">
        <f t="shared" ref="X8:X18" si="3">W8/V8-1</f>
        <v>0.13699737029739034</v>
      </c>
      <c r="Y8" s="132">
        <f t="shared" ref="Y8:Y18" si="4">W8/S8-1</f>
        <v>0.44653041179808151</v>
      </c>
      <c r="Z8" s="207">
        <v>24.64</v>
      </c>
      <c r="AA8" s="210">
        <v>42.5</v>
      </c>
      <c r="AB8" s="210">
        <v>79.03</v>
      </c>
      <c r="AC8" s="210">
        <v>2072.0700000000002</v>
      </c>
      <c r="AD8" s="210">
        <v>2252.2499999999995</v>
      </c>
      <c r="AE8" s="132">
        <f t="shared" ref="AE8:AE18" si="5">AD8/AC8-1</f>
        <v>8.6956521739130155E-2</v>
      </c>
      <c r="AF8" s="132">
        <f t="shared" ref="AF8:AF18" si="6">AD8/Z8-1</f>
        <v>90.406249999999986</v>
      </c>
      <c r="AH8" s="63" t="s">
        <v>43</v>
      </c>
      <c r="AI8" s="212">
        <v>810177317.74000001</v>
      </c>
      <c r="AJ8" s="131">
        <v>153848722.74000001</v>
      </c>
      <c r="AK8" s="131">
        <v>822227787.43999982</v>
      </c>
      <c r="AL8" s="131">
        <v>985719951.83000004</v>
      </c>
      <c r="AM8" s="131">
        <v>1137217373.2800002</v>
      </c>
      <c r="AN8" s="132">
        <f t="shared" ref="AN8:AN18" si="7">AM8/AL8-1</f>
        <v>0.15369215279526749</v>
      </c>
      <c r="AO8" s="131">
        <f t="shared" ref="AO8:AO18" si="8">AM8-AL8</f>
        <v>151497421.45000017</v>
      </c>
      <c r="AP8" s="132">
        <f t="shared" ref="AP8:AP18" si="9">AM8/AI8-1</f>
        <v>0.40366478840987874</v>
      </c>
      <c r="AQ8" s="131">
        <f t="shared" ref="AQ8:AQ18" si="10">AM8-AI8</f>
        <v>327040055.5400002</v>
      </c>
      <c r="AR8" s="133">
        <f t="shared" ref="AR8:AR18" si="11">AM8/AM$8</f>
        <v>1</v>
      </c>
      <c r="AS8" s="213">
        <v>16890366.510000002</v>
      </c>
      <c r="AT8" s="214">
        <v>51434123.310000002</v>
      </c>
      <c r="AU8" s="214">
        <v>128324371.27</v>
      </c>
      <c r="AV8" s="214">
        <v>430250378.53000003</v>
      </c>
      <c r="AW8" s="214">
        <v>490123866.32000011</v>
      </c>
      <c r="AX8" s="132">
        <f t="shared" ref="AX8:AX18" si="12">AW8/AV8-1</f>
        <v>0.139159640009068</v>
      </c>
      <c r="AY8" s="131">
        <f t="shared" ref="AY8:AY18" si="13">AW8-AV8</f>
        <v>59873487.790000081</v>
      </c>
      <c r="AZ8" s="132">
        <f t="shared" ref="AZ8:AZ18" si="14">AW8/AS8-1</f>
        <v>28.017953283004282</v>
      </c>
      <c r="BA8" s="131">
        <f t="shared" ref="BA8:BA18" si="15">AW8-AS8</f>
        <v>473233499.81000012</v>
      </c>
      <c r="BB8" s="133">
        <f t="shared" ref="BB8:BB18" si="16">AW8/AW$8</f>
        <v>1</v>
      </c>
    </row>
    <row r="9" spans="2:54" x14ac:dyDescent="0.25">
      <c r="B9" s="15" t="s">
        <v>44</v>
      </c>
      <c r="C9" s="215">
        <v>106.64910135106426</v>
      </c>
      <c r="D9" s="216">
        <v>118.7067371053658</v>
      </c>
      <c r="E9" s="216">
        <v>128.03721098266536</v>
      </c>
      <c r="F9" s="216">
        <v>134.39836133388042</v>
      </c>
      <c r="G9" s="216">
        <v>147.32635484172022</v>
      </c>
      <c r="H9" s="74">
        <f>G9/F9-1</f>
        <v>9.6191600697595581E-2</v>
      </c>
      <c r="I9" s="74">
        <f t="shared" si="0"/>
        <v>0.38141206044255171</v>
      </c>
      <c r="J9" s="215">
        <v>0</v>
      </c>
      <c r="K9" s="216">
        <v>122.22</v>
      </c>
      <c r="L9" s="216">
        <v>127.32</v>
      </c>
      <c r="M9" s="216">
        <v>137.09</v>
      </c>
      <c r="N9" s="216">
        <v>143.27000000000001</v>
      </c>
      <c r="O9" s="74">
        <f t="shared" si="1"/>
        <v>4.5079874534976971E-2</v>
      </c>
      <c r="P9" s="74" t="e">
        <f t="shared" si="2"/>
        <v>#DIV/0!</v>
      </c>
      <c r="R9" s="15" t="s">
        <v>44</v>
      </c>
      <c r="S9" s="215">
        <v>89.16091651887406</v>
      </c>
      <c r="T9" s="216">
        <v>41.148600288143349</v>
      </c>
      <c r="U9" s="216">
        <v>101.35543609516807</v>
      </c>
      <c r="V9" s="216">
        <v>114.02618019767255</v>
      </c>
      <c r="W9" s="216">
        <v>125.78340298034419</v>
      </c>
      <c r="X9" s="74">
        <f t="shared" si="3"/>
        <v>0.10310985391503658</v>
      </c>
      <c r="Y9" s="74">
        <f t="shared" si="4"/>
        <v>0.41074596237150263</v>
      </c>
      <c r="Z9" s="215">
        <v>0</v>
      </c>
      <c r="AA9" s="216">
        <v>60.54</v>
      </c>
      <c r="AB9" s="216">
        <v>106.97</v>
      </c>
      <c r="AC9" s="216">
        <v>115.29</v>
      </c>
      <c r="AD9" s="216">
        <v>120.9</v>
      </c>
      <c r="AE9" s="74">
        <f t="shared" si="5"/>
        <v>4.8659901118917492E-2</v>
      </c>
      <c r="AF9" s="74" t="e">
        <f t="shared" si="6"/>
        <v>#DIV/0!</v>
      </c>
      <c r="AH9" s="15" t="s">
        <v>44</v>
      </c>
      <c r="AI9" s="217">
        <v>363256252.49000001</v>
      </c>
      <c r="AJ9" s="52">
        <v>79810137</v>
      </c>
      <c r="AK9" s="52">
        <v>403656815.66999996</v>
      </c>
      <c r="AL9" s="52">
        <v>473972942.78000003</v>
      </c>
      <c r="AM9" s="52">
        <v>530975675.31999999</v>
      </c>
      <c r="AN9" s="74">
        <f t="shared" si="7"/>
        <v>0.1202657945106762</v>
      </c>
      <c r="AO9" s="52">
        <f t="shared" si="8"/>
        <v>57002732.539999962</v>
      </c>
      <c r="AP9" s="74">
        <f t="shared" si="9"/>
        <v>0.46171104194446611</v>
      </c>
      <c r="AQ9" s="52">
        <f t="shared" si="10"/>
        <v>167719422.82999998</v>
      </c>
      <c r="AR9" s="98">
        <f t="shared" si="11"/>
        <v>0.46690781181837054</v>
      </c>
      <c r="AS9" s="218">
        <v>0</v>
      </c>
      <c r="AT9" s="219">
        <v>28916162.579999998</v>
      </c>
      <c r="AU9" s="219">
        <v>62580353.969999999</v>
      </c>
      <c r="AV9" s="219">
        <v>68968286.400000006</v>
      </c>
      <c r="AW9" s="219">
        <v>74124272.450000003</v>
      </c>
      <c r="AX9" s="74">
        <f t="shared" si="12"/>
        <v>7.4758795950017998E-2</v>
      </c>
      <c r="AY9" s="52">
        <f t="shared" si="13"/>
        <v>5155986.049999997</v>
      </c>
      <c r="AZ9" s="74" t="e">
        <f t="shared" si="14"/>
        <v>#DIV/0!</v>
      </c>
      <c r="BA9" s="52">
        <f t="shared" si="15"/>
        <v>74124272.450000003</v>
      </c>
      <c r="BB9" s="98">
        <f t="shared" si="16"/>
        <v>0.15123579475235049</v>
      </c>
    </row>
    <row r="10" spans="2:54" x14ac:dyDescent="0.25">
      <c r="B10" s="19" t="s">
        <v>45</v>
      </c>
      <c r="C10" s="215">
        <v>84.343643693458219</v>
      </c>
      <c r="D10" s="216">
        <v>72.483000992402523</v>
      </c>
      <c r="E10" s="216">
        <v>90.599691002209667</v>
      </c>
      <c r="F10" s="216">
        <v>97.767835052321757</v>
      </c>
      <c r="G10" s="216">
        <v>111.42021648051494</v>
      </c>
      <c r="H10" s="74">
        <f>G10/F10-1</f>
        <v>0.13964082789484822</v>
      </c>
      <c r="I10" s="74">
        <f t="shared" si="0"/>
        <v>0.32102683262611764</v>
      </c>
      <c r="J10" s="215">
        <v>0</v>
      </c>
      <c r="K10" s="216">
        <v>76.540000000000006</v>
      </c>
      <c r="L10" s="216">
        <v>92.75</v>
      </c>
      <c r="M10" s="216">
        <v>99.75</v>
      </c>
      <c r="N10" s="216">
        <v>115.09</v>
      </c>
      <c r="O10" s="74">
        <f t="shared" si="1"/>
        <v>0.15378446115288225</v>
      </c>
      <c r="P10" s="74" t="e">
        <f t="shared" si="2"/>
        <v>#DIV/0!</v>
      </c>
      <c r="R10" s="19" t="s">
        <v>45</v>
      </c>
      <c r="S10" s="215">
        <v>67.40411664393973</v>
      </c>
      <c r="T10" s="216">
        <v>18.72022074122162</v>
      </c>
      <c r="U10" s="216">
        <v>65.501264631652873</v>
      </c>
      <c r="V10" s="216">
        <v>79.184087155233172</v>
      </c>
      <c r="W10" s="216">
        <v>93.028124281518529</v>
      </c>
      <c r="X10" s="74">
        <f t="shared" si="3"/>
        <v>0.17483357608385863</v>
      </c>
      <c r="Y10" s="74">
        <f t="shared" si="4"/>
        <v>0.38015493583184057</v>
      </c>
      <c r="Z10" s="215">
        <v>0</v>
      </c>
      <c r="AA10" s="216">
        <v>29.48</v>
      </c>
      <c r="AB10" s="216">
        <v>71.13</v>
      </c>
      <c r="AC10" s="216">
        <v>80.13</v>
      </c>
      <c r="AD10" s="216">
        <v>92.86</v>
      </c>
      <c r="AE10" s="74">
        <f t="shared" si="5"/>
        <v>0.15886684138275298</v>
      </c>
      <c r="AF10" s="74" t="e">
        <f t="shared" si="6"/>
        <v>#DIV/0!</v>
      </c>
      <c r="AH10" s="19" t="s">
        <v>45</v>
      </c>
      <c r="AI10" s="217">
        <v>224649520.81</v>
      </c>
      <c r="AJ10" s="52">
        <v>23517059.390000001</v>
      </c>
      <c r="AK10" s="52">
        <v>200088543.44</v>
      </c>
      <c r="AL10" s="52">
        <v>239785241.54999998</v>
      </c>
      <c r="AM10" s="52">
        <v>284877435.64999998</v>
      </c>
      <c r="AN10" s="74">
        <f t="shared" si="7"/>
        <v>0.18805241643947213</v>
      </c>
      <c r="AO10" s="52">
        <f t="shared" si="8"/>
        <v>45092194.099999994</v>
      </c>
      <c r="AP10" s="74">
        <f t="shared" si="9"/>
        <v>0.26809723262636487</v>
      </c>
      <c r="AQ10" s="52">
        <f t="shared" si="10"/>
        <v>60227914.839999974</v>
      </c>
      <c r="AR10" s="98">
        <f t="shared" si="11"/>
        <v>0.25050394264409365</v>
      </c>
      <c r="AS10" s="218">
        <v>0</v>
      </c>
      <c r="AT10" s="219">
        <v>8520627.4600000009</v>
      </c>
      <c r="AU10" s="219">
        <v>33031284.920000002</v>
      </c>
      <c r="AV10" s="219">
        <v>35140342.009999998</v>
      </c>
      <c r="AW10" s="219">
        <v>42256315.93</v>
      </c>
      <c r="AX10" s="74">
        <f t="shared" si="12"/>
        <v>0.20250155556183791</v>
      </c>
      <c r="AY10" s="52">
        <f t="shared" si="13"/>
        <v>7115973.9200000018</v>
      </c>
      <c r="AZ10" s="74" t="e">
        <f t="shared" si="14"/>
        <v>#DIV/0!</v>
      </c>
      <c r="BA10" s="52">
        <f t="shared" si="15"/>
        <v>42256315.93</v>
      </c>
      <c r="BB10" s="98">
        <f t="shared" si="16"/>
        <v>8.6215585148451027E-2</v>
      </c>
    </row>
    <row r="11" spans="2:54" x14ac:dyDescent="0.25">
      <c r="B11" s="19" t="s">
        <v>46</v>
      </c>
      <c r="C11" s="215">
        <v>67.425680045023526</v>
      </c>
      <c r="D11" s="216">
        <v>57.546921426146014</v>
      </c>
      <c r="E11" s="216">
        <v>70.808030229653028</v>
      </c>
      <c r="F11" s="216">
        <v>77.704808534141804</v>
      </c>
      <c r="G11" s="216">
        <v>84.435346665146383</v>
      </c>
      <c r="H11" s="74">
        <f>G11/F11-1</f>
        <v>8.6616752012809162E-2</v>
      </c>
      <c r="I11" s="74">
        <f t="shared" si="0"/>
        <v>0.25227282259169859</v>
      </c>
      <c r="J11" s="215">
        <v>0</v>
      </c>
      <c r="K11" s="216">
        <v>65.69</v>
      </c>
      <c r="L11" s="216">
        <v>82.68</v>
      </c>
      <c r="M11" s="216">
        <v>80.44</v>
      </c>
      <c r="N11" s="216">
        <v>94.54</v>
      </c>
      <c r="O11" s="74">
        <f t="shared" si="1"/>
        <v>0.17528592739930393</v>
      </c>
      <c r="P11" s="74" t="e">
        <f t="shared" si="2"/>
        <v>#DIV/0!</v>
      </c>
      <c r="R11" s="19" t="s">
        <v>46</v>
      </c>
      <c r="S11" s="215">
        <v>46.814349451721881</v>
      </c>
      <c r="T11" s="216">
        <v>22.194343089655948</v>
      </c>
      <c r="U11" s="216">
        <v>47.643750828203792</v>
      </c>
      <c r="V11" s="216">
        <v>50.523052414693986</v>
      </c>
      <c r="W11" s="216">
        <v>58.433731556719493</v>
      </c>
      <c r="X11" s="74">
        <f t="shared" si="3"/>
        <v>0.15657563753461545</v>
      </c>
      <c r="Y11" s="74">
        <f t="shared" si="4"/>
        <v>0.24820129385713896</v>
      </c>
      <c r="Z11" s="215">
        <v>0</v>
      </c>
      <c r="AA11" s="216">
        <v>32.93</v>
      </c>
      <c r="AB11" s="216">
        <v>44.17</v>
      </c>
      <c r="AC11" s="216">
        <v>43.02</v>
      </c>
      <c r="AD11" s="216">
        <v>48.91</v>
      </c>
      <c r="AE11" s="74">
        <f t="shared" si="5"/>
        <v>0.13691306369130629</v>
      </c>
      <c r="AF11" s="74" t="e">
        <f t="shared" si="6"/>
        <v>#DIV/0!</v>
      </c>
      <c r="AH11" s="19" t="s">
        <v>46</v>
      </c>
      <c r="AI11" s="217">
        <v>5130908.6399999997</v>
      </c>
      <c r="AJ11" s="52">
        <v>1316159.4100000001</v>
      </c>
      <c r="AK11" s="52">
        <v>4079383.75</v>
      </c>
      <c r="AL11" s="52">
        <v>4704061.0200000005</v>
      </c>
      <c r="AM11" s="52">
        <v>5470948.4300000006</v>
      </c>
      <c r="AN11" s="74">
        <f t="shared" si="7"/>
        <v>0.16302667136745597</v>
      </c>
      <c r="AO11" s="52">
        <f t="shared" si="8"/>
        <v>766887.41000000015</v>
      </c>
      <c r="AP11" s="74">
        <f t="shared" si="9"/>
        <v>6.6272821026102102E-2</v>
      </c>
      <c r="AQ11" s="52">
        <f t="shared" si="10"/>
        <v>340039.79000000097</v>
      </c>
      <c r="AR11" s="98">
        <f t="shared" si="11"/>
        <v>4.8108203044950936E-3</v>
      </c>
      <c r="AS11" s="218">
        <v>0</v>
      </c>
      <c r="AT11" s="219">
        <v>396083.64</v>
      </c>
      <c r="AU11" s="219">
        <v>561379.94999999995</v>
      </c>
      <c r="AV11" s="219">
        <v>501385.38</v>
      </c>
      <c r="AW11" s="219">
        <v>682239.06</v>
      </c>
      <c r="AX11" s="74">
        <f t="shared" si="12"/>
        <v>0.3607079249099765</v>
      </c>
      <c r="AY11" s="52">
        <f t="shared" si="13"/>
        <v>180853.68000000005</v>
      </c>
      <c r="AZ11" s="74" t="e">
        <f t="shared" si="14"/>
        <v>#DIV/0!</v>
      </c>
      <c r="BA11" s="52">
        <f t="shared" si="15"/>
        <v>682239.06</v>
      </c>
      <c r="BB11" s="98">
        <f t="shared" si="16"/>
        <v>1.3919727376723349E-3</v>
      </c>
    </row>
    <row r="12" spans="2:54" x14ac:dyDescent="0.25">
      <c r="B12" s="19" t="s">
        <v>47</v>
      </c>
      <c r="C12" s="215">
        <v>140.08442188989247</v>
      </c>
      <c r="D12" s="216">
        <v>154.2044832186981</v>
      </c>
      <c r="E12" s="216">
        <v>217.66150873240741</v>
      </c>
      <c r="F12" s="216">
        <v>177.9103158320419</v>
      </c>
      <c r="G12" s="216">
        <v>198.99931855415863</v>
      </c>
      <c r="H12" s="74">
        <f t="shared" ref="H12:H18" si="17">G12/F12-1</f>
        <v>0.11853726763110251</v>
      </c>
      <c r="I12" s="74">
        <f t="shared" si="0"/>
        <v>0.4205670828307646</v>
      </c>
      <c r="J12" s="215">
        <v>0</v>
      </c>
      <c r="K12" s="216">
        <v>190.16</v>
      </c>
      <c r="L12" s="216">
        <v>133.82</v>
      </c>
      <c r="M12" s="216">
        <v>193.33</v>
      </c>
      <c r="N12" s="216">
        <v>234.03</v>
      </c>
      <c r="O12" s="74">
        <f t="shared" si="1"/>
        <v>0.21052087104950079</v>
      </c>
      <c r="P12" s="74" t="e">
        <f t="shared" si="2"/>
        <v>#DIV/0!</v>
      </c>
      <c r="R12" s="19" t="s">
        <v>47</v>
      </c>
      <c r="S12" s="215">
        <v>100.60091112239516</v>
      </c>
      <c r="T12" s="216">
        <v>28.283731759604429</v>
      </c>
      <c r="U12" s="216">
        <v>106.93503731273283</v>
      </c>
      <c r="V12" s="216">
        <v>95.836796990363538</v>
      </c>
      <c r="W12" s="216">
        <v>118.92008778368977</v>
      </c>
      <c r="X12" s="74">
        <f t="shared" si="3"/>
        <v>0.24086041602211794</v>
      </c>
      <c r="Y12" s="74">
        <f t="shared" si="4"/>
        <v>0.18209752234755361</v>
      </c>
      <c r="Z12" s="215">
        <v>0</v>
      </c>
      <c r="AA12" s="216">
        <v>5.81</v>
      </c>
      <c r="AB12" s="216">
        <v>64.5</v>
      </c>
      <c r="AC12" s="216">
        <v>104.39</v>
      </c>
      <c r="AD12" s="216">
        <v>129.34</v>
      </c>
      <c r="AE12" s="74">
        <f t="shared" si="5"/>
        <v>0.23900756777469101</v>
      </c>
      <c r="AF12" s="74" t="e">
        <f t="shared" si="6"/>
        <v>#DIV/0!</v>
      </c>
      <c r="AH12" s="19" t="s">
        <v>47</v>
      </c>
      <c r="AI12" s="217">
        <v>33356204.430000003</v>
      </c>
      <c r="AJ12" s="52">
        <v>7595375.9500000011</v>
      </c>
      <c r="AK12" s="52">
        <v>36939560.329999998</v>
      </c>
      <c r="AL12" s="52">
        <v>31119151.560000002</v>
      </c>
      <c r="AM12" s="52">
        <v>31258534.350000001</v>
      </c>
      <c r="AN12" s="74">
        <f t="shared" si="7"/>
        <v>4.4790035400308348E-3</v>
      </c>
      <c r="AO12" s="52">
        <f t="shared" si="8"/>
        <v>139382.78999999911</v>
      </c>
      <c r="AP12" s="74">
        <f t="shared" si="9"/>
        <v>-6.2886953592159678E-2</v>
      </c>
      <c r="AQ12" s="52">
        <f t="shared" si="10"/>
        <v>-2097670.0800000019</v>
      </c>
      <c r="AR12" s="98">
        <f t="shared" si="11"/>
        <v>2.7486859666805034E-2</v>
      </c>
      <c r="AS12" s="218">
        <v>0</v>
      </c>
      <c r="AT12" s="219">
        <v>276122.98</v>
      </c>
      <c r="AU12" s="219">
        <v>3301054.15</v>
      </c>
      <c r="AV12" s="219">
        <v>3465759.76</v>
      </c>
      <c r="AW12" s="219">
        <v>5601144.4900000002</v>
      </c>
      <c r="AX12" s="74">
        <f t="shared" si="12"/>
        <v>0.61613755074587173</v>
      </c>
      <c r="AY12" s="52">
        <f t="shared" si="13"/>
        <v>2135384.7300000004</v>
      </c>
      <c r="AZ12" s="74" t="e">
        <f t="shared" si="14"/>
        <v>#DIV/0!</v>
      </c>
      <c r="BA12" s="52">
        <f t="shared" si="15"/>
        <v>5601144.4900000002</v>
      </c>
      <c r="BB12" s="98">
        <f t="shared" si="16"/>
        <v>1.1428018251906617E-2</v>
      </c>
    </row>
    <row r="13" spans="2:54" x14ac:dyDescent="0.25">
      <c r="B13" s="19" t="s">
        <v>48</v>
      </c>
      <c r="C13" s="215">
        <v>51.910853322503037</v>
      </c>
      <c r="D13" s="216">
        <v>39.120441588128308</v>
      </c>
      <c r="E13" s="216">
        <v>55.750286653691745</v>
      </c>
      <c r="F13" s="216">
        <v>62.940037660434335</v>
      </c>
      <c r="G13" s="216">
        <v>71.998810322002782</v>
      </c>
      <c r="H13" s="74">
        <f t="shared" si="17"/>
        <v>0.14392702957124248</v>
      </c>
      <c r="I13" s="74">
        <f t="shared" si="0"/>
        <v>0.38697027141319862</v>
      </c>
      <c r="J13" s="215">
        <v>0</v>
      </c>
      <c r="K13" s="216">
        <v>46.06</v>
      </c>
      <c r="L13" s="216">
        <v>60</v>
      </c>
      <c r="M13" s="216">
        <v>66.819999999999993</v>
      </c>
      <c r="N13" s="216">
        <v>72.59</v>
      </c>
      <c r="O13" s="74">
        <f t="shared" si="1"/>
        <v>8.6351391798862753E-2</v>
      </c>
      <c r="P13" s="74" t="e">
        <f t="shared" si="2"/>
        <v>#DIV/0!</v>
      </c>
      <c r="R13" s="19" t="s">
        <v>48</v>
      </c>
      <c r="S13" s="215">
        <v>40.438171976669985</v>
      </c>
      <c r="T13" s="216">
        <v>15.364356645640338</v>
      </c>
      <c r="U13" s="216">
        <v>37.117422100590225</v>
      </c>
      <c r="V13" s="216">
        <v>49.066947630799199</v>
      </c>
      <c r="W13" s="216">
        <v>57.850230654723923</v>
      </c>
      <c r="X13" s="74">
        <f t="shared" si="3"/>
        <v>0.17900610182671084</v>
      </c>
      <c r="Y13" s="74">
        <f t="shared" si="4"/>
        <v>0.43058471307999491</v>
      </c>
      <c r="Z13" s="215">
        <v>0</v>
      </c>
      <c r="AA13" s="216">
        <v>24.92</v>
      </c>
      <c r="AB13" s="216">
        <v>42.68</v>
      </c>
      <c r="AC13" s="216">
        <v>50.92</v>
      </c>
      <c r="AD13" s="216">
        <v>58.42</v>
      </c>
      <c r="AE13" s="74">
        <f t="shared" si="5"/>
        <v>0.14728986645718778</v>
      </c>
      <c r="AF13" s="74" t="e">
        <f t="shared" si="6"/>
        <v>#DIV/0!</v>
      </c>
      <c r="AH13" s="19" t="s">
        <v>48</v>
      </c>
      <c r="AI13" s="217">
        <v>87885370.840000004</v>
      </c>
      <c r="AJ13" s="52">
        <v>11490349.32</v>
      </c>
      <c r="AK13" s="52">
        <v>70191709.870000005</v>
      </c>
      <c r="AL13" s="52">
        <v>96619681.010000005</v>
      </c>
      <c r="AM13" s="52">
        <v>119889428.77000001</v>
      </c>
      <c r="AN13" s="74">
        <f t="shared" si="7"/>
        <v>0.24083859019977116</v>
      </c>
      <c r="AO13" s="52">
        <f t="shared" si="8"/>
        <v>23269747.760000005</v>
      </c>
      <c r="AP13" s="74">
        <f t="shared" si="9"/>
        <v>0.36415682865200738</v>
      </c>
      <c r="AQ13" s="52">
        <f t="shared" si="10"/>
        <v>32004057.930000007</v>
      </c>
      <c r="AR13" s="98">
        <f t="shared" si="11"/>
        <v>0.10542349386046657</v>
      </c>
      <c r="AS13" s="218">
        <v>0</v>
      </c>
      <c r="AT13" s="219">
        <v>5084608.95</v>
      </c>
      <c r="AU13" s="219">
        <v>12005834.189999999</v>
      </c>
      <c r="AV13" s="219">
        <v>14818574.74</v>
      </c>
      <c r="AW13" s="219">
        <v>17747817.48</v>
      </c>
      <c r="AX13" s="74">
        <f t="shared" si="12"/>
        <v>0.1976737163590403</v>
      </c>
      <c r="AY13" s="52">
        <f t="shared" si="13"/>
        <v>2929242.74</v>
      </c>
      <c r="AZ13" s="74" t="e">
        <f t="shared" si="14"/>
        <v>#DIV/0!</v>
      </c>
      <c r="BA13" s="52">
        <f t="shared" si="15"/>
        <v>17747817.48</v>
      </c>
      <c r="BB13" s="98">
        <f t="shared" si="16"/>
        <v>3.6210881982254896E-2</v>
      </c>
    </row>
    <row r="14" spans="2:54" x14ac:dyDescent="0.25">
      <c r="B14" s="19" t="s">
        <v>49</v>
      </c>
      <c r="C14" s="215">
        <v>81.890160498290783</v>
      </c>
      <c r="D14" s="216">
        <v>79.409698525552827</v>
      </c>
      <c r="E14" s="216">
        <v>86.843517211728013</v>
      </c>
      <c r="F14" s="216">
        <v>95.563416658904558</v>
      </c>
      <c r="G14" s="216">
        <v>107.71973652891266</v>
      </c>
      <c r="H14" s="74">
        <f t="shared" si="17"/>
        <v>0.12720683599454974</v>
      </c>
      <c r="I14" s="74">
        <f t="shared" si="0"/>
        <v>0.31541733308925424</v>
      </c>
      <c r="J14" s="215">
        <v>0</v>
      </c>
      <c r="K14" s="216">
        <v>76.2</v>
      </c>
      <c r="L14" s="216">
        <v>78.63</v>
      </c>
      <c r="M14" s="216">
        <v>82.69</v>
      </c>
      <c r="N14" s="216">
        <v>89.63</v>
      </c>
      <c r="O14" s="74">
        <f t="shared" si="1"/>
        <v>8.392792356996015E-2</v>
      </c>
      <c r="P14" s="74" t="e">
        <f t="shared" si="2"/>
        <v>#DIV/0!</v>
      </c>
      <c r="R14" s="19" t="s">
        <v>49</v>
      </c>
      <c r="S14" s="215">
        <v>52.624139013238604</v>
      </c>
      <c r="T14" s="216">
        <v>33.514801602241391</v>
      </c>
      <c r="U14" s="216">
        <v>63.569832414965049</v>
      </c>
      <c r="V14" s="216">
        <v>72.119812533126122</v>
      </c>
      <c r="W14" s="216">
        <v>82.693475174333727</v>
      </c>
      <c r="X14" s="74">
        <f t="shared" si="3"/>
        <v>0.14661245321943817</v>
      </c>
      <c r="Y14" s="74">
        <f t="shared" si="4"/>
        <v>0.57139815918946635</v>
      </c>
      <c r="Z14" s="215">
        <v>0</v>
      </c>
      <c r="AA14" s="216">
        <v>37.950000000000003</v>
      </c>
      <c r="AB14" s="216">
        <v>51.12</v>
      </c>
      <c r="AC14" s="216">
        <v>44.64</v>
      </c>
      <c r="AD14" s="216">
        <v>46.43</v>
      </c>
      <c r="AE14" s="74">
        <f t="shared" si="5"/>
        <v>4.0098566308243599E-2</v>
      </c>
      <c r="AF14" s="74" t="e">
        <f t="shared" si="6"/>
        <v>#DIV/0!</v>
      </c>
      <c r="AH14" s="19" t="s">
        <v>49</v>
      </c>
      <c r="AI14" s="217">
        <v>4116176.46</v>
      </c>
      <c r="AJ14" s="52">
        <v>1683907.8599999999</v>
      </c>
      <c r="AK14" s="52">
        <v>4436970.32</v>
      </c>
      <c r="AL14" s="52">
        <v>5183245.46</v>
      </c>
      <c r="AM14" s="52">
        <v>6059064.0900000008</v>
      </c>
      <c r="AN14" s="74">
        <f t="shared" si="7"/>
        <v>0.16897108901340752</v>
      </c>
      <c r="AO14" s="52">
        <f t="shared" si="8"/>
        <v>875818.63000000082</v>
      </c>
      <c r="AP14" s="74">
        <f t="shared" si="9"/>
        <v>0.47201271589799654</v>
      </c>
      <c r="AQ14" s="52">
        <f t="shared" si="10"/>
        <v>1942887.6300000008</v>
      </c>
      <c r="AR14" s="98">
        <f t="shared" si="11"/>
        <v>5.3279735540130262E-3</v>
      </c>
      <c r="AS14" s="218">
        <v>0</v>
      </c>
      <c r="AT14" s="219">
        <v>278791.86</v>
      </c>
      <c r="AU14" s="219">
        <v>537233.99</v>
      </c>
      <c r="AV14" s="219">
        <v>469158.32</v>
      </c>
      <c r="AW14" s="219">
        <v>495153.03</v>
      </c>
      <c r="AX14" s="74">
        <f t="shared" si="12"/>
        <v>5.5407117153970509E-2</v>
      </c>
      <c r="AY14" s="52">
        <f t="shared" si="13"/>
        <v>25994.710000000021</v>
      </c>
      <c r="AZ14" s="74" t="e">
        <f t="shared" si="14"/>
        <v>#DIV/0!</v>
      </c>
      <c r="BA14" s="52">
        <f t="shared" si="15"/>
        <v>495153.03</v>
      </c>
      <c r="BB14" s="98">
        <f t="shared" si="16"/>
        <v>1.0102610054836963E-3</v>
      </c>
    </row>
    <row r="15" spans="2:54" x14ac:dyDescent="0.25">
      <c r="B15" s="19" t="s">
        <v>50</v>
      </c>
      <c r="C15" s="215">
        <v>84.464182501602906</v>
      </c>
      <c r="D15" s="216">
        <v>127.39066452917253</v>
      </c>
      <c r="E15" s="216">
        <v>118.17059733966715</v>
      </c>
      <c r="F15" s="216">
        <v>141.16213419593666</v>
      </c>
      <c r="G15" s="216">
        <v>162.19405303149395</v>
      </c>
      <c r="H15" s="74">
        <f t="shared" si="17"/>
        <v>0.14899122172780732</v>
      </c>
      <c r="I15" s="74">
        <f t="shared" si="0"/>
        <v>0.92027020481037547</v>
      </c>
      <c r="J15" s="215">
        <v>0</v>
      </c>
      <c r="K15" s="216">
        <v>151.46</v>
      </c>
      <c r="L15" s="216">
        <v>119.18</v>
      </c>
      <c r="M15" s="216">
        <v>150.33000000000001</v>
      </c>
      <c r="N15" s="216">
        <v>160</v>
      </c>
      <c r="O15" s="74">
        <f t="shared" si="1"/>
        <v>6.43251513337324E-2</v>
      </c>
      <c r="P15" s="74" t="e">
        <f t="shared" si="2"/>
        <v>#DIV/0!</v>
      </c>
      <c r="R15" s="19" t="s">
        <v>50</v>
      </c>
      <c r="S15" s="215">
        <v>67.41359089566734</v>
      </c>
      <c r="T15" s="216">
        <v>64.262465356517538</v>
      </c>
      <c r="U15" s="216">
        <v>85.966822387254055</v>
      </c>
      <c r="V15" s="216">
        <v>112.43280007530863</v>
      </c>
      <c r="W15" s="216">
        <v>138.36677946934333</v>
      </c>
      <c r="X15" s="74">
        <f t="shared" si="3"/>
        <v>0.23066204325307083</v>
      </c>
      <c r="Y15" s="74">
        <f t="shared" si="4"/>
        <v>1.0525056984946359</v>
      </c>
      <c r="Z15" s="215">
        <v>0</v>
      </c>
      <c r="AA15" s="216">
        <v>92.57</v>
      </c>
      <c r="AB15" s="216">
        <v>83.02</v>
      </c>
      <c r="AC15" s="216">
        <v>119.31</v>
      </c>
      <c r="AD15" s="216">
        <v>136.03</v>
      </c>
      <c r="AE15" s="74">
        <f t="shared" si="5"/>
        <v>0.14013913335009631</v>
      </c>
      <c r="AF15" s="74" t="e">
        <f t="shared" si="6"/>
        <v>#DIV/0!</v>
      </c>
      <c r="AH15" s="19" t="s">
        <v>50</v>
      </c>
      <c r="AI15" s="217">
        <v>24481845.300000001</v>
      </c>
      <c r="AJ15" s="52">
        <v>10027062.17</v>
      </c>
      <c r="AK15" s="52">
        <v>28507487.399999999</v>
      </c>
      <c r="AL15" s="52">
        <v>42546736.370000005</v>
      </c>
      <c r="AM15" s="52">
        <v>52695730.439999998</v>
      </c>
      <c r="AN15" s="74">
        <f t="shared" si="7"/>
        <v>0.23853754567074437</v>
      </c>
      <c r="AO15" s="52">
        <f t="shared" si="8"/>
        <v>10148994.069999993</v>
      </c>
      <c r="AP15" s="74">
        <f t="shared" si="9"/>
        <v>1.1524411168466946</v>
      </c>
      <c r="AQ15" s="52">
        <f t="shared" si="10"/>
        <v>28213885.139999997</v>
      </c>
      <c r="AR15" s="98">
        <f t="shared" si="11"/>
        <v>4.6337430009544454E-2</v>
      </c>
      <c r="AS15" s="218">
        <v>0</v>
      </c>
      <c r="AT15" s="219">
        <v>3394934.98</v>
      </c>
      <c r="AU15" s="219">
        <v>4429438.9400000004</v>
      </c>
      <c r="AV15" s="219">
        <v>6601892.1299999999</v>
      </c>
      <c r="AW15" s="219">
        <v>7539753.7300000004</v>
      </c>
      <c r="AX15" s="74">
        <f t="shared" si="12"/>
        <v>0.14205951589820964</v>
      </c>
      <c r="AY15" s="52">
        <f t="shared" si="13"/>
        <v>937861.60000000056</v>
      </c>
      <c r="AZ15" s="74" t="e">
        <f t="shared" si="14"/>
        <v>#DIV/0!</v>
      </c>
      <c r="BA15" s="52">
        <f t="shared" si="15"/>
        <v>7539753.7300000004</v>
      </c>
      <c r="BB15" s="98">
        <f t="shared" si="16"/>
        <v>1.5383363774163411E-2</v>
      </c>
    </row>
    <row r="16" spans="2:54" x14ac:dyDescent="0.25">
      <c r="B16" s="19" t="s">
        <v>51</v>
      </c>
      <c r="C16" s="215">
        <v>64.133985855205083</v>
      </c>
      <c r="D16" s="216">
        <v>63.450284199079881</v>
      </c>
      <c r="E16" s="216">
        <v>75.502983681783121</v>
      </c>
      <c r="F16" s="216">
        <v>85.412123454308372</v>
      </c>
      <c r="G16" s="216">
        <v>95.019647480655635</v>
      </c>
      <c r="H16" s="74">
        <f t="shared" si="17"/>
        <v>0.11248431297328487</v>
      </c>
      <c r="I16" s="74">
        <f t="shared" si="0"/>
        <v>0.48158026066212267</v>
      </c>
      <c r="J16" s="215">
        <v>0</v>
      </c>
      <c r="K16" s="216">
        <v>64.75</v>
      </c>
      <c r="L16" s="216">
        <v>72.41</v>
      </c>
      <c r="M16" s="216">
        <v>79.19</v>
      </c>
      <c r="N16" s="216">
        <v>85.57</v>
      </c>
      <c r="O16" s="74">
        <f t="shared" si="1"/>
        <v>8.0565727995959069E-2</v>
      </c>
      <c r="P16" s="74" t="e">
        <f t="shared" si="2"/>
        <v>#DIV/0!</v>
      </c>
      <c r="R16" s="19" t="s">
        <v>51</v>
      </c>
      <c r="S16" s="215">
        <v>43.923292376144033</v>
      </c>
      <c r="T16" s="216">
        <v>27.816126144773094</v>
      </c>
      <c r="U16" s="216">
        <v>53.663116113839074</v>
      </c>
      <c r="V16" s="216">
        <v>60.263588580042246</v>
      </c>
      <c r="W16" s="216">
        <v>68.88442343583273</v>
      </c>
      <c r="X16" s="74">
        <f t="shared" si="3"/>
        <v>0.14305213245540904</v>
      </c>
      <c r="Y16" s="74">
        <f t="shared" si="4"/>
        <v>0.56828916297826937</v>
      </c>
      <c r="Z16" s="215">
        <v>0</v>
      </c>
      <c r="AA16" s="216">
        <v>31.75</v>
      </c>
      <c r="AB16" s="216">
        <v>45.96</v>
      </c>
      <c r="AC16" s="216">
        <v>49.48</v>
      </c>
      <c r="AD16" s="216">
        <v>50.51</v>
      </c>
      <c r="AE16" s="74">
        <f t="shared" si="5"/>
        <v>2.0816491511721935E-2</v>
      </c>
      <c r="AF16" s="74" t="e">
        <f t="shared" si="6"/>
        <v>#DIV/0!</v>
      </c>
      <c r="AH16" s="19" t="s">
        <v>51</v>
      </c>
      <c r="AI16" s="217">
        <v>13785553.51</v>
      </c>
      <c r="AJ16" s="52">
        <v>6741130.8299999991</v>
      </c>
      <c r="AK16" s="52">
        <v>15697281.609999999</v>
      </c>
      <c r="AL16" s="52">
        <v>19135398.729999997</v>
      </c>
      <c r="AM16" s="52">
        <v>21569170.66</v>
      </c>
      <c r="AN16" s="74">
        <f t="shared" si="7"/>
        <v>0.12718689400416805</v>
      </c>
      <c r="AO16" s="52">
        <f t="shared" si="8"/>
        <v>2433771.9300000034</v>
      </c>
      <c r="AP16" s="74">
        <f t="shared" si="9"/>
        <v>0.56462130043264414</v>
      </c>
      <c r="AQ16" s="52">
        <f t="shared" si="10"/>
        <v>7783617.1500000004</v>
      </c>
      <c r="AR16" s="98">
        <f t="shared" si="11"/>
        <v>1.8966620776984335E-2</v>
      </c>
      <c r="AS16" s="218">
        <v>0</v>
      </c>
      <c r="AT16" s="219">
        <v>1231356.98</v>
      </c>
      <c r="AU16" s="219">
        <v>1994587.39</v>
      </c>
      <c r="AV16" s="219">
        <v>2158355.4500000002</v>
      </c>
      <c r="AW16" s="219">
        <v>2301918.7799999998</v>
      </c>
      <c r="AX16" s="74">
        <f t="shared" si="12"/>
        <v>6.6515146983783247E-2</v>
      </c>
      <c r="AY16" s="52">
        <f t="shared" si="13"/>
        <v>143563.32999999961</v>
      </c>
      <c r="AZ16" s="74" t="e">
        <f t="shared" si="14"/>
        <v>#DIV/0!</v>
      </c>
      <c r="BA16" s="52">
        <f t="shared" si="15"/>
        <v>2301918.7799999998</v>
      </c>
      <c r="BB16" s="98">
        <f t="shared" si="16"/>
        <v>4.6966061809711693E-3</v>
      </c>
    </row>
    <row r="17" spans="2:54" x14ac:dyDescent="0.25">
      <c r="B17" s="19" t="s">
        <v>52</v>
      </c>
      <c r="C17" s="215">
        <v>94.64750560257761</v>
      </c>
      <c r="D17" s="216">
        <v>85.935635582084458</v>
      </c>
      <c r="E17" s="216">
        <v>111.50736069301333</v>
      </c>
      <c r="F17" s="216">
        <v>125.96585685974379</v>
      </c>
      <c r="G17" s="216">
        <v>139.8548201882582</v>
      </c>
      <c r="H17" s="74">
        <f t="shared" si="17"/>
        <v>0.11025974557517615</v>
      </c>
      <c r="I17" s="74">
        <f t="shared" si="0"/>
        <v>0.47763873223986408</v>
      </c>
      <c r="J17" s="215">
        <v>0</v>
      </c>
      <c r="K17" s="216">
        <v>91.16</v>
      </c>
      <c r="L17" s="216">
        <v>124.87</v>
      </c>
      <c r="M17" s="216">
        <v>136.29</v>
      </c>
      <c r="N17" s="216">
        <v>155.41999999999999</v>
      </c>
      <c r="O17" s="74">
        <f t="shared" si="1"/>
        <v>0.14036246239636063</v>
      </c>
      <c r="P17" s="74" t="e">
        <f t="shared" si="2"/>
        <v>#DIV/0!</v>
      </c>
      <c r="R17" s="19" t="s">
        <v>52</v>
      </c>
      <c r="S17" s="215">
        <v>69.668276420757593</v>
      </c>
      <c r="T17" s="216">
        <v>28.513392514038237</v>
      </c>
      <c r="U17" s="216">
        <v>81.728170964630749</v>
      </c>
      <c r="V17" s="216">
        <v>104.13009537655051</v>
      </c>
      <c r="W17" s="216">
        <v>119.59843418164837</v>
      </c>
      <c r="X17" s="74">
        <f t="shared" si="3"/>
        <v>0.1485482054843219</v>
      </c>
      <c r="Y17" s="74">
        <f t="shared" si="4"/>
        <v>0.71668426902569582</v>
      </c>
      <c r="Z17" s="215">
        <v>0</v>
      </c>
      <c r="AA17" s="216">
        <v>40.869999999999997</v>
      </c>
      <c r="AB17" s="216">
        <v>101.08</v>
      </c>
      <c r="AC17" s="216">
        <v>114.36</v>
      </c>
      <c r="AD17" s="216">
        <v>131.32</v>
      </c>
      <c r="AE17" s="74">
        <f t="shared" si="5"/>
        <v>0.14830360265827203</v>
      </c>
      <c r="AF17" s="74" t="e">
        <f t="shared" si="6"/>
        <v>#DIV/0!</v>
      </c>
      <c r="AH17" s="19" t="s">
        <v>52</v>
      </c>
      <c r="AI17" s="217">
        <v>41813216.859999992</v>
      </c>
      <c r="AJ17" s="52">
        <v>7356003.3200000012</v>
      </c>
      <c r="AK17" s="52">
        <v>47144692.859999999</v>
      </c>
      <c r="AL17" s="52">
        <v>58990467.630000003</v>
      </c>
      <c r="AM17" s="52">
        <v>69340386.010000005</v>
      </c>
      <c r="AN17" s="74">
        <f t="shared" si="7"/>
        <v>0.17545069221889809</v>
      </c>
      <c r="AO17" s="52">
        <f t="shared" si="8"/>
        <v>10349918.380000003</v>
      </c>
      <c r="AP17" s="74">
        <f t="shared" si="9"/>
        <v>0.65833655521332246</v>
      </c>
      <c r="AQ17" s="52">
        <f t="shared" si="10"/>
        <v>27527169.150000013</v>
      </c>
      <c r="AR17" s="98">
        <f t="shared" si="11"/>
        <v>6.097373082685692E-2</v>
      </c>
      <c r="AS17" s="218">
        <v>0</v>
      </c>
      <c r="AT17" s="219">
        <v>2488452.33</v>
      </c>
      <c r="AU17" s="219">
        <v>8526586.6400000006</v>
      </c>
      <c r="AV17" s="219">
        <v>9649565.0299999993</v>
      </c>
      <c r="AW17" s="219">
        <v>11081336.34</v>
      </c>
      <c r="AX17" s="74">
        <f t="shared" si="12"/>
        <v>0.14837677196316079</v>
      </c>
      <c r="AY17" s="52">
        <f t="shared" si="13"/>
        <v>1431771.3100000005</v>
      </c>
      <c r="AZ17" s="74" t="e">
        <f t="shared" si="14"/>
        <v>#DIV/0!</v>
      </c>
      <c r="BA17" s="52">
        <f t="shared" si="15"/>
        <v>11081336.34</v>
      </c>
      <c r="BB17" s="98">
        <f t="shared" si="16"/>
        <v>2.2609256764421742E-2</v>
      </c>
    </row>
    <row r="18" spans="2:54" x14ac:dyDescent="0.25">
      <c r="B18" s="23" t="s">
        <v>53</v>
      </c>
      <c r="C18" s="215">
        <v>52.68361031720444</v>
      </c>
      <c r="D18" s="216">
        <v>75.831620481228683</v>
      </c>
      <c r="E18" s="216">
        <v>61.42692427514649</v>
      </c>
      <c r="F18" s="216">
        <v>67.64683213103639</v>
      </c>
      <c r="G18" s="216">
        <v>71.675111528093851</v>
      </c>
      <c r="H18" s="74">
        <f t="shared" si="17"/>
        <v>5.954867759741389E-2</v>
      </c>
      <c r="I18" s="74">
        <f t="shared" si="0"/>
        <v>0.36048215178388254</v>
      </c>
      <c r="J18" s="215">
        <v>0</v>
      </c>
      <c r="K18" s="216">
        <v>73.63</v>
      </c>
      <c r="L18" s="216">
        <v>63.81</v>
      </c>
      <c r="M18" s="216">
        <v>67.17</v>
      </c>
      <c r="N18" s="216">
        <v>61.64</v>
      </c>
      <c r="O18" s="74">
        <f t="shared" si="1"/>
        <v>-8.2328420425785365E-2</v>
      </c>
      <c r="P18" s="74" t="e">
        <f t="shared" si="2"/>
        <v>#DIV/0!</v>
      </c>
      <c r="R18" s="23" t="s">
        <v>53</v>
      </c>
      <c r="S18" s="215">
        <v>39.25864704270726</v>
      </c>
      <c r="T18" s="216">
        <v>18.439062632948929</v>
      </c>
      <c r="U18" s="216">
        <v>40.184450231984655</v>
      </c>
      <c r="V18" s="216">
        <v>52.776908382162915</v>
      </c>
      <c r="W18" s="216">
        <v>55.950548437226814</v>
      </c>
      <c r="X18" s="74">
        <f t="shared" si="3"/>
        <v>6.0133117917466006E-2</v>
      </c>
      <c r="Y18" s="74">
        <f t="shared" si="4"/>
        <v>0.42517770356073092</v>
      </c>
      <c r="Z18" s="215">
        <v>0</v>
      </c>
      <c r="AA18" s="216">
        <v>23.33</v>
      </c>
      <c r="AB18" s="216">
        <v>36.11</v>
      </c>
      <c r="AC18" s="216">
        <v>43.74</v>
      </c>
      <c r="AD18" s="216">
        <v>39.58</v>
      </c>
      <c r="AE18" s="74">
        <f t="shared" si="5"/>
        <v>-9.5107453132144526E-2</v>
      </c>
      <c r="AF18" s="74" t="e">
        <f t="shared" si="6"/>
        <v>#DIV/0!</v>
      </c>
      <c r="AH18" s="23" t="s">
        <v>53</v>
      </c>
      <c r="AI18" s="217">
        <v>11702268.390000001</v>
      </c>
      <c r="AJ18" s="52">
        <v>4311537.5</v>
      </c>
      <c r="AK18" s="52">
        <v>11485342.190000001</v>
      </c>
      <c r="AL18" s="52">
        <v>13663025.75</v>
      </c>
      <c r="AM18" s="52">
        <v>15080999.539999999</v>
      </c>
      <c r="AN18" s="74">
        <f t="shared" si="7"/>
        <v>0.10378182812105141</v>
      </c>
      <c r="AO18" s="52">
        <f t="shared" si="8"/>
        <v>1417973.7899999991</v>
      </c>
      <c r="AP18" s="74">
        <f t="shared" si="9"/>
        <v>0.28872446242022987</v>
      </c>
      <c r="AQ18" s="52">
        <f t="shared" si="10"/>
        <v>3378731.1499999985</v>
      </c>
      <c r="AR18" s="98">
        <f t="shared" si="11"/>
        <v>1.3261316520783425E-2</v>
      </c>
      <c r="AS18" s="218">
        <v>0</v>
      </c>
      <c r="AT18" s="219">
        <v>846981.56</v>
      </c>
      <c r="AU18" s="219">
        <v>1356617.13</v>
      </c>
      <c r="AV18" s="219">
        <v>1643473.64</v>
      </c>
      <c r="AW18" s="219">
        <v>1544670.82</v>
      </c>
      <c r="AX18" s="74">
        <f t="shared" si="12"/>
        <v>-6.011828702041111E-2</v>
      </c>
      <c r="AY18" s="52">
        <f t="shared" si="13"/>
        <v>-98802.819999999832</v>
      </c>
      <c r="AZ18" s="74" t="e">
        <f t="shared" si="14"/>
        <v>#DIV/0!</v>
      </c>
      <c r="BA18" s="52">
        <f t="shared" si="15"/>
        <v>1544670.82</v>
      </c>
      <c r="BB18" s="98">
        <f t="shared" si="16"/>
        <v>3.1515927424588829E-3</v>
      </c>
    </row>
    <row r="19" spans="2:54" x14ac:dyDescent="0.25">
      <c r="B19" s="101"/>
      <c r="C19" s="102"/>
      <c r="D19" s="102"/>
      <c r="E19" s="102"/>
      <c r="F19" s="102"/>
      <c r="G19" s="103"/>
      <c r="H19" s="102"/>
      <c r="I19" s="104"/>
      <c r="J19" s="102"/>
      <c r="K19" s="102"/>
      <c r="L19" s="102"/>
      <c r="M19" s="102"/>
      <c r="N19" s="104"/>
      <c r="O19" s="104"/>
      <c r="P19" s="104"/>
      <c r="R19" s="101"/>
      <c r="S19" s="102"/>
      <c r="T19" s="102"/>
      <c r="U19" s="102"/>
      <c r="V19" s="102"/>
      <c r="W19" s="103"/>
      <c r="X19" s="102"/>
      <c r="Y19" s="104"/>
      <c r="Z19" s="102"/>
      <c r="AA19" s="102"/>
      <c r="AB19" s="102"/>
      <c r="AC19" s="102"/>
      <c r="AD19" s="104"/>
      <c r="AE19" s="104"/>
      <c r="AF19" s="104"/>
      <c r="AH19" s="101"/>
      <c r="AI19" s="101"/>
      <c r="AJ19" s="101"/>
      <c r="AK19" s="101"/>
      <c r="AL19" s="102"/>
      <c r="AM19" s="103"/>
      <c r="AN19" s="104"/>
      <c r="AO19" s="104"/>
      <c r="AP19" s="102"/>
      <c r="AQ19" s="102"/>
      <c r="AR19" s="104"/>
      <c r="AS19" s="102"/>
      <c r="AT19" s="102"/>
      <c r="AU19" s="102"/>
      <c r="AV19" s="102"/>
      <c r="AW19" s="104"/>
      <c r="AX19" s="104"/>
      <c r="AY19" s="104"/>
      <c r="AZ19" s="104"/>
      <c r="BA19" s="220"/>
      <c r="BB19" s="104"/>
    </row>
    <row r="20" spans="2:54" x14ac:dyDescent="0.25">
      <c r="B20" s="105" t="s">
        <v>55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R20" s="105" t="s">
        <v>55</v>
      </c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H20" s="105" t="s">
        <v>55</v>
      </c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</row>
    <row r="21" spans="2:54" ht="39" customHeight="1" x14ac:dyDescent="0.25">
      <c r="B21" s="267" t="s">
        <v>165</v>
      </c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R21" s="267" t="s">
        <v>166</v>
      </c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H21" s="308" t="s">
        <v>167</v>
      </c>
      <c r="AI21" s="308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308"/>
      <c r="AU21" s="308"/>
      <c r="AV21" s="308"/>
      <c r="AW21" s="308"/>
      <c r="AX21" s="308"/>
      <c r="AY21" s="308"/>
      <c r="AZ21" s="308"/>
      <c r="BA21" s="308"/>
      <c r="BB21" s="308"/>
    </row>
    <row r="22" spans="2:54" ht="24" customHeight="1" x14ac:dyDescent="0.25">
      <c r="B22" s="267" t="s">
        <v>168</v>
      </c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R22" s="309" t="s">
        <v>169</v>
      </c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P22" s="120"/>
      <c r="AQ22" s="120"/>
      <c r="AW22" s="52">
        <f>AW11/N11</f>
        <v>7216.4063888301253</v>
      </c>
    </row>
    <row r="23" spans="2:54" x14ac:dyDescent="0.25"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</row>
    <row r="27" spans="2:54" ht="50.25" customHeight="1" thickBot="1" x14ac:dyDescent="0.3">
      <c r="B27" s="269" t="s">
        <v>170</v>
      </c>
      <c r="C27" s="269"/>
      <c r="D27" s="269"/>
      <c r="E27" s="269"/>
      <c r="F27" s="269"/>
      <c r="G27" s="269"/>
      <c r="H27" s="269"/>
      <c r="I27" s="269"/>
      <c r="R27" s="269" t="s">
        <v>171</v>
      </c>
      <c r="S27" s="269"/>
      <c r="T27" s="269"/>
      <c r="U27" s="269"/>
      <c r="V27" s="269"/>
      <c r="W27" s="269"/>
      <c r="X27" s="269"/>
      <c r="Y27" s="269"/>
      <c r="AH27" s="269" t="s">
        <v>172</v>
      </c>
      <c r="AI27" s="269"/>
      <c r="AJ27" s="269"/>
      <c r="AK27" s="269"/>
      <c r="AL27" s="269"/>
      <c r="AM27" s="269"/>
      <c r="AN27" s="269"/>
      <c r="AO27" s="269"/>
    </row>
    <row r="28" spans="2:54" ht="6" customHeight="1" thickBot="1" x14ac:dyDescent="0.3">
      <c r="B28" s="83"/>
      <c r="C28" s="83"/>
      <c r="D28" s="83"/>
      <c r="E28" s="83"/>
      <c r="F28" s="83"/>
      <c r="G28" s="83"/>
      <c r="H28" s="83"/>
      <c r="I28" s="84"/>
      <c r="R28" s="83"/>
      <c r="S28" s="83"/>
      <c r="T28" s="83"/>
      <c r="U28" s="83"/>
      <c r="V28" s="83"/>
      <c r="W28" s="83"/>
      <c r="X28" s="83"/>
      <c r="Y28" s="84"/>
      <c r="AH28" s="84"/>
      <c r="AI28" s="84"/>
      <c r="AJ28" s="84"/>
      <c r="AK28" s="84"/>
      <c r="AL28" s="84"/>
      <c r="AM28" s="84"/>
      <c r="AN28" s="84"/>
      <c r="AO28" s="84"/>
    </row>
    <row r="29" spans="2:54" ht="30.75" thickBot="1" x14ac:dyDescent="0.3">
      <c r="B29" s="85"/>
      <c r="C29" s="182">
        <v>2019</v>
      </c>
      <c r="D29" s="182">
        <v>2020</v>
      </c>
      <c r="E29" s="182">
        <v>2021</v>
      </c>
      <c r="F29" s="182">
        <v>2022</v>
      </c>
      <c r="G29" s="182">
        <v>2023</v>
      </c>
      <c r="H29" s="14" t="str">
        <f>CONCATENATE("var. ",RIGHT(G29,2),"/",RIGHT(F29,2))</f>
        <v>var. 23/22</v>
      </c>
      <c r="I29" s="203" t="str">
        <f>CONCATENATE("var. ",RIGHT(G29,2),"/",RIGHT(D29,2))</f>
        <v>var. 23/20</v>
      </c>
      <c r="R29" s="85"/>
      <c r="S29" s="182">
        <v>2019</v>
      </c>
      <c r="T29" s="182">
        <v>2020</v>
      </c>
      <c r="U29" s="182">
        <v>2021</v>
      </c>
      <c r="V29" s="182">
        <v>2022</v>
      </c>
      <c r="W29" s="182">
        <v>2023</v>
      </c>
      <c r="X29" s="14" t="str">
        <f>CONCATENATE("var. ",RIGHT(W29,2),"/",RIGHT(V29,2))</f>
        <v>var. 23/22</v>
      </c>
      <c r="Y29" s="203" t="str">
        <f>CONCATENATE("var. ",RIGHT(W29,2),"/",RIGHT(T29,2))</f>
        <v>var. 23/20</v>
      </c>
      <c r="AH29" s="85"/>
      <c r="AI29" s="182">
        <v>2019</v>
      </c>
      <c r="AJ29" s="182">
        <v>2020</v>
      </c>
      <c r="AK29" s="182">
        <v>2021</v>
      </c>
      <c r="AL29" s="182">
        <v>2022</v>
      </c>
      <c r="AM29" s="182">
        <v>2023</v>
      </c>
      <c r="AN29" s="14" t="str">
        <f>CONCATENATE("var. ",RIGHT(AM29,2),"/",RIGHT(AL29,2))</f>
        <v>var. 23/22</v>
      </c>
      <c r="AO29" s="203" t="str">
        <f>CONCATENATE("var. ",RIGHT(AM29,2),"/",RIGHT(AJ29,2))</f>
        <v>var. 23/20</v>
      </c>
    </row>
    <row r="30" spans="2:54" ht="15.75" x14ac:dyDescent="0.25">
      <c r="B30" s="206" t="s">
        <v>43</v>
      </c>
      <c r="C30" s="207">
        <v>87.94</v>
      </c>
      <c r="D30" s="207">
        <v>95.05</v>
      </c>
      <c r="E30" s="207">
        <v>99.07</v>
      </c>
      <c r="F30" s="207">
        <v>105.63</v>
      </c>
      <c r="G30" s="207">
        <v>113.88</v>
      </c>
      <c r="H30" s="132">
        <f>G30/F30-1</f>
        <v>7.8102811701221242E-2</v>
      </c>
      <c r="I30" s="132">
        <f t="shared" ref="I30:I40" si="18">G30/D30-1</f>
        <v>0.19810625986322994</v>
      </c>
      <c r="R30" s="206" t="s">
        <v>43</v>
      </c>
      <c r="S30" s="207">
        <v>70.459999999999994</v>
      </c>
      <c r="T30" s="207">
        <v>47.83</v>
      </c>
      <c r="U30" s="207">
        <v>53</v>
      </c>
      <c r="V30" s="207">
        <v>80.58</v>
      </c>
      <c r="W30" s="207">
        <v>93.24</v>
      </c>
      <c r="X30" s="132">
        <f>W30/V30-1</f>
        <v>0.15711094564408046</v>
      </c>
      <c r="Y30" s="132">
        <f t="shared" ref="Y30:Y40" si="19">W30/T30-1</f>
        <v>0.94940413966130044</v>
      </c>
      <c r="AH30" s="206" t="s">
        <v>43</v>
      </c>
      <c r="AI30" s="213">
        <v>1422023576.4000001</v>
      </c>
      <c r="AJ30" s="213">
        <v>477122731.20999998</v>
      </c>
      <c r="AK30" s="213">
        <v>651901800.17999995</v>
      </c>
      <c r="AL30" s="213">
        <v>1528879517.8</v>
      </c>
      <c r="AM30" s="213">
        <v>1797799676.5999999</v>
      </c>
      <c r="AN30" s="132">
        <f>AM30/AL30-1</f>
        <v>0.1758936238396116</v>
      </c>
      <c r="AO30" s="132">
        <f t="shared" ref="AO30:AO40" si="20">AM30/AJ30-1</f>
        <v>2.7680025683134333</v>
      </c>
    </row>
    <row r="31" spans="2:54" ht="15.75" customHeight="1" x14ac:dyDescent="0.25">
      <c r="B31" s="15" t="s">
        <v>44</v>
      </c>
      <c r="C31" s="215">
        <v>107.11</v>
      </c>
      <c r="D31" s="215">
        <v>119.42</v>
      </c>
      <c r="E31" s="215">
        <v>126.49</v>
      </c>
      <c r="F31" s="215">
        <v>131.02000000000001</v>
      </c>
      <c r="G31" s="215">
        <v>139.02000000000001</v>
      </c>
      <c r="H31" s="74">
        <f t="shared" ref="H31:H35" si="21">G31/F31-1</f>
        <v>6.1059380247290518E-2</v>
      </c>
      <c r="I31" s="74">
        <f t="shared" si="18"/>
        <v>0.16412661195779599</v>
      </c>
      <c r="R31" s="15" t="s">
        <v>44</v>
      </c>
      <c r="S31" s="215">
        <v>89.94</v>
      </c>
      <c r="T31" s="216">
        <v>61.17</v>
      </c>
      <c r="U31" s="216">
        <v>72.88</v>
      </c>
      <c r="V31" s="216">
        <v>107.72</v>
      </c>
      <c r="W31" s="216">
        <v>119.35</v>
      </c>
      <c r="X31" s="74">
        <f t="shared" ref="X31:X40" si="22">W31/V31-1</f>
        <v>0.10796509468993687</v>
      </c>
      <c r="Y31" s="74">
        <f t="shared" si="19"/>
        <v>0.95111982998201716</v>
      </c>
      <c r="AH31" s="15" t="s">
        <v>44</v>
      </c>
      <c r="AI31" s="218">
        <v>636659325.91999996</v>
      </c>
      <c r="AJ31" s="219">
        <v>217815325.03999999</v>
      </c>
      <c r="AK31" s="219">
        <v>333738906.93000001</v>
      </c>
      <c r="AL31" s="219">
        <v>743382276.49000001</v>
      </c>
      <c r="AM31" s="219">
        <v>857710368.34000003</v>
      </c>
      <c r="AN31" s="74">
        <f t="shared" ref="AN31:AN40" si="23">AM31/AL31-1</f>
        <v>0.15379448160886833</v>
      </c>
      <c r="AO31" s="74">
        <f t="shared" si="20"/>
        <v>2.9377870596684992</v>
      </c>
    </row>
    <row r="32" spans="2:54" ht="15.75" customHeight="1" x14ac:dyDescent="0.25">
      <c r="B32" s="19" t="s">
        <v>45</v>
      </c>
      <c r="C32" s="215">
        <v>84.930000000000021</v>
      </c>
      <c r="D32" s="215">
        <v>89.5</v>
      </c>
      <c r="E32" s="215">
        <v>85.87</v>
      </c>
      <c r="F32" s="215">
        <v>93.47</v>
      </c>
      <c r="G32" s="215">
        <v>101.28999999999999</v>
      </c>
      <c r="H32" s="74">
        <f t="shared" si="21"/>
        <v>8.366320744623934E-2</v>
      </c>
      <c r="I32" s="74">
        <f t="shared" si="18"/>
        <v>0.13173184357541889</v>
      </c>
      <c r="R32" s="19" t="s">
        <v>45</v>
      </c>
      <c r="S32" s="215">
        <v>68.489999999999995</v>
      </c>
      <c r="T32" s="216">
        <v>44.55</v>
      </c>
      <c r="U32" s="216">
        <v>43.14</v>
      </c>
      <c r="V32" s="216">
        <v>71.23</v>
      </c>
      <c r="W32" s="216">
        <v>83.79</v>
      </c>
      <c r="X32" s="74">
        <f t="shared" si="22"/>
        <v>0.1763301979503018</v>
      </c>
      <c r="Y32" s="74">
        <f t="shared" si="19"/>
        <v>0.88080808080808115</v>
      </c>
      <c r="AH32" s="19" t="s">
        <v>45</v>
      </c>
      <c r="AI32" s="218">
        <v>393325543.29000002</v>
      </c>
      <c r="AJ32" s="219">
        <v>122348722.31</v>
      </c>
      <c r="AK32" s="219">
        <v>137154616.22</v>
      </c>
      <c r="AL32" s="219">
        <v>381071528.48000002</v>
      </c>
      <c r="AM32" s="219">
        <v>437636228.67000002</v>
      </c>
      <c r="AN32" s="74">
        <f t="shared" si="23"/>
        <v>0.14843591284718283</v>
      </c>
      <c r="AO32" s="74">
        <f t="shared" si="20"/>
        <v>2.5769578987604222</v>
      </c>
    </row>
    <row r="33" spans="2:44" ht="15.75" customHeight="1" x14ac:dyDescent="0.25">
      <c r="B33" s="19" t="s">
        <v>46</v>
      </c>
      <c r="C33" s="215">
        <v>67.28</v>
      </c>
      <c r="D33" s="215">
        <v>70.819999999999993</v>
      </c>
      <c r="E33" s="215">
        <v>66.41</v>
      </c>
      <c r="F33" s="215">
        <v>77.45</v>
      </c>
      <c r="G33" s="215">
        <v>80.180000000000007</v>
      </c>
      <c r="H33" s="74">
        <f t="shared" si="21"/>
        <v>3.5248547449967749E-2</v>
      </c>
      <c r="I33" s="74">
        <f t="shared" si="18"/>
        <v>0.13216605478678356</v>
      </c>
      <c r="R33" s="19" t="s">
        <v>46</v>
      </c>
      <c r="S33" s="215">
        <v>47.78</v>
      </c>
      <c r="T33" s="216">
        <v>38.090000000000003</v>
      </c>
      <c r="U33" s="216">
        <v>36.92</v>
      </c>
      <c r="V33" s="216">
        <v>53.920000000000009</v>
      </c>
      <c r="W33" s="216">
        <v>54.70000000000001</v>
      </c>
      <c r="X33" s="74">
        <f t="shared" si="22"/>
        <v>1.4465875370919923E-2</v>
      </c>
      <c r="Y33" s="74">
        <f t="shared" si="19"/>
        <v>0.43607245996324506</v>
      </c>
      <c r="AH33" s="19" t="s">
        <v>46</v>
      </c>
      <c r="AI33" s="218">
        <v>9017206.9299999997</v>
      </c>
      <c r="AJ33" s="219">
        <v>2812428.07</v>
      </c>
      <c r="AK33" s="219">
        <v>4381169.17</v>
      </c>
      <c r="AL33" s="219">
        <v>8179727.9699999997</v>
      </c>
      <c r="AM33" s="219">
        <v>8858381.8200000003</v>
      </c>
      <c r="AN33" s="74">
        <f t="shared" si="23"/>
        <v>8.2967777472433557E-2</v>
      </c>
      <c r="AO33" s="74">
        <f t="shared" si="20"/>
        <v>2.1497274239621711</v>
      </c>
    </row>
    <row r="34" spans="2:44" ht="15.75" customHeight="1" x14ac:dyDescent="0.25">
      <c r="B34" s="19" t="s">
        <v>47</v>
      </c>
      <c r="C34" s="215">
        <v>145.08000000000001</v>
      </c>
      <c r="D34" s="215">
        <v>135.87</v>
      </c>
      <c r="E34" s="215">
        <v>154.08000000000001</v>
      </c>
      <c r="F34" s="215">
        <v>185.51</v>
      </c>
      <c r="G34" s="215">
        <v>208.15999999999997</v>
      </c>
      <c r="H34" s="74">
        <f t="shared" si="21"/>
        <v>0.1220958438898172</v>
      </c>
      <c r="I34" s="74">
        <f t="shared" si="18"/>
        <v>0.53205269743136796</v>
      </c>
      <c r="R34" s="19" t="s">
        <v>47</v>
      </c>
      <c r="S34" s="215">
        <v>107</v>
      </c>
      <c r="T34" s="216">
        <v>44.86</v>
      </c>
      <c r="U34" s="216">
        <v>46.13</v>
      </c>
      <c r="V34" s="216">
        <v>94.79</v>
      </c>
      <c r="W34" s="216">
        <v>114.31</v>
      </c>
      <c r="X34" s="74">
        <f t="shared" si="22"/>
        <v>0.20592889545310689</v>
      </c>
      <c r="Y34" s="74">
        <f t="shared" si="19"/>
        <v>1.5481497993758362</v>
      </c>
      <c r="AH34" s="19" t="s">
        <v>47</v>
      </c>
      <c r="AI34" s="218">
        <v>61080446.18</v>
      </c>
      <c r="AJ34" s="219">
        <v>19929247.640000001</v>
      </c>
      <c r="AK34" s="219">
        <v>22694182.550000001</v>
      </c>
      <c r="AL34" s="219">
        <v>56687870.049999997</v>
      </c>
      <c r="AM34" s="219">
        <v>62672686.409999996</v>
      </c>
      <c r="AN34" s="74">
        <f t="shared" si="23"/>
        <v>0.10557490261534364</v>
      </c>
      <c r="AO34" s="74">
        <f t="shared" si="20"/>
        <v>2.1447592775258419</v>
      </c>
    </row>
    <row r="35" spans="2:44" ht="15.75" customHeight="1" x14ac:dyDescent="0.25">
      <c r="B35" s="19" t="s">
        <v>48</v>
      </c>
      <c r="C35" s="215">
        <v>53.04999999999999</v>
      </c>
      <c r="D35" s="215">
        <v>53.52</v>
      </c>
      <c r="E35" s="215">
        <v>51.25</v>
      </c>
      <c r="F35" s="215">
        <v>59.12</v>
      </c>
      <c r="G35" s="215">
        <v>65.87</v>
      </c>
      <c r="H35" s="74">
        <f t="shared" si="21"/>
        <v>0.11417456021650896</v>
      </c>
      <c r="I35" s="74">
        <f t="shared" si="18"/>
        <v>0.23075485799701045</v>
      </c>
      <c r="R35" s="19" t="s">
        <v>48</v>
      </c>
      <c r="S35" s="215">
        <v>41.28</v>
      </c>
      <c r="T35" s="216">
        <v>28.760000000000005</v>
      </c>
      <c r="U35" s="216">
        <v>28.24</v>
      </c>
      <c r="V35" s="216">
        <v>42.01</v>
      </c>
      <c r="W35" s="216">
        <v>51.99</v>
      </c>
      <c r="X35" s="74">
        <f t="shared" si="22"/>
        <v>0.23756248512258993</v>
      </c>
      <c r="Y35" s="74">
        <f t="shared" si="19"/>
        <v>0.80771905424200252</v>
      </c>
      <c r="AH35" s="19" t="s">
        <v>48</v>
      </c>
      <c r="AI35" s="218">
        <v>155171276.53999999</v>
      </c>
      <c r="AJ35" s="219">
        <v>46497100.399999999</v>
      </c>
      <c r="AK35" s="219">
        <v>54944687.289999999</v>
      </c>
      <c r="AL35" s="219">
        <v>136922674.63999999</v>
      </c>
      <c r="AM35" s="219">
        <v>177625996.66999999</v>
      </c>
      <c r="AN35" s="74">
        <f t="shared" si="23"/>
        <v>0.29727232642086521</v>
      </c>
      <c r="AO35" s="74">
        <f t="shared" si="20"/>
        <v>2.8201521200663944</v>
      </c>
    </row>
    <row r="36" spans="2:44" x14ac:dyDescent="0.25">
      <c r="B36" s="19" t="s">
        <v>49</v>
      </c>
      <c r="C36" s="215">
        <v>81.38</v>
      </c>
      <c r="D36" s="215">
        <v>86.79</v>
      </c>
      <c r="E36" s="215">
        <v>84.44</v>
      </c>
      <c r="F36" s="215">
        <v>89.45</v>
      </c>
      <c r="G36" s="215">
        <v>98.5</v>
      </c>
      <c r="H36" s="74">
        <f>G36/F36-1</f>
        <v>0.10117384013415309</v>
      </c>
      <c r="I36" s="74">
        <f t="shared" si="18"/>
        <v>0.13492337826938572</v>
      </c>
      <c r="R36" s="19" t="s">
        <v>49</v>
      </c>
      <c r="S36" s="215">
        <v>51.62</v>
      </c>
      <c r="T36" s="216">
        <v>49.1</v>
      </c>
      <c r="U36" s="216">
        <v>45.63</v>
      </c>
      <c r="V36" s="216">
        <v>64.64</v>
      </c>
      <c r="W36" s="216">
        <v>73.62</v>
      </c>
      <c r="X36" s="74">
        <f t="shared" si="22"/>
        <v>0.13892326732673266</v>
      </c>
      <c r="Y36" s="74">
        <f t="shared" si="19"/>
        <v>0.49938900203666003</v>
      </c>
      <c r="AH36" s="19" t="s">
        <v>49</v>
      </c>
      <c r="AI36" s="218">
        <v>6868734.8799999999</v>
      </c>
      <c r="AJ36" s="219">
        <v>3114952.08</v>
      </c>
      <c r="AK36" s="219">
        <v>4498900.47</v>
      </c>
      <c r="AL36" s="219">
        <v>7864755.4299999997</v>
      </c>
      <c r="AM36" s="219">
        <v>9097368.0999999996</v>
      </c>
      <c r="AN36" s="74">
        <f t="shared" si="23"/>
        <v>0.15672612848178558</v>
      </c>
      <c r="AO36" s="74">
        <f t="shared" si="20"/>
        <v>1.9205483315171898</v>
      </c>
    </row>
    <row r="37" spans="2:44" x14ac:dyDescent="0.25">
      <c r="B37" s="19" t="s">
        <v>50</v>
      </c>
      <c r="C37" s="215">
        <v>85.19</v>
      </c>
      <c r="D37" s="215">
        <v>106.13</v>
      </c>
      <c r="E37" s="215">
        <v>125.31</v>
      </c>
      <c r="F37" s="215">
        <v>128.06</v>
      </c>
      <c r="G37" s="215">
        <v>149.08000000000001</v>
      </c>
      <c r="H37" s="74">
        <f t="shared" ref="H37:H40" si="24">G37/F37-1</f>
        <v>0.16414180852725302</v>
      </c>
      <c r="I37" s="74">
        <f t="shared" si="18"/>
        <v>0.40469235842834284</v>
      </c>
      <c r="R37" s="19" t="s">
        <v>50</v>
      </c>
      <c r="S37" s="215">
        <v>67.78</v>
      </c>
      <c r="T37" s="216">
        <v>64.31</v>
      </c>
      <c r="U37" s="216">
        <v>82.55</v>
      </c>
      <c r="V37" s="216">
        <v>96.70999999999998</v>
      </c>
      <c r="W37" s="216">
        <v>122.12</v>
      </c>
      <c r="X37" s="74">
        <f t="shared" si="22"/>
        <v>0.26274428704373931</v>
      </c>
      <c r="Y37" s="74">
        <f t="shared" si="19"/>
        <v>0.8989270719950242</v>
      </c>
      <c r="AH37" s="19" t="s">
        <v>50</v>
      </c>
      <c r="AI37" s="218">
        <v>42420393.43</v>
      </c>
      <c r="AJ37" s="219">
        <v>18804870.850000001</v>
      </c>
      <c r="AK37" s="219">
        <v>30921945.879999999</v>
      </c>
      <c r="AL37" s="219">
        <v>58482134.030000001</v>
      </c>
      <c r="AM37" s="219">
        <v>79534420.480000004</v>
      </c>
      <c r="AN37" s="74">
        <f t="shared" si="23"/>
        <v>0.35997808218148575</v>
      </c>
      <c r="AO37" s="74">
        <f t="shared" si="20"/>
        <v>3.2294584799022958</v>
      </c>
    </row>
    <row r="38" spans="2:44" x14ac:dyDescent="0.25">
      <c r="B38" s="19" t="s">
        <v>51</v>
      </c>
      <c r="C38" s="215">
        <v>63.43</v>
      </c>
      <c r="D38" s="215">
        <v>64.19</v>
      </c>
      <c r="E38" s="215">
        <v>68.989999999999995</v>
      </c>
      <c r="F38" s="215">
        <v>76.34</v>
      </c>
      <c r="G38" s="215">
        <v>86.65</v>
      </c>
      <c r="H38" s="74">
        <f t="shared" si="24"/>
        <v>0.13505370709981657</v>
      </c>
      <c r="I38" s="74">
        <f t="shared" si="18"/>
        <v>0.34989873812120287</v>
      </c>
      <c r="R38" s="19" t="s">
        <v>51</v>
      </c>
      <c r="S38" s="215">
        <v>43.26</v>
      </c>
      <c r="T38" s="216">
        <v>33.54</v>
      </c>
      <c r="U38" s="216">
        <v>37.840000000000003</v>
      </c>
      <c r="V38" s="216">
        <v>53.16</v>
      </c>
      <c r="W38" s="216">
        <v>62.04999999999999</v>
      </c>
      <c r="X38" s="74">
        <f t="shared" si="22"/>
        <v>0.16723100075244535</v>
      </c>
      <c r="Y38" s="74">
        <f t="shared" si="19"/>
        <v>0.85002981514609388</v>
      </c>
      <c r="AH38" s="19" t="s">
        <v>51</v>
      </c>
      <c r="AI38" s="218">
        <v>23173738.510000002</v>
      </c>
      <c r="AJ38" s="219">
        <v>10173605.369999999</v>
      </c>
      <c r="AK38" s="219">
        <v>16610861.380000001</v>
      </c>
      <c r="AL38" s="219">
        <v>27747259.210000001</v>
      </c>
      <c r="AM38" s="219">
        <v>33504230.199999999</v>
      </c>
      <c r="AN38" s="74">
        <f t="shared" si="23"/>
        <v>0.20747890616617037</v>
      </c>
      <c r="AO38" s="74">
        <f t="shared" si="20"/>
        <v>2.2932504241610858</v>
      </c>
    </row>
    <row r="39" spans="2:44" x14ac:dyDescent="0.25">
      <c r="B39" s="19" t="s">
        <v>52</v>
      </c>
      <c r="C39" s="215">
        <v>92.8</v>
      </c>
      <c r="D39" s="215">
        <v>102.24</v>
      </c>
      <c r="E39" s="215">
        <v>98.71</v>
      </c>
      <c r="F39" s="215">
        <v>114.5</v>
      </c>
      <c r="G39" s="215">
        <v>129.04</v>
      </c>
      <c r="H39" s="74">
        <f t="shared" si="24"/>
        <v>0.12698689956331877</v>
      </c>
      <c r="I39" s="74">
        <f t="shared" si="18"/>
        <v>0.2621283255086071</v>
      </c>
      <c r="R39" s="19" t="s">
        <v>52</v>
      </c>
      <c r="S39" s="215">
        <v>71.48</v>
      </c>
      <c r="T39" s="216">
        <v>50.94</v>
      </c>
      <c r="U39" s="216">
        <v>53.72</v>
      </c>
      <c r="V39" s="216">
        <v>88.72</v>
      </c>
      <c r="W39" s="216">
        <v>108.87</v>
      </c>
      <c r="X39" s="74">
        <f t="shared" si="22"/>
        <v>0.22711902614968449</v>
      </c>
      <c r="Y39" s="74">
        <f t="shared" si="19"/>
        <v>1.1372202591283864</v>
      </c>
      <c r="AH39" s="19" t="s">
        <v>52</v>
      </c>
      <c r="AI39" s="218">
        <v>73857149.140000001</v>
      </c>
      <c r="AJ39" s="219">
        <v>28411183</v>
      </c>
      <c r="AK39" s="219">
        <v>34127770.07</v>
      </c>
      <c r="AL39" s="219">
        <v>88124626.280000001</v>
      </c>
      <c r="AM39" s="219">
        <v>107018992.04000001</v>
      </c>
      <c r="AN39" s="74">
        <f t="shared" si="23"/>
        <v>0.214405059715846</v>
      </c>
      <c r="AO39" s="74">
        <f t="shared" si="20"/>
        <v>2.7667911272825214</v>
      </c>
    </row>
    <row r="40" spans="2:44" x14ac:dyDescent="0.25">
      <c r="B40" s="23" t="s">
        <v>53</v>
      </c>
      <c r="C40" s="215">
        <v>55.1</v>
      </c>
      <c r="D40" s="215">
        <v>58.1</v>
      </c>
      <c r="E40" s="215">
        <v>74.28</v>
      </c>
      <c r="F40" s="215">
        <v>64.23</v>
      </c>
      <c r="G40" s="215">
        <v>69.86</v>
      </c>
      <c r="H40" s="74">
        <f t="shared" si="24"/>
        <v>8.7653744356219754E-2</v>
      </c>
      <c r="I40" s="74">
        <f t="shared" si="18"/>
        <v>0.2024096385542169</v>
      </c>
      <c r="R40" s="23" t="s">
        <v>53</v>
      </c>
      <c r="S40" s="215">
        <v>39.85</v>
      </c>
      <c r="T40" s="216">
        <v>22.7</v>
      </c>
      <c r="U40" s="216">
        <v>29.35</v>
      </c>
      <c r="V40" s="216">
        <v>43.18</v>
      </c>
      <c r="W40" s="216">
        <v>54</v>
      </c>
      <c r="X40" s="74">
        <f t="shared" si="22"/>
        <v>0.25057897174617882</v>
      </c>
      <c r="Y40" s="74">
        <f t="shared" si="19"/>
        <v>1.3788546255506611</v>
      </c>
      <c r="AH40" s="23" t="s">
        <v>53</v>
      </c>
      <c r="AI40" s="218">
        <v>20449761.57</v>
      </c>
      <c r="AJ40" s="219">
        <v>7215296.4500000002</v>
      </c>
      <c r="AK40" s="219">
        <v>12828760.220000001</v>
      </c>
      <c r="AL40" s="219">
        <v>20416665.23</v>
      </c>
      <c r="AM40" s="219">
        <v>24141003.859999999</v>
      </c>
      <c r="AN40" s="74">
        <f t="shared" si="23"/>
        <v>0.18241659879535566</v>
      </c>
      <c r="AO40" s="74">
        <f t="shared" si="20"/>
        <v>2.3458090083048493</v>
      </c>
    </row>
    <row r="41" spans="2:44" x14ac:dyDescent="0.25">
      <c r="B41" s="101"/>
      <c r="C41" s="102"/>
      <c r="D41" s="102"/>
      <c r="E41" s="102"/>
      <c r="F41" s="102"/>
      <c r="G41" s="103"/>
      <c r="H41" s="102"/>
      <c r="I41" s="104"/>
      <c r="R41" s="101"/>
      <c r="S41" s="102"/>
      <c r="T41" s="102"/>
      <c r="U41" s="102"/>
      <c r="V41" s="102"/>
      <c r="W41" s="103"/>
      <c r="X41" s="102"/>
      <c r="Y41" s="104"/>
      <c r="AH41" s="101"/>
      <c r="AI41" s="101"/>
      <c r="AJ41" s="101"/>
      <c r="AK41" s="101"/>
      <c r="AL41" s="102"/>
      <c r="AM41" s="103"/>
      <c r="AN41" s="104"/>
      <c r="AO41" s="104"/>
    </row>
    <row r="42" spans="2:44" x14ac:dyDescent="0.25">
      <c r="B42" s="307" t="s">
        <v>55</v>
      </c>
      <c r="C42" s="307"/>
      <c r="D42" s="307"/>
      <c r="E42" s="307"/>
      <c r="F42" s="307"/>
      <c r="G42" s="307"/>
      <c r="H42" s="307"/>
      <c r="I42" s="307"/>
      <c r="R42" s="307" t="s">
        <v>55</v>
      </c>
      <c r="S42" s="307"/>
      <c r="T42" s="307"/>
      <c r="U42" s="307"/>
      <c r="V42" s="307"/>
      <c r="W42" s="307"/>
      <c r="X42" s="307"/>
      <c r="Y42" s="307"/>
      <c r="AH42" s="105" t="s">
        <v>55</v>
      </c>
      <c r="AI42" s="105"/>
      <c r="AJ42" s="105"/>
      <c r="AK42" s="105"/>
      <c r="AL42" s="105"/>
      <c r="AM42" s="105"/>
      <c r="AN42" s="105"/>
      <c r="AO42" s="105"/>
    </row>
    <row r="43" spans="2:44" ht="39" customHeight="1" x14ac:dyDescent="0.25">
      <c r="B43" s="267" t="s">
        <v>165</v>
      </c>
      <c r="C43" s="267"/>
      <c r="D43" s="267"/>
      <c r="E43" s="267"/>
      <c r="F43" s="267"/>
      <c r="G43" s="267"/>
      <c r="H43" s="267"/>
      <c r="I43" s="267"/>
      <c r="R43" s="267" t="s">
        <v>166</v>
      </c>
      <c r="S43" s="267"/>
      <c r="T43" s="267"/>
      <c r="U43" s="267"/>
      <c r="V43" s="267"/>
      <c r="W43" s="267"/>
      <c r="X43" s="267"/>
      <c r="Y43" s="267"/>
      <c r="AH43" s="308" t="s">
        <v>167</v>
      </c>
      <c r="AI43" s="308"/>
      <c r="AJ43" s="308"/>
      <c r="AK43" s="308"/>
      <c r="AL43" s="308"/>
      <c r="AM43" s="308"/>
      <c r="AN43" s="308"/>
      <c r="AO43" s="308"/>
      <c r="AP43" s="308"/>
      <c r="AQ43" s="308"/>
      <c r="AR43" s="308"/>
    </row>
    <row r="44" spans="2:44" ht="24" customHeight="1" x14ac:dyDescent="0.25">
      <c r="B44" s="267" t="s">
        <v>168</v>
      </c>
      <c r="C44" s="267"/>
      <c r="D44" s="267"/>
      <c r="E44" s="267"/>
      <c r="F44" s="267"/>
      <c r="G44" s="267"/>
      <c r="H44" s="267"/>
      <c r="I44" s="267"/>
      <c r="R44" s="309" t="s">
        <v>169</v>
      </c>
      <c r="S44" s="309"/>
      <c r="T44" s="309"/>
      <c r="U44" s="309"/>
      <c r="V44" s="309"/>
      <c r="W44" s="309"/>
      <c r="X44" s="309"/>
      <c r="Y44" s="309"/>
      <c r="AI44" s="120"/>
      <c r="AJ44" s="120"/>
    </row>
  </sheetData>
  <mergeCells count="19">
    <mergeCell ref="AH27:AO27"/>
    <mergeCell ref="B5:P5"/>
    <mergeCell ref="R5:AF5"/>
    <mergeCell ref="AH5:BB5"/>
    <mergeCell ref="B21:P21"/>
    <mergeCell ref="R21:AF21"/>
    <mergeCell ref="AH21:BB21"/>
    <mergeCell ref="B44:I44"/>
    <mergeCell ref="R44:Y44"/>
    <mergeCell ref="B22:P22"/>
    <mergeCell ref="R22:AF22"/>
    <mergeCell ref="B23:P23"/>
    <mergeCell ref="B27:I27"/>
    <mergeCell ref="R27:Y27"/>
    <mergeCell ref="B42:I42"/>
    <mergeCell ref="R42:Y42"/>
    <mergeCell ref="B43:I43"/>
    <mergeCell ref="R43:Y43"/>
    <mergeCell ref="AH43:AR43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D70C-5E79-4CBE-A01F-70B22ECA60FC}">
  <sheetPr>
    <tabColor theme="4"/>
  </sheetPr>
  <dimension ref="B4:B25"/>
  <sheetViews>
    <sheetView showGridLines="0" workbookViewId="0">
      <selection activeCell="F20" sqref="F20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FE4CF-B55E-4777-9E1D-4ABC25FF107D}">
  <sheetPr>
    <tabColor theme="4" tint="0.39997558519241921"/>
  </sheetPr>
  <dimension ref="A1:AE131"/>
  <sheetViews>
    <sheetView showGridLines="0" zoomScaleNormal="100" workbookViewId="0">
      <selection activeCell="F20" sqref="F20"/>
    </sheetView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314</v>
      </c>
      <c r="C1" s="1"/>
      <c r="D1" s="1"/>
      <c r="F1" s="222"/>
      <c r="G1" s="222"/>
      <c r="H1" s="222"/>
      <c r="J1" s="222"/>
    </row>
    <row r="3" spans="1:31" s="4" customFormat="1" ht="25.5" customHeight="1" thickBot="1" x14ac:dyDescent="0.3">
      <c r="B3" s="62" t="s">
        <v>315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172" t="s">
        <v>262</v>
      </c>
      <c r="D5" s="172" t="s">
        <v>263</v>
      </c>
      <c r="E5" s="172" t="s">
        <v>269</v>
      </c>
      <c r="F5" s="172" t="s">
        <v>264</v>
      </c>
      <c r="G5" s="173" t="str">
        <f>CONCATENATE("var. ",RIGHT(F5,2),"/",RIGHT(E5,2))</f>
        <v>var. 22/21</v>
      </c>
      <c r="H5" s="173" t="str">
        <f>CONCATENATE("dif. ",RIGHT(F5,2),"/",RIGHT(E5,2))</f>
        <v>dif. 22/21</v>
      </c>
      <c r="I5" s="173" t="str">
        <f>CONCATENATE("%/s total España ",RIGHT(F5,4))</f>
        <v>%/s total España 2022</v>
      </c>
      <c r="J5" s="172" t="s">
        <v>265</v>
      </c>
      <c r="K5" s="173" t="str">
        <f>CONCATENATE("var. ",RIGHT(J5,2),"/",RIGHT(F5,2))</f>
        <v>var. 23/22</v>
      </c>
      <c r="L5" s="173" t="str">
        <f>CONCATENATE("dif. ",RIGHT(J5,2),"/",RIGHT(F5,2))</f>
        <v>dif. 23/22</v>
      </c>
      <c r="M5" s="173" t="str">
        <f>CONCATENATE("%/s total España ",RIGHT(J5,4))</f>
        <v>%/s total España 2023</v>
      </c>
      <c r="N5" s="172" t="s">
        <v>266</v>
      </c>
      <c r="O5" s="173" t="str">
        <f>CONCATENATE("var. ",RIGHT(N5,2),"/",RIGHT(J5,2))</f>
        <v>var. 24/23</v>
      </c>
      <c r="P5" s="173" t="str">
        <f>CONCATENATE("dif. ",RIGHT(N5,2),"/",RIGHT(J5,2))</f>
        <v>dif. 24/23</v>
      </c>
      <c r="Q5" s="173" t="str">
        <f>CONCATENATE("var. ",RIGHT(N5,2),"/",RIGHT(C5,2))</f>
        <v>var. 24/19</v>
      </c>
      <c r="R5" s="173" t="str">
        <f>CONCATENATE("dif. ",RIGHT(N5,2),"/",RIGHT(C5,2))</f>
        <v>dif. 24/19</v>
      </c>
      <c r="S5" s="173" t="str">
        <f>CONCATENATE("%/s total España ",RIGHT(N5,4))</f>
        <v>%/s total España 2024</v>
      </c>
      <c r="T5" s="173" t="str">
        <f>CONCATENATE("%/s total Turistas ",RIGHT(N5,4))</f>
        <v>%/s total Turistas 2024</v>
      </c>
      <c r="AE5" s="1"/>
    </row>
    <row r="6" spans="1:31" s="4" customFormat="1" ht="18.75" x14ac:dyDescent="0.3">
      <c r="B6" s="223" t="s">
        <v>173</v>
      </c>
      <c r="C6" s="224">
        <v>77208</v>
      </c>
      <c r="D6" s="224">
        <v>24073</v>
      </c>
      <c r="E6" s="224">
        <v>19378</v>
      </c>
      <c r="F6" s="224">
        <v>91869</v>
      </c>
      <c r="G6" s="225">
        <f t="shared" ref="G6:G11" si="0">F6/E6-1</f>
        <v>3.7408917328929716</v>
      </c>
      <c r="H6" s="224">
        <f t="shared" ref="H6:H11" si="1">F6-E6</f>
        <v>72491</v>
      </c>
      <c r="I6" s="225"/>
      <c r="J6" s="224">
        <v>109900</v>
      </c>
      <c r="K6" s="225">
        <f t="shared" ref="K6:K11" si="2">J6/F6-1</f>
        <v>0.19626859985414002</v>
      </c>
      <c r="L6" s="224">
        <f t="shared" ref="L6:L11" si="3">J6-F6</f>
        <v>18031</v>
      </c>
      <c r="M6" s="225"/>
      <c r="N6" s="224">
        <v>133707</v>
      </c>
      <c r="O6" s="225">
        <f t="shared" ref="O6:O11" si="4">N6/J6-1</f>
        <v>0.21662420382165615</v>
      </c>
      <c r="P6" s="224">
        <f t="shared" ref="P6:P11" si="5">N6-J6</f>
        <v>23807</v>
      </c>
      <c r="Q6" s="225">
        <f>N6/C6-1</f>
        <v>0.73177649984457571</v>
      </c>
      <c r="R6" s="224">
        <f>N6-C6</f>
        <v>56499</v>
      </c>
      <c r="S6" s="225"/>
      <c r="T6" s="225"/>
      <c r="V6" s="29"/>
      <c r="AE6" s="1"/>
    </row>
    <row r="7" spans="1:31" ht="18.75" x14ac:dyDescent="0.3">
      <c r="A7" s="4"/>
      <c r="B7" s="223" t="s">
        <v>174</v>
      </c>
      <c r="C7" s="224">
        <v>21584</v>
      </c>
      <c r="D7" s="224">
        <v>5545</v>
      </c>
      <c r="E7" s="224">
        <v>11048</v>
      </c>
      <c r="F7" s="224">
        <v>27158</v>
      </c>
      <c r="G7" s="225">
        <f t="shared" si="0"/>
        <v>1.4581824764663289</v>
      </c>
      <c r="H7" s="224">
        <f t="shared" si="1"/>
        <v>16110</v>
      </c>
      <c r="I7" s="225">
        <f>F7/$F$7</f>
        <v>1</v>
      </c>
      <c r="J7" s="224">
        <v>27541</v>
      </c>
      <c r="K7" s="225">
        <f t="shared" si="2"/>
        <v>1.4102658516827349E-2</v>
      </c>
      <c r="L7" s="224">
        <f t="shared" si="3"/>
        <v>383</v>
      </c>
      <c r="M7" s="225">
        <f>J7/$J$7</f>
        <v>1</v>
      </c>
      <c r="N7" s="224">
        <v>32909</v>
      </c>
      <c r="O7" s="225">
        <f t="shared" si="4"/>
        <v>0.19490940779201926</v>
      </c>
      <c r="P7" s="224">
        <f t="shared" si="5"/>
        <v>5368</v>
      </c>
      <c r="Q7" s="225">
        <f t="shared" ref="Q7:Q11" si="6">N7/C7-1</f>
        <v>0.52469421793921422</v>
      </c>
      <c r="R7" s="224">
        <f t="shared" ref="R7:R11" si="7">N7-C7</f>
        <v>11325</v>
      </c>
      <c r="S7" s="225">
        <f>N7/$N$7</f>
        <v>1</v>
      </c>
      <c r="T7" s="225">
        <f>N7/$N$6</f>
        <v>0.2461277270449565</v>
      </c>
      <c r="V7" s="29"/>
      <c r="W7" s="79"/>
      <c r="AE7" s="1" t="s">
        <v>175</v>
      </c>
    </row>
    <row r="8" spans="1:31" ht="15.75" x14ac:dyDescent="0.25">
      <c r="A8" s="4"/>
      <c r="B8" s="226" t="s">
        <v>100</v>
      </c>
      <c r="C8" s="227">
        <v>9924</v>
      </c>
      <c r="D8" s="227">
        <v>3282</v>
      </c>
      <c r="E8" s="227">
        <v>474</v>
      </c>
      <c r="F8" s="227">
        <v>5175</v>
      </c>
      <c r="G8" s="228">
        <f t="shared" si="0"/>
        <v>9.9177215189873422</v>
      </c>
      <c r="H8" s="227">
        <f t="shared" si="1"/>
        <v>4701</v>
      </c>
      <c r="I8" s="228">
        <f>F8/$F$7</f>
        <v>0.19055158700935268</v>
      </c>
      <c r="J8" s="227">
        <v>6685</v>
      </c>
      <c r="K8" s="228">
        <f t="shared" si="2"/>
        <v>0.29178743961352649</v>
      </c>
      <c r="L8" s="227">
        <f t="shared" si="3"/>
        <v>1510</v>
      </c>
      <c r="M8" s="228">
        <f>J8/$J$7</f>
        <v>0.24272902218510584</v>
      </c>
      <c r="N8" s="227">
        <v>13110</v>
      </c>
      <c r="O8" s="228">
        <f t="shared" si="4"/>
        <v>0.96110695587135386</v>
      </c>
      <c r="P8" s="227">
        <f t="shared" si="5"/>
        <v>6425</v>
      </c>
      <c r="Q8" s="228">
        <f t="shared" si="6"/>
        <v>0.32103990326481258</v>
      </c>
      <c r="R8" s="227">
        <f t="shared" si="7"/>
        <v>3186</v>
      </c>
      <c r="S8" s="228">
        <f>N8/$N$7</f>
        <v>0.39837126621896746</v>
      </c>
      <c r="T8" s="228">
        <f>N8/$N$6</f>
        <v>9.8050214274495728E-2</v>
      </c>
      <c r="V8" s="29"/>
      <c r="W8" s="79"/>
      <c r="AE8" s="1" t="s">
        <v>176</v>
      </c>
    </row>
    <row r="9" spans="1:31" s="4" customFormat="1" x14ac:dyDescent="0.25">
      <c r="B9" s="229" t="s">
        <v>103</v>
      </c>
      <c r="C9" s="230">
        <v>11660</v>
      </c>
      <c r="D9" s="230">
        <v>2263</v>
      </c>
      <c r="E9" s="230">
        <v>10574</v>
      </c>
      <c r="F9" s="230">
        <v>21983</v>
      </c>
      <c r="G9" s="231">
        <f t="shared" si="0"/>
        <v>1.0789672782296198</v>
      </c>
      <c r="H9" s="232">
        <f t="shared" si="1"/>
        <v>11409</v>
      </c>
      <c r="I9" s="233">
        <f>F9/$F$7</f>
        <v>0.80944841299064729</v>
      </c>
      <c r="J9" s="230">
        <v>20856</v>
      </c>
      <c r="K9" s="231">
        <f t="shared" si="2"/>
        <v>-5.1266888049856685E-2</v>
      </c>
      <c r="L9" s="232">
        <f t="shared" si="3"/>
        <v>-1127</v>
      </c>
      <c r="M9" s="233">
        <f>J9/$J$7</f>
        <v>0.75727097781489416</v>
      </c>
      <c r="N9" s="230">
        <v>19799</v>
      </c>
      <c r="O9" s="231">
        <f t="shared" si="4"/>
        <v>-5.0680859225163077E-2</v>
      </c>
      <c r="P9" s="232">
        <f t="shared" si="5"/>
        <v>-1057</v>
      </c>
      <c r="Q9" s="231">
        <f t="shared" si="6"/>
        <v>0.69802744425385943</v>
      </c>
      <c r="R9" s="232">
        <f t="shared" si="7"/>
        <v>8139</v>
      </c>
      <c r="S9" s="233">
        <f>N9/$N$7</f>
        <v>0.60162873378103254</v>
      </c>
      <c r="T9" s="233">
        <f>N9/$N$6</f>
        <v>0.14807751277046077</v>
      </c>
      <c r="V9" s="29"/>
      <c r="W9" s="79"/>
      <c r="AE9" s="1" t="s">
        <v>177</v>
      </c>
    </row>
    <row r="10" spans="1:31" s="4" customFormat="1" x14ac:dyDescent="0.25">
      <c r="B10" s="234" t="s">
        <v>178</v>
      </c>
      <c r="C10" s="29">
        <v>11637</v>
      </c>
      <c r="D10" s="29">
        <v>2263</v>
      </c>
      <c r="E10" s="29">
        <v>4459</v>
      </c>
      <c r="F10" s="29">
        <v>13760</v>
      </c>
      <c r="G10" s="22">
        <f t="shared" si="0"/>
        <v>2.0858936981385963</v>
      </c>
      <c r="H10" s="20">
        <f t="shared" si="1"/>
        <v>9301</v>
      </c>
      <c r="I10" s="31">
        <f>F10/$F$7</f>
        <v>0.50666470284998899</v>
      </c>
      <c r="J10" s="29">
        <v>4345</v>
      </c>
      <c r="K10" s="22">
        <f t="shared" si="2"/>
        <v>-0.68422965116279078</v>
      </c>
      <c r="L10" s="20">
        <f t="shared" si="3"/>
        <v>-9415</v>
      </c>
      <c r="M10" s="31">
        <f>J10/$J$7</f>
        <v>0.15776478704476962</v>
      </c>
      <c r="N10" s="29">
        <v>14614</v>
      </c>
      <c r="O10" s="22">
        <f t="shared" si="4"/>
        <v>2.3634062140391254</v>
      </c>
      <c r="P10" s="20">
        <f t="shared" si="5"/>
        <v>10269</v>
      </c>
      <c r="Q10" s="22">
        <f t="shared" si="6"/>
        <v>0.25582194723726048</v>
      </c>
      <c r="R10" s="20">
        <f t="shared" si="7"/>
        <v>2977</v>
      </c>
      <c r="S10" s="31">
        <f>N10/$N$7</f>
        <v>0.4440730499255523</v>
      </c>
      <c r="T10" s="31">
        <f>N10/$N$6</f>
        <v>0.10929869042009768</v>
      </c>
      <c r="V10" s="29"/>
      <c r="W10" s="79"/>
      <c r="AE10" s="1" t="s">
        <v>179</v>
      </c>
    </row>
    <row r="11" spans="1:31" s="4" customFormat="1" x14ac:dyDescent="0.25">
      <c r="B11" s="234" t="s">
        <v>180</v>
      </c>
      <c r="C11" s="29">
        <f>C9-C10</f>
        <v>23</v>
      </c>
      <c r="D11" s="29">
        <f>D9-D10</f>
        <v>0</v>
      </c>
      <c r="E11" s="29">
        <f>E9-E10</f>
        <v>6115</v>
      </c>
      <c r="F11" s="29">
        <f>F9-F10</f>
        <v>8223</v>
      </c>
      <c r="G11" s="22">
        <f t="shared" si="0"/>
        <v>0.34472608340147182</v>
      </c>
      <c r="H11" s="20">
        <f t="shared" si="1"/>
        <v>2108</v>
      </c>
      <c r="I11" s="31">
        <f>F11/$F$7</f>
        <v>0.30278371014065836</v>
      </c>
      <c r="J11" s="29">
        <f>J9-J10</f>
        <v>16511</v>
      </c>
      <c r="K11" s="22">
        <f t="shared" si="2"/>
        <v>1.0079046576675181</v>
      </c>
      <c r="L11" s="20">
        <f t="shared" si="3"/>
        <v>8288</v>
      </c>
      <c r="M11" s="31">
        <f>J11/$J$7</f>
        <v>0.59950619077012457</v>
      </c>
      <c r="N11" s="29">
        <f>N9-N10</f>
        <v>5185</v>
      </c>
      <c r="O11" s="22">
        <f t="shared" si="4"/>
        <v>-0.68596693113681795</v>
      </c>
      <c r="P11" s="20">
        <f t="shared" si="5"/>
        <v>-11326</v>
      </c>
      <c r="Q11" s="22">
        <f t="shared" si="6"/>
        <v>224.43478260869566</v>
      </c>
      <c r="R11" s="20">
        <f t="shared" si="7"/>
        <v>5162</v>
      </c>
      <c r="S11" s="31">
        <f>N11/$N$7</f>
        <v>0.15755568385548027</v>
      </c>
      <c r="T11" s="31">
        <f>N11/$N$6</f>
        <v>3.8778822350363104E-2</v>
      </c>
      <c r="V11" s="29"/>
      <c r="W11" s="79"/>
      <c r="AE11" s="1" t="s">
        <v>181</v>
      </c>
    </row>
    <row r="12" spans="1:31" s="4" customFormat="1" ht="7.5" customHeight="1" x14ac:dyDescent="0.25"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AE12" s="1" t="s">
        <v>182</v>
      </c>
    </row>
    <row r="13" spans="1:31" s="4" customFormat="1" x14ac:dyDescent="0.25">
      <c r="B13" s="125" t="s">
        <v>183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AE13" s="1" t="s">
        <v>184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69" t="s">
        <v>185</v>
      </c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83"/>
      <c r="T37" s="83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7"/>
      <c r="F39" s="87"/>
      <c r="G39" s="87"/>
      <c r="H39" s="87"/>
      <c r="I39" s="87"/>
      <c r="J39" s="14">
        <v>2020</v>
      </c>
      <c r="K39" s="14"/>
      <c r="L39" s="14"/>
      <c r="M39" s="14" t="s">
        <v>186</v>
      </c>
      <c r="N39" s="14">
        <v>2021</v>
      </c>
      <c r="O39" s="14" t="s">
        <v>186</v>
      </c>
      <c r="P39" s="14" t="s">
        <v>187</v>
      </c>
      <c r="Q39" s="14" t="s">
        <v>188</v>
      </c>
      <c r="R39" s="14" t="s">
        <v>189</v>
      </c>
      <c r="S39" s="87"/>
      <c r="T39" s="87"/>
      <c r="AE39" s="1"/>
    </row>
    <row r="40" spans="2:31" s="4" customFormat="1" ht="18.75" hidden="1" x14ac:dyDescent="0.3">
      <c r="B40" s="223" t="s">
        <v>173</v>
      </c>
      <c r="C40" s="223"/>
      <c r="D40" s="223"/>
      <c r="E40" s="224"/>
      <c r="F40" s="224"/>
      <c r="G40" s="224"/>
      <c r="H40" s="224"/>
      <c r="I40" s="224"/>
      <c r="J40" s="224">
        <v>1824653</v>
      </c>
      <c r="K40" s="224"/>
      <c r="L40" s="224"/>
      <c r="M40" s="225"/>
      <c r="N40" s="224">
        <v>2354005</v>
      </c>
      <c r="O40" s="225"/>
      <c r="P40" s="225">
        <v>1</v>
      </c>
      <c r="Q40" s="225">
        <v>0.2901110512519367</v>
      </c>
      <c r="R40" s="224">
        <v>529352</v>
      </c>
      <c r="S40" s="236"/>
      <c r="T40" s="236"/>
      <c r="AE40" s="1"/>
    </row>
    <row r="41" spans="2:31" ht="18.75" hidden="1" x14ac:dyDescent="0.3">
      <c r="B41" s="223" t="s">
        <v>174</v>
      </c>
      <c r="C41" s="223"/>
      <c r="D41" s="223"/>
      <c r="E41" s="224"/>
      <c r="F41" s="224"/>
      <c r="G41" s="224"/>
      <c r="H41" s="224"/>
      <c r="I41" s="224"/>
      <c r="J41" s="224">
        <v>603938</v>
      </c>
      <c r="K41" s="224"/>
      <c r="L41" s="224"/>
      <c r="M41" s="225">
        <v>1</v>
      </c>
      <c r="N41" s="224">
        <v>936181</v>
      </c>
      <c r="O41" s="225">
        <v>1</v>
      </c>
      <c r="P41" s="225">
        <v>0.39769711619134201</v>
      </c>
      <c r="Q41" s="225">
        <v>0.55012766211101138</v>
      </c>
      <c r="R41" s="224">
        <v>332243</v>
      </c>
      <c r="S41" s="236"/>
      <c r="T41" s="236"/>
      <c r="AE41" s="1" t="s">
        <v>175</v>
      </c>
    </row>
    <row r="42" spans="2:31" ht="15.75" hidden="1" x14ac:dyDescent="0.25">
      <c r="B42" s="226" t="s">
        <v>100</v>
      </c>
      <c r="C42" s="226"/>
      <c r="D42" s="226"/>
      <c r="E42" s="227"/>
      <c r="F42" s="227"/>
      <c r="G42" s="227"/>
      <c r="H42" s="227"/>
      <c r="I42" s="227"/>
      <c r="J42" s="227">
        <v>276550.36166633503</v>
      </c>
      <c r="K42" s="227"/>
      <c r="L42" s="227"/>
      <c r="M42" s="228">
        <v>0.45791184139155844</v>
      </c>
      <c r="N42" s="227">
        <v>430252.45635520399</v>
      </c>
      <c r="O42" s="228">
        <v>0.4595825554622493</v>
      </c>
      <c r="P42" s="228">
        <v>0.18277465695918402</v>
      </c>
      <c r="Q42" s="228">
        <v>0.55578337978930015</v>
      </c>
      <c r="R42" s="227">
        <v>153702.09468886897</v>
      </c>
      <c r="S42" s="237"/>
      <c r="T42" s="237"/>
      <c r="AE42" s="1" t="s">
        <v>176</v>
      </c>
    </row>
    <row r="43" spans="2:31" s="4" customFormat="1" hidden="1" x14ac:dyDescent="0.25">
      <c r="B43" s="229" t="s">
        <v>103</v>
      </c>
      <c r="C43" s="238"/>
      <c r="D43" s="238"/>
      <c r="E43" s="230"/>
      <c r="F43" s="230"/>
      <c r="G43" s="230"/>
      <c r="H43" s="230"/>
      <c r="I43" s="230"/>
      <c r="J43" s="230">
        <v>327387.63833385095</v>
      </c>
      <c r="K43" s="230"/>
      <c r="L43" s="230"/>
      <c r="M43" s="233">
        <v>0.54208815860874948</v>
      </c>
      <c r="N43" s="230">
        <v>505927.5436448183</v>
      </c>
      <c r="O43" s="233">
        <v>0.54041637636826456</v>
      </c>
      <c r="P43" s="233">
        <v>0.21492203442423372</v>
      </c>
      <c r="Q43" s="231">
        <v>0.54534711884540576</v>
      </c>
      <c r="R43" s="232">
        <v>178539.90531096736</v>
      </c>
      <c r="S43" s="239"/>
      <c r="T43" s="239"/>
      <c r="AE43" s="1" t="s">
        <v>177</v>
      </c>
    </row>
    <row r="44" spans="2:31" s="4" customFormat="1" hidden="1" x14ac:dyDescent="0.25">
      <c r="B44" s="234" t="s">
        <v>178</v>
      </c>
      <c r="C44" s="234"/>
      <c r="D44" s="234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179</v>
      </c>
    </row>
    <row r="45" spans="2:31" s="4" customFormat="1" hidden="1" x14ac:dyDescent="0.25">
      <c r="B45" s="234" t="s">
        <v>180</v>
      </c>
      <c r="C45" s="234"/>
      <c r="D45" s="234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181</v>
      </c>
    </row>
    <row r="46" spans="2:31" s="4" customFormat="1" ht="7.5" hidden="1" customHeight="1" x14ac:dyDescent="0.25"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AE46" s="1" t="s">
        <v>182</v>
      </c>
    </row>
    <row r="47" spans="2:31" s="4" customFormat="1" hidden="1" x14ac:dyDescent="0.25">
      <c r="B47" s="268" t="s">
        <v>183</v>
      </c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48"/>
      <c r="T47" s="48"/>
      <c r="AE47" s="1" t="s">
        <v>184</v>
      </c>
    </row>
    <row r="48" spans="2:31" s="4" customFormat="1" hidden="1" x14ac:dyDescent="0.25">
      <c r="AE48" s="1"/>
    </row>
    <row r="49" spans="5:12" hidden="1" x14ac:dyDescent="0.25">
      <c r="E49" s="122"/>
      <c r="F49" s="122"/>
      <c r="G49" s="122"/>
      <c r="H49" s="122"/>
      <c r="I49" s="122"/>
      <c r="J49" s="122">
        <v>0.54208815860874948</v>
      </c>
      <c r="K49" s="122"/>
      <c r="L49" s="122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2" t="s">
        <v>315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2">
        <v>2019</v>
      </c>
      <c r="D123" s="182">
        <v>2020</v>
      </c>
      <c r="E123" s="182">
        <v>2021</v>
      </c>
      <c r="F123" s="182">
        <v>2022</v>
      </c>
      <c r="G123" s="173" t="str">
        <f>CONCATENATE("var. ",RIGHT(F123,2),"/",RIGHT(E123,2))</f>
        <v>var. 22/21</v>
      </c>
      <c r="H123" s="173" t="str">
        <f>CONCATENATE("dif. ",RIGHT(F123,2),"/",RIGHT(E123,2))</f>
        <v>dif. 22/21</v>
      </c>
      <c r="I123" s="173" t="str">
        <f>CONCATENATE("%/s total España ",RIGHT(F123,4))</f>
        <v>%/s total España 2022</v>
      </c>
      <c r="J123" s="182">
        <v>2023</v>
      </c>
      <c r="K123" s="173" t="str">
        <f>CONCATENATE("%/s total España ",RIGHT(J123,4))</f>
        <v>%/s total España 2023</v>
      </c>
      <c r="L123" s="173" t="str">
        <f>CONCATENATE("var. ",RIGHT(J123,2),"/",RIGHT(F123,2))</f>
        <v>var. 23/22</v>
      </c>
      <c r="M123" s="173" t="str">
        <f>CONCATENATE("dif. ",RIGHT(J123,2),"/",RIGHT(F123,2))</f>
        <v>dif. 23/22</v>
      </c>
      <c r="N123" s="173" t="str">
        <f>CONCATENATE("var. ",RIGHT(J123,2),"/",RIGHT(D123,2))</f>
        <v>var. 23/20</v>
      </c>
      <c r="O123" s="173" t="str">
        <f>CONCATENATE("dif. ",RIGHT(J123,2),"/",RIGHT(D123,2))</f>
        <v>dif. 23/20</v>
      </c>
      <c r="Z123" s="1"/>
      <c r="AE123"/>
    </row>
    <row r="124" spans="2:31" ht="18.75" x14ac:dyDescent="0.3">
      <c r="B124" s="223" t="s">
        <v>173</v>
      </c>
      <c r="C124" s="224">
        <v>137126</v>
      </c>
      <c r="D124" s="224">
        <v>55313</v>
      </c>
      <c r="E124" s="224">
        <v>70304</v>
      </c>
      <c r="F124" s="224">
        <v>161080</v>
      </c>
      <c r="G124" s="225">
        <f t="shared" ref="G124:G129" si="8">F124/E124-1</f>
        <v>1.2911925352753757</v>
      </c>
      <c r="H124" s="224">
        <f t="shared" ref="H124:H129" si="9">F124-E124</f>
        <v>90776</v>
      </c>
      <c r="I124" s="225"/>
      <c r="J124" s="224">
        <v>179837</v>
      </c>
      <c r="K124" s="225"/>
      <c r="L124" s="225">
        <f t="shared" ref="L124:L129" si="10">J124/F124-1</f>
        <v>0.116445244598957</v>
      </c>
      <c r="M124" s="224">
        <f t="shared" ref="M124:M129" si="11">J124-F124</f>
        <v>18757</v>
      </c>
      <c r="N124" s="225">
        <f t="shared" ref="N124:N129" si="12">J124/D124-1</f>
        <v>2.2512610055502322</v>
      </c>
      <c r="O124" s="224">
        <f t="shared" ref="O124:O129" si="13">J124-D124</f>
        <v>124524</v>
      </c>
      <c r="Z124" s="1"/>
      <c r="AE124"/>
    </row>
    <row r="125" spans="2:31" ht="18.75" x14ac:dyDescent="0.3">
      <c r="B125" s="223" t="s">
        <v>174</v>
      </c>
      <c r="C125" s="224">
        <v>41904</v>
      </c>
      <c r="D125" s="224">
        <v>24273</v>
      </c>
      <c r="E125" s="224">
        <v>26311</v>
      </c>
      <c r="F125" s="224">
        <v>32375</v>
      </c>
      <c r="G125" s="225">
        <f t="shared" si="8"/>
        <v>0.23047394625821904</v>
      </c>
      <c r="H125" s="224">
        <f t="shared" si="9"/>
        <v>6064</v>
      </c>
      <c r="I125" s="225">
        <f>F125/$F$7</f>
        <v>1.1920980926430518</v>
      </c>
      <c r="J125" s="224">
        <v>47068</v>
      </c>
      <c r="K125" s="225">
        <f>J125/$J$125</f>
        <v>1</v>
      </c>
      <c r="L125" s="225">
        <f t="shared" si="10"/>
        <v>0.45383783783783782</v>
      </c>
      <c r="M125" s="224">
        <f t="shared" si="11"/>
        <v>14693</v>
      </c>
      <c r="N125" s="225">
        <f t="shared" si="12"/>
        <v>0.93910929839739632</v>
      </c>
      <c r="O125" s="224">
        <f t="shared" si="13"/>
        <v>22795</v>
      </c>
      <c r="Z125" s="1"/>
      <c r="AE125"/>
    </row>
    <row r="126" spans="2:31" ht="15.75" x14ac:dyDescent="0.25">
      <c r="B126" s="226" t="s">
        <v>100</v>
      </c>
      <c r="C126" s="227">
        <v>19152</v>
      </c>
      <c r="D126" s="227">
        <v>15343</v>
      </c>
      <c r="E126" s="227">
        <v>4744</v>
      </c>
      <c r="F126" s="227">
        <v>9037</v>
      </c>
      <c r="G126" s="228">
        <f t="shared" si="8"/>
        <v>0.9049325463743676</v>
      </c>
      <c r="H126" s="227">
        <f t="shared" si="9"/>
        <v>4293</v>
      </c>
      <c r="I126" s="228">
        <f>F126/$F$7</f>
        <v>0.33275646218425509</v>
      </c>
      <c r="J126" s="227">
        <v>15069</v>
      </c>
      <c r="K126" s="228">
        <f>J126/$J$125</f>
        <v>0.32015382000509901</v>
      </c>
      <c r="L126" s="228">
        <f t="shared" si="10"/>
        <v>0.66747814540223516</v>
      </c>
      <c r="M126" s="227">
        <f t="shared" si="11"/>
        <v>6032</v>
      </c>
      <c r="N126" s="228">
        <f t="shared" si="12"/>
        <v>-1.7858306719676698E-2</v>
      </c>
      <c r="O126" s="227">
        <f t="shared" si="13"/>
        <v>-274</v>
      </c>
      <c r="Z126" s="1"/>
      <c r="AE126"/>
    </row>
    <row r="127" spans="2:31" x14ac:dyDescent="0.25">
      <c r="B127" s="229" t="s">
        <v>103</v>
      </c>
      <c r="C127" s="230">
        <v>22752</v>
      </c>
      <c r="D127" s="230">
        <v>8930</v>
      </c>
      <c r="E127" s="230">
        <v>21567</v>
      </c>
      <c r="F127" s="230">
        <v>23338</v>
      </c>
      <c r="G127" s="231">
        <f t="shared" si="8"/>
        <v>8.2116196040246781E-2</v>
      </c>
      <c r="H127" s="232">
        <f t="shared" si="9"/>
        <v>1771</v>
      </c>
      <c r="I127" s="233">
        <f>F127/$F$7</f>
        <v>0.85934163045879663</v>
      </c>
      <c r="J127" s="230">
        <v>31999</v>
      </c>
      <c r="K127" s="233">
        <f>J127/$J$125</f>
        <v>0.67984617999490105</v>
      </c>
      <c r="L127" s="231">
        <f t="shared" si="10"/>
        <v>0.37111149198731685</v>
      </c>
      <c r="M127" s="232">
        <f t="shared" si="11"/>
        <v>8661</v>
      </c>
      <c r="N127" s="231">
        <f t="shared" si="12"/>
        <v>2.5833146696528555</v>
      </c>
      <c r="O127" s="232">
        <f t="shared" si="13"/>
        <v>23069</v>
      </c>
      <c r="Z127" s="1"/>
      <c r="AE127"/>
    </row>
    <row r="128" spans="2:31" x14ac:dyDescent="0.25">
      <c r="B128" s="234" t="s">
        <v>178</v>
      </c>
      <c r="C128" s="29">
        <v>22729</v>
      </c>
      <c r="D128" s="29">
        <v>8908</v>
      </c>
      <c r="E128" s="29">
        <v>11511</v>
      </c>
      <c r="F128" s="29">
        <v>13915</v>
      </c>
      <c r="G128" s="22">
        <f t="shared" si="8"/>
        <v>0.20884371470767094</v>
      </c>
      <c r="H128" s="20">
        <f t="shared" si="9"/>
        <v>2404</v>
      </c>
      <c r="I128" s="31">
        <f>F128/$F$7</f>
        <v>0.51237204506959277</v>
      </c>
      <c r="J128" s="29">
        <v>15149</v>
      </c>
      <c r="K128" s="31">
        <f>J128/$J$125</f>
        <v>0.3218534885697289</v>
      </c>
      <c r="L128" s="22">
        <f t="shared" si="10"/>
        <v>8.8681279195113261E-2</v>
      </c>
      <c r="M128" s="20">
        <f t="shared" si="11"/>
        <v>1234</v>
      </c>
      <c r="N128" s="22">
        <f t="shared" si="12"/>
        <v>0.70060619667714419</v>
      </c>
      <c r="O128" s="20">
        <f t="shared" si="13"/>
        <v>6241</v>
      </c>
      <c r="Z128" s="1"/>
      <c r="AE128"/>
    </row>
    <row r="129" spans="2:31" x14ac:dyDescent="0.25">
      <c r="B129" s="234" t="s">
        <v>180</v>
      </c>
      <c r="C129" s="29">
        <f>C127-C128</f>
        <v>23</v>
      </c>
      <c r="D129" s="29">
        <f>D127-D128</f>
        <v>22</v>
      </c>
      <c r="E129" s="29">
        <f>E127-E128</f>
        <v>10056</v>
      </c>
      <c r="F129" s="29">
        <f>F127-F128</f>
        <v>9423</v>
      </c>
      <c r="G129" s="22">
        <f t="shared" si="8"/>
        <v>-6.2947494033412932E-2</v>
      </c>
      <c r="H129" s="20">
        <f t="shared" si="9"/>
        <v>-633</v>
      </c>
      <c r="I129" s="31">
        <f>F129/$F$7</f>
        <v>0.34696958538920392</v>
      </c>
      <c r="J129" s="29">
        <f>J127-J128</f>
        <v>16850</v>
      </c>
      <c r="K129" s="31">
        <f>J129/$J$125</f>
        <v>0.35799269142517209</v>
      </c>
      <c r="L129" s="22">
        <f t="shared" si="10"/>
        <v>0.78817786267642997</v>
      </c>
      <c r="M129" s="20">
        <f t="shared" si="11"/>
        <v>7427</v>
      </c>
      <c r="N129" s="22">
        <f t="shared" si="12"/>
        <v>764.90909090909088</v>
      </c>
      <c r="O129" s="20">
        <f t="shared" si="13"/>
        <v>16828</v>
      </c>
      <c r="Z129" s="1"/>
      <c r="AE129"/>
    </row>
    <row r="130" spans="2:31" x14ac:dyDescent="0.25"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Z130" s="1"/>
      <c r="AE130"/>
    </row>
    <row r="131" spans="2:31" x14ac:dyDescent="0.25">
      <c r="B131" s="125" t="s">
        <v>183</v>
      </c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40574-95BB-4108-8AEC-E22168AC1C70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2"/>
      <c r="H1" s="222"/>
      <c r="I1" s="222"/>
      <c r="K1" s="222"/>
    </row>
    <row r="3" spans="1:31" s="4" customFormat="1" ht="25.5" customHeight="1" thickBot="1" x14ac:dyDescent="0.3">
      <c r="B3" s="62" t="s">
        <v>316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0" t="s">
        <v>262</v>
      </c>
      <c r="D5" s="240" t="s">
        <v>263</v>
      </c>
      <c r="E5" s="240" t="s">
        <v>269</v>
      </c>
      <c r="F5" s="241" t="str">
        <f>CONCATENATE("%/s total Tenerife ",RIGHT(E5,4))</f>
        <v>%/s total Tenerife 2021</v>
      </c>
      <c r="G5" s="240" t="s">
        <v>264</v>
      </c>
      <c r="H5" s="241" t="str">
        <f>CONCATENATE("var. ",RIGHT(G5,2),"/",RIGHT(E5,2))</f>
        <v>var. 22/21</v>
      </c>
      <c r="I5" s="241" t="str">
        <f>CONCATENATE("dif. ",RIGHT(G5,2),"/",RIGHT(E5,2))</f>
        <v>dif. 22/21</v>
      </c>
      <c r="J5" s="241" t="str">
        <f>CONCATENATE("%/s total Tenerife ",RIGHT(G5,4))</f>
        <v>%/s total Tenerife 2022</v>
      </c>
      <c r="K5" s="240" t="s">
        <v>265</v>
      </c>
      <c r="L5" s="241" t="str">
        <f>CONCATENATE("var. ",RIGHT(K5,2),"/",RIGHT(G5,2))</f>
        <v>var. 23/22</v>
      </c>
      <c r="M5" s="241" t="str">
        <f>CONCATENATE("dif. ",RIGHT(K5,2),"/",RIGHT(G5,2))</f>
        <v>dif. 23/22</v>
      </c>
      <c r="N5" s="241" t="str">
        <f>CONCATENATE("%/s total Tenerife ",RIGHT(K5,4))</f>
        <v>%/s total Tenerife 2023</v>
      </c>
      <c r="O5" s="240" t="s">
        <v>266</v>
      </c>
      <c r="P5" s="241" t="str">
        <f>CONCATENATE("var. ",RIGHT(O5,2),"/",RIGHT(K5,2))</f>
        <v>var. 24/23</v>
      </c>
      <c r="Q5" s="241" t="str">
        <f>CONCATENATE("dif. ",RIGHT(O5,2),"/",RIGHT(K5,2))</f>
        <v>dif. 24/23</v>
      </c>
      <c r="R5" s="241" t="str">
        <f>CONCATENATE("var. ",RIGHT(O5,2),"/",RIGHT(C5,2))</f>
        <v>var. 24/19</v>
      </c>
      <c r="S5" s="241" t="str">
        <f>CONCATENATE("dif. ",RIGHT(O5,2),"/",RIGHT(C5,2))</f>
        <v>dif. 24/19</v>
      </c>
      <c r="T5" s="241" t="str">
        <f>CONCATENATE("%/s total Tenerife ",RIGHT(O5,4))</f>
        <v>%/s total Tenerife 2024</v>
      </c>
      <c r="AE5" s="1"/>
    </row>
    <row r="6" spans="1:31" ht="18.75" x14ac:dyDescent="0.3">
      <c r="A6" s="4"/>
      <c r="B6" s="223" t="s">
        <v>191</v>
      </c>
      <c r="C6" s="242">
        <v>21584</v>
      </c>
      <c r="D6" s="242">
        <v>5545</v>
      </c>
      <c r="E6" s="242">
        <v>11048</v>
      </c>
      <c r="F6" s="243">
        <f>E6/$E$6</f>
        <v>1</v>
      </c>
      <c r="G6" s="242">
        <v>27158</v>
      </c>
      <c r="H6" s="243">
        <f>G6/E6-1</f>
        <v>1.4581824764663289</v>
      </c>
      <c r="I6" s="242">
        <f>G6-E6</f>
        <v>16110</v>
      </c>
      <c r="J6" s="243">
        <f>G6/$G$6</f>
        <v>1</v>
      </c>
      <c r="K6" s="242">
        <v>27541</v>
      </c>
      <c r="L6" s="243">
        <f t="shared" ref="L6:L12" si="0">K6/G6-1</f>
        <v>1.4102658516827349E-2</v>
      </c>
      <c r="M6" s="242">
        <f t="shared" ref="M6:M12" si="1">K6-G6</f>
        <v>383</v>
      </c>
      <c r="N6" s="243">
        <f>K6/$K$6</f>
        <v>1</v>
      </c>
      <c r="O6" s="242">
        <v>32909</v>
      </c>
      <c r="P6" s="243">
        <f t="shared" ref="P6:P11" si="2">O6/K6-1</f>
        <v>0.19490940779201926</v>
      </c>
      <c r="Q6" s="242">
        <f t="shared" ref="Q6:Q12" si="3">O6-K6</f>
        <v>5368</v>
      </c>
      <c r="R6" s="243">
        <f>O6/C6-1</f>
        <v>0.52469421793921422</v>
      </c>
      <c r="S6" s="242">
        <f>O6-C6</f>
        <v>11325</v>
      </c>
      <c r="T6" s="243">
        <f>O6/$O$6</f>
        <v>1</v>
      </c>
      <c r="V6" s="29"/>
      <c r="W6" s="79"/>
      <c r="AE6" s="1" t="s">
        <v>175</v>
      </c>
    </row>
    <row r="7" spans="1:31" s="4" customFormat="1" x14ac:dyDescent="0.25">
      <c r="B7" s="244" t="s">
        <v>192</v>
      </c>
      <c r="C7" s="245">
        <v>21231</v>
      </c>
      <c r="D7" s="245">
        <v>5481</v>
      </c>
      <c r="E7" s="245">
        <v>10843</v>
      </c>
      <c r="F7" s="246">
        <f t="shared" ref="F7:F12" si="4">E7/$E$6</f>
        <v>0.98144460535843592</v>
      </c>
      <c r="G7" s="245">
        <v>26332</v>
      </c>
      <c r="H7" s="247">
        <f>G7/E7-1</f>
        <v>1.4284792031725537</v>
      </c>
      <c r="I7" s="248">
        <f>G7-E7</f>
        <v>15489</v>
      </c>
      <c r="J7" s="246">
        <f>G7/$G$6</f>
        <v>0.96958538920391779</v>
      </c>
      <c r="K7" s="245">
        <v>26747</v>
      </c>
      <c r="L7" s="249">
        <f t="shared" si="0"/>
        <v>1.5760291660337211E-2</v>
      </c>
      <c r="M7" s="250">
        <f t="shared" si="1"/>
        <v>415</v>
      </c>
      <c r="N7" s="246">
        <f>K7/$K$6</f>
        <v>0.97117025525580047</v>
      </c>
      <c r="O7" s="245">
        <v>31284</v>
      </c>
      <c r="P7" s="247">
        <f t="shared" si="2"/>
        <v>0.1696265001682431</v>
      </c>
      <c r="Q7" s="248">
        <f t="shared" si="3"/>
        <v>4537</v>
      </c>
      <c r="R7" s="247">
        <f t="shared" ref="R7:R10" si="5">O7/C7-1</f>
        <v>0.47350572276388303</v>
      </c>
      <c r="S7" s="248">
        <f t="shared" ref="S7:S10" si="6">O7-C7</f>
        <v>10053</v>
      </c>
      <c r="T7" s="246">
        <f>O7/$O$6</f>
        <v>0.95062141055638272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1">
        <v>955</v>
      </c>
      <c r="D8" s="251">
        <v>97</v>
      </c>
      <c r="E8" s="251">
        <v>0</v>
      </c>
      <c r="F8" s="252">
        <f t="shared" si="4"/>
        <v>0</v>
      </c>
      <c r="G8" s="251">
        <v>0</v>
      </c>
      <c r="H8" s="253" t="str">
        <f>IFERROR(G8/E8-1,"-")</f>
        <v>-</v>
      </c>
      <c r="I8" s="254">
        <f t="shared" ref="I8:I12" si="7">G8-E8</f>
        <v>0</v>
      </c>
      <c r="J8" s="252">
        <f t="shared" ref="J8:J12" si="8">G8/$G$6</f>
        <v>0</v>
      </c>
      <c r="K8" s="251">
        <v>0</v>
      </c>
      <c r="L8" s="255" t="str">
        <f>IFERROR(K8/G8-1,"-")</f>
        <v>-</v>
      </c>
      <c r="M8" s="256" t="str">
        <f>IF(G8=0,"nd",K8-G8)</f>
        <v>nd</v>
      </c>
      <c r="N8" s="257">
        <f t="shared" ref="N8:N12" si="9">K8/$K$6</f>
        <v>0</v>
      </c>
      <c r="O8" s="251">
        <v>0</v>
      </c>
      <c r="P8" s="255" t="str">
        <f>IFERROR(O8/K8-1,"-")</f>
        <v>-</v>
      </c>
      <c r="Q8" s="258">
        <f t="shared" si="3"/>
        <v>0</v>
      </c>
      <c r="R8" s="255">
        <f>IFERROR(O8/C8-1,"-")</f>
        <v>-1</v>
      </c>
      <c r="S8" s="258">
        <f t="shared" si="6"/>
        <v>-955</v>
      </c>
      <c r="T8" s="257">
        <f t="shared" ref="T8:T12" si="10">O8/$O$6</f>
        <v>0</v>
      </c>
      <c r="V8" s="29"/>
      <c r="W8" s="79"/>
      <c r="AE8" s="1"/>
    </row>
    <row r="9" spans="1:31" s="4" customFormat="1" x14ac:dyDescent="0.25">
      <c r="B9" s="97" t="s">
        <v>61</v>
      </c>
      <c r="C9" s="251">
        <v>20276</v>
      </c>
      <c r="D9" s="251">
        <v>5384</v>
      </c>
      <c r="E9" s="251">
        <v>10843</v>
      </c>
      <c r="F9" s="257">
        <f t="shared" si="4"/>
        <v>0.98144460535843592</v>
      </c>
      <c r="G9" s="251">
        <v>0</v>
      </c>
      <c r="H9" s="253">
        <f>IFERROR(G9/E9-1,"-")</f>
        <v>-1</v>
      </c>
      <c r="I9" s="258">
        <f t="shared" si="7"/>
        <v>-10843</v>
      </c>
      <c r="J9" s="257">
        <f t="shared" si="8"/>
        <v>0</v>
      </c>
      <c r="K9" s="251">
        <v>20938</v>
      </c>
      <c r="L9" s="255" t="str">
        <f>IFERROR(K9/G9-1,"-")</f>
        <v>-</v>
      </c>
      <c r="M9" s="256" t="str">
        <f>IF(G9=0,"nd",K9-G9)</f>
        <v>nd</v>
      </c>
      <c r="N9" s="257">
        <f t="shared" si="9"/>
        <v>0.76024835699502558</v>
      </c>
      <c r="O9" s="251">
        <v>0</v>
      </c>
      <c r="P9" s="255">
        <f t="shared" si="2"/>
        <v>-1</v>
      </c>
      <c r="Q9" s="258">
        <f t="shared" si="3"/>
        <v>-20938</v>
      </c>
      <c r="R9" s="259">
        <f t="shared" si="5"/>
        <v>-1</v>
      </c>
      <c r="S9" s="258">
        <f t="shared" si="6"/>
        <v>-20276</v>
      </c>
      <c r="T9" s="257">
        <f t="shared" si="10"/>
        <v>0</v>
      </c>
      <c r="V9" s="29"/>
      <c r="W9" s="79"/>
      <c r="AE9" s="1"/>
    </row>
    <row r="10" spans="1:31" s="4" customFormat="1" x14ac:dyDescent="0.25">
      <c r="B10" s="244" t="s">
        <v>193</v>
      </c>
      <c r="C10" s="260"/>
      <c r="D10" s="260"/>
      <c r="E10" s="260"/>
      <c r="F10" s="261"/>
      <c r="G10" s="260"/>
      <c r="H10" s="249"/>
      <c r="I10" s="250"/>
      <c r="J10" s="261"/>
      <c r="K10" s="260"/>
      <c r="L10" s="249"/>
      <c r="M10" s="250"/>
      <c r="N10" s="261"/>
      <c r="O10" s="260"/>
      <c r="P10" s="249"/>
      <c r="Q10" s="250"/>
      <c r="R10" s="249"/>
      <c r="S10" s="250"/>
      <c r="T10" s="261"/>
      <c r="V10" s="29"/>
      <c r="W10" s="79"/>
      <c r="AE10" s="1"/>
    </row>
    <row r="11" spans="1:31" s="4" customFormat="1" hidden="1" x14ac:dyDescent="0.25">
      <c r="B11" s="97" t="s">
        <v>62</v>
      </c>
      <c r="C11" s="251" t="e">
        <v>#REF!</v>
      </c>
      <c r="D11" s="251" t="e">
        <v>#REF!</v>
      </c>
      <c r="E11" s="251" t="e">
        <v>#REF!</v>
      </c>
      <c r="F11" s="257" t="e">
        <f t="shared" si="4"/>
        <v>#REF!</v>
      </c>
      <c r="G11" s="251" t="e">
        <v>#REF!</v>
      </c>
      <c r="H11" s="259" t="e">
        <f t="shared" ref="H11:H12" si="11">G11/E11-1</f>
        <v>#REF!</v>
      </c>
      <c r="I11" s="258" t="e">
        <f t="shared" si="7"/>
        <v>#REF!</v>
      </c>
      <c r="J11" s="257" t="e">
        <f t="shared" si="8"/>
        <v>#REF!</v>
      </c>
      <c r="K11" s="251" t="e">
        <v>#REF!</v>
      </c>
      <c r="L11" s="255" t="e">
        <f>K11/G11-1</f>
        <v>#REF!</v>
      </c>
      <c r="M11" s="258" t="e">
        <f t="shared" si="1"/>
        <v>#REF!</v>
      </c>
      <c r="N11" s="257" t="e">
        <f t="shared" si="9"/>
        <v>#REF!</v>
      </c>
      <c r="O11" s="251" t="e">
        <v>#REF!</v>
      </c>
      <c r="P11" s="259" t="e">
        <f t="shared" si="2"/>
        <v>#REF!</v>
      </c>
      <c r="Q11" s="258" t="e">
        <f t="shared" si="3"/>
        <v>#REF!</v>
      </c>
      <c r="R11" s="259" t="e">
        <f t="shared" ref="R11:R12" si="12">O11/D11-1</f>
        <v>#REF!</v>
      </c>
      <c r="S11" s="258" t="e">
        <f t="shared" ref="S11:S12" si="13">O11-D11</f>
        <v>#REF!</v>
      </c>
      <c r="T11" s="257" t="e">
        <f t="shared" si="10"/>
        <v>#REF!</v>
      </c>
      <c r="V11" s="29"/>
      <c r="W11" s="79"/>
      <c r="AE11" s="1"/>
    </row>
    <row r="12" spans="1:31" s="4" customFormat="1" hidden="1" x14ac:dyDescent="0.25">
      <c r="B12" s="97" t="s">
        <v>61</v>
      </c>
      <c r="C12" s="251" t="e">
        <v>#REF!</v>
      </c>
      <c r="D12" s="251" t="e">
        <v>#REF!</v>
      </c>
      <c r="E12" s="251" t="e">
        <v>#REF!</v>
      </c>
      <c r="F12" s="257" t="e">
        <f t="shared" si="4"/>
        <v>#REF!</v>
      </c>
      <c r="G12" s="251" t="e">
        <v>#REF!</v>
      </c>
      <c r="H12" s="259" t="e">
        <f t="shared" si="11"/>
        <v>#REF!</v>
      </c>
      <c r="I12" s="258" t="e">
        <f t="shared" si="7"/>
        <v>#REF!</v>
      </c>
      <c r="J12" s="257" t="e">
        <f t="shared" si="8"/>
        <v>#REF!</v>
      </c>
      <c r="K12" s="251" t="e">
        <v>#REF!</v>
      </c>
      <c r="L12" s="255" t="e">
        <f t="shared" si="0"/>
        <v>#REF!</v>
      </c>
      <c r="M12" s="258" t="e">
        <f t="shared" si="1"/>
        <v>#REF!</v>
      </c>
      <c r="N12" s="257" t="e">
        <f t="shared" si="9"/>
        <v>#REF!</v>
      </c>
      <c r="O12" s="251" t="e">
        <v>#REF!</v>
      </c>
      <c r="P12" s="259" t="e">
        <f>O12/K12-1</f>
        <v>#REF!</v>
      </c>
      <c r="Q12" s="258" t="e">
        <f t="shared" si="3"/>
        <v>#REF!</v>
      </c>
      <c r="R12" s="259" t="e">
        <f t="shared" si="12"/>
        <v>#REF!</v>
      </c>
      <c r="S12" s="258" t="e">
        <f t="shared" si="13"/>
        <v>#REF!</v>
      </c>
      <c r="T12" s="257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62"/>
      <c r="M13" s="235"/>
      <c r="N13" s="235"/>
      <c r="O13" s="235"/>
      <c r="P13" s="235"/>
      <c r="Q13" s="235"/>
      <c r="R13" s="235"/>
      <c r="S13" s="235"/>
      <c r="T13" s="235"/>
      <c r="AE13" s="1" t="s">
        <v>182</v>
      </c>
    </row>
    <row r="14" spans="1:31" s="4" customFormat="1" x14ac:dyDescent="0.25">
      <c r="B14" s="125" t="s">
        <v>183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184</v>
      </c>
    </row>
    <row r="15" spans="1:31" s="4" customFormat="1" x14ac:dyDescent="0.25">
      <c r="AE15" s="1"/>
    </row>
    <row r="18" spans="1:27" x14ac:dyDescent="0.25">
      <c r="A18" t="s">
        <v>194</v>
      </c>
    </row>
    <row r="19" spans="1:27" x14ac:dyDescent="0.25">
      <c r="AA19" t="str">
        <f>CONCATENATE("Hoteles: 
",FIXED(O7,0)," viajeros 
cuota: ",FIXED(T7*100,1),"%")</f>
        <v>Hoteles: 
31.284 viajeros 
cuota: 95,1%</v>
      </c>
    </row>
    <row r="20" spans="1:27" x14ac:dyDescent="0.25">
      <c r="AA20" t="str">
        <f>CONCATENATE("Apartamentos: 
",FIXED(O10,0)," viajeros
cuota: ",FIXED(T10*100,1),"%")</f>
        <v>Apartamentos: 
0 viajeros
cuota: 0,0%</v>
      </c>
    </row>
    <row r="38" spans="2:31" s="4" customFormat="1" ht="15.75" hidden="1" customHeight="1" thickBot="1" x14ac:dyDescent="0.3">
      <c r="B38" s="269" t="s">
        <v>185</v>
      </c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3" t="s">
        <v>173</v>
      </c>
      <c r="C41" s="224"/>
      <c r="D41" s="224"/>
      <c r="E41" s="224"/>
      <c r="F41" s="224"/>
      <c r="G41" s="224"/>
      <c r="H41" s="224"/>
      <c r="I41" s="224"/>
      <c r="J41" s="224"/>
      <c r="K41" s="224">
        <v>1824653</v>
      </c>
      <c r="L41" s="224"/>
      <c r="M41" s="224"/>
      <c r="N41" s="225"/>
      <c r="O41" s="224">
        <v>2354005</v>
      </c>
      <c r="P41" s="225"/>
      <c r="Q41" s="225">
        <v>1</v>
      </c>
      <c r="R41" s="225">
        <v>0.2901110512519367</v>
      </c>
      <c r="S41" s="224">
        <v>529352</v>
      </c>
      <c r="T41" s="236"/>
      <c r="AE41" s="1"/>
    </row>
    <row r="42" spans="2:31" ht="18.75" hidden="1" x14ac:dyDescent="0.3">
      <c r="B42" s="223" t="s">
        <v>174</v>
      </c>
      <c r="C42" s="224"/>
      <c r="D42" s="224"/>
      <c r="E42" s="224"/>
      <c r="F42" s="224"/>
      <c r="G42" s="224"/>
      <c r="H42" s="224"/>
      <c r="I42" s="224"/>
      <c r="J42" s="224"/>
      <c r="K42" s="224">
        <v>603938</v>
      </c>
      <c r="L42" s="224"/>
      <c r="M42" s="224"/>
      <c r="N42" s="225">
        <v>1</v>
      </c>
      <c r="O42" s="224">
        <v>936181</v>
      </c>
      <c r="P42" s="225">
        <v>1</v>
      </c>
      <c r="Q42" s="225">
        <v>0.39769711619134201</v>
      </c>
      <c r="R42" s="225">
        <v>0.55012766211101138</v>
      </c>
      <c r="S42" s="224">
        <v>332243</v>
      </c>
      <c r="T42" s="236"/>
      <c r="AE42" s="1" t="s">
        <v>175</v>
      </c>
    </row>
    <row r="43" spans="2:31" ht="15.75" hidden="1" x14ac:dyDescent="0.25">
      <c r="B43" s="226" t="s">
        <v>100</v>
      </c>
      <c r="C43" s="227"/>
      <c r="D43" s="227"/>
      <c r="E43" s="227"/>
      <c r="F43" s="227"/>
      <c r="G43" s="227"/>
      <c r="H43" s="227"/>
      <c r="I43" s="227"/>
      <c r="J43" s="227"/>
      <c r="K43" s="227">
        <v>276550.36166633503</v>
      </c>
      <c r="L43" s="227"/>
      <c r="M43" s="227"/>
      <c r="N43" s="228">
        <v>0.45791184139155844</v>
      </c>
      <c r="O43" s="227">
        <v>430252.45635520399</v>
      </c>
      <c r="P43" s="228">
        <v>0.4595825554622493</v>
      </c>
      <c r="Q43" s="228">
        <v>0.18277465695918402</v>
      </c>
      <c r="R43" s="228">
        <v>0.55578337978930015</v>
      </c>
      <c r="S43" s="227">
        <v>153702.09468886897</v>
      </c>
      <c r="T43" s="237"/>
      <c r="AE43" s="1" t="s">
        <v>176</v>
      </c>
    </row>
    <row r="44" spans="2:31" s="4" customFormat="1" hidden="1" x14ac:dyDescent="0.25">
      <c r="B44" s="229" t="s">
        <v>103</v>
      </c>
      <c r="C44" s="230"/>
      <c r="D44" s="230"/>
      <c r="E44" s="230"/>
      <c r="F44" s="230"/>
      <c r="G44" s="230"/>
      <c r="H44" s="230"/>
      <c r="I44" s="230"/>
      <c r="J44" s="230"/>
      <c r="K44" s="230">
        <v>327387.63833385095</v>
      </c>
      <c r="L44" s="230"/>
      <c r="M44" s="230"/>
      <c r="N44" s="233">
        <v>0.54208815860874948</v>
      </c>
      <c r="O44" s="230">
        <v>505927.5436448183</v>
      </c>
      <c r="P44" s="233">
        <v>0.54041637636826456</v>
      </c>
      <c r="Q44" s="233">
        <v>0.21492203442423372</v>
      </c>
      <c r="R44" s="231">
        <v>0.54534711884540576</v>
      </c>
      <c r="S44" s="232">
        <v>178539.90531096736</v>
      </c>
      <c r="T44" s="239"/>
      <c r="AE44" s="1" t="s">
        <v>177</v>
      </c>
    </row>
    <row r="45" spans="2:31" s="4" customFormat="1" hidden="1" x14ac:dyDescent="0.25">
      <c r="B45" s="234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4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AE47" s="1" t="s">
        <v>182</v>
      </c>
    </row>
    <row r="48" spans="2:31" s="4" customFormat="1" hidden="1" x14ac:dyDescent="0.25">
      <c r="B48" s="268" t="s">
        <v>183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195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1" t="str">
        <f>CONCATENATE("%/s total Tenerife ",RIGHT(F133,4))</f>
        <v>%/s total Tenerife 2022</v>
      </c>
      <c r="J133" s="182">
        <v>2023</v>
      </c>
      <c r="K133" s="241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3" t="s">
        <v>191</v>
      </c>
      <c r="C134" s="242">
        <v>21584</v>
      </c>
      <c r="D134" s="227">
        <v>15343</v>
      </c>
      <c r="E134" s="227">
        <v>4744</v>
      </c>
      <c r="F134" s="227">
        <v>9037</v>
      </c>
      <c r="G134" s="228">
        <f>F134/E134-1</f>
        <v>0.9049325463743676</v>
      </c>
      <c r="H134" s="227">
        <f>F134-E134</f>
        <v>4293</v>
      </c>
      <c r="I134" s="228">
        <f>F134/F$134</f>
        <v>1</v>
      </c>
      <c r="J134" s="227">
        <v>15069</v>
      </c>
      <c r="K134" s="228">
        <f>J134/J$134</f>
        <v>1</v>
      </c>
      <c r="L134" s="228">
        <f>J134/F134-1</f>
        <v>0.66747814540223516</v>
      </c>
      <c r="M134" s="227">
        <f>J134-F134</f>
        <v>6032</v>
      </c>
      <c r="N134" s="228">
        <f>J134/D134-1</f>
        <v>-1.7858306719676698E-2</v>
      </c>
      <c r="O134" s="227">
        <f>J134-D134</f>
        <v>-274</v>
      </c>
      <c r="Q134" s="29"/>
      <c r="R134" s="79"/>
      <c r="Z134" s="1" t="s">
        <v>175</v>
      </c>
      <c r="AE134"/>
    </row>
    <row r="135" spans="1:31" s="4" customFormat="1" x14ac:dyDescent="0.25">
      <c r="B135" s="244" t="s">
        <v>192</v>
      </c>
      <c r="C135" s="245">
        <v>21231</v>
      </c>
      <c r="D135" s="245">
        <v>15218</v>
      </c>
      <c r="E135" s="245">
        <v>4596</v>
      </c>
      <c r="F135" s="245">
        <v>8021</v>
      </c>
      <c r="G135" s="249">
        <f>IFERROR(F135/E135-1,"-")</f>
        <v>0.7452132288946911</v>
      </c>
      <c r="H135" s="245">
        <f t="shared" ref="H135:H138" si="14">F135-E135</f>
        <v>3425</v>
      </c>
      <c r="I135" s="247">
        <f>F135/F$134</f>
        <v>0.88757330972667925</v>
      </c>
      <c r="J135" s="245">
        <v>14084</v>
      </c>
      <c r="K135" s="246">
        <f t="shared" ref="K135:K138" si="15">J135/J$134</f>
        <v>0.93463401685579672</v>
      </c>
      <c r="L135" s="247">
        <f t="shared" ref="L135:L138" si="16">J135/F135-1</f>
        <v>0.75589078668495202</v>
      </c>
      <c r="M135" s="248">
        <f t="shared" ref="M135:M138" si="17">J135-F135</f>
        <v>6063</v>
      </c>
      <c r="N135" s="246">
        <f t="shared" ref="N135:N138" si="18">J135/D135-1</f>
        <v>-7.4517019319227273E-2</v>
      </c>
      <c r="O135" s="245">
        <f t="shared" ref="O135:O138" si="19">J135-D135</f>
        <v>-1134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1">
        <v>955</v>
      </c>
      <c r="D136" s="251">
        <v>0</v>
      </c>
      <c r="E136" s="251">
        <v>0</v>
      </c>
      <c r="F136" s="251">
        <v>0</v>
      </c>
      <c r="G136" s="255" t="str">
        <f t="shared" ref="G136:G138" si="20">IFERROR(F136/E136-1,"-")</f>
        <v>-</v>
      </c>
      <c r="H136" s="251">
        <f t="shared" si="14"/>
        <v>0</v>
      </c>
      <c r="I136" s="259">
        <f t="shared" ref="I136:I138" si="21">F136/F$134</f>
        <v>0</v>
      </c>
      <c r="J136" s="251">
        <v>0</v>
      </c>
      <c r="K136" s="257">
        <f t="shared" si="15"/>
        <v>0</v>
      </c>
      <c r="L136" s="259" t="e">
        <f t="shared" si="16"/>
        <v>#DIV/0!</v>
      </c>
      <c r="M136" s="258">
        <f t="shared" si="17"/>
        <v>0</v>
      </c>
      <c r="N136" s="257" t="e">
        <f t="shared" si="18"/>
        <v>#DIV/0!</v>
      </c>
      <c r="O136" s="251">
        <f t="shared" si="19"/>
        <v>0</v>
      </c>
      <c r="Q136" s="29"/>
      <c r="R136" s="79"/>
      <c r="Z136" s="1"/>
    </row>
    <row r="137" spans="1:31" s="4" customFormat="1" x14ac:dyDescent="0.25">
      <c r="B137" s="97" t="s">
        <v>61</v>
      </c>
      <c r="C137" s="251">
        <v>18633</v>
      </c>
      <c r="D137" s="251">
        <v>0</v>
      </c>
      <c r="E137" s="251">
        <v>0</v>
      </c>
      <c r="F137" s="251">
        <v>0</v>
      </c>
      <c r="G137" s="253" t="str">
        <f t="shared" si="20"/>
        <v>-</v>
      </c>
      <c r="H137" s="251">
        <f t="shared" si="14"/>
        <v>0</v>
      </c>
      <c r="I137" s="263">
        <f t="shared" si="21"/>
        <v>0</v>
      </c>
      <c r="J137" s="251">
        <v>0</v>
      </c>
      <c r="K137" s="257">
        <f t="shared" si="15"/>
        <v>0</v>
      </c>
      <c r="L137" s="259" t="e">
        <f t="shared" si="16"/>
        <v>#DIV/0!</v>
      </c>
      <c r="M137" s="258">
        <f t="shared" si="17"/>
        <v>0</v>
      </c>
      <c r="N137" s="257" t="e">
        <f t="shared" si="18"/>
        <v>#DIV/0!</v>
      </c>
      <c r="O137" s="251">
        <f t="shared" si="19"/>
        <v>0</v>
      </c>
      <c r="Q137" s="29"/>
      <c r="R137" s="79"/>
      <c r="Z137" s="1"/>
    </row>
    <row r="138" spans="1:31" s="4" customFormat="1" x14ac:dyDescent="0.25">
      <c r="B138" s="244" t="s">
        <v>193</v>
      </c>
      <c r="C138" s="245" t="e">
        <v>#REF!</v>
      </c>
      <c r="D138" s="245" t="e">
        <v>#REF!</v>
      </c>
      <c r="E138" s="245" t="e">
        <v>#REF!</v>
      </c>
      <c r="F138" s="245" t="e">
        <v>#REF!</v>
      </c>
      <c r="G138" s="249" t="str">
        <f t="shared" si="20"/>
        <v>-</v>
      </c>
      <c r="H138" s="245" t="e">
        <f t="shared" si="14"/>
        <v>#REF!</v>
      </c>
      <c r="I138" s="247" t="e">
        <f t="shared" si="21"/>
        <v>#REF!</v>
      </c>
      <c r="J138" s="245" t="e">
        <v>#REF!</v>
      </c>
      <c r="K138" s="246" t="e">
        <f t="shared" si="15"/>
        <v>#REF!</v>
      </c>
      <c r="L138" s="247" t="e">
        <f t="shared" si="16"/>
        <v>#REF!</v>
      </c>
      <c r="M138" s="248" t="e">
        <f t="shared" si="17"/>
        <v>#REF!</v>
      </c>
      <c r="N138" s="246" t="e">
        <f t="shared" si="18"/>
        <v>#REF!</v>
      </c>
      <c r="O138" s="245" t="e">
        <f t="shared" si="19"/>
        <v>#REF!</v>
      </c>
      <c r="Q138" s="29"/>
      <c r="R138" s="79"/>
      <c r="Z138" s="1"/>
    </row>
    <row r="139" spans="1:31" s="4" customFormat="1" ht="7.5" customHeight="1" x14ac:dyDescent="0.25"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Z139" s="1" t="s">
        <v>182</v>
      </c>
    </row>
    <row r="140" spans="1:31" s="4" customFormat="1" ht="32.25" customHeight="1" x14ac:dyDescent="0.25">
      <c r="B140" s="310" t="s">
        <v>196</v>
      </c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CFE4D-800A-4643-B139-4274DFC4A6BB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2"/>
      <c r="H1" s="222"/>
      <c r="I1" s="222"/>
      <c r="K1" s="222"/>
    </row>
    <row r="3" spans="1:31" s="4" customFormat="1" ht="25.5" customHeight="1" thickBot="1" x14ac:dyDescent="0.3">
      <c r="B3" s="62" t="s">
        <v>317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0" t="s">
        <v>262</v>
      </c>
      <c r="D5" s="240" t="s">
        <v>263</v>
      </c>
      <c r="E5" s="240" t="s">
        <v>269</v>
      </c>
      <c r="F5" s="241" t="str">
        <f>CONCATENATE("%/s total Tenerife ",RIGHT(E5,4))</f>
        <v>%/s total Tenerife 2021</v>
      </c>
      <c r="G5" s="240" t="s">
        <v>264</v>
      </c>
      <c r="H5" s="241" t="str">
        <f>CONCATENATE("var. ",RIGHT(G5,2),"/",RIGHT(E5,2))</f>
        <v>var. 22/21</v>
      </c>
      <c r="I5" s="241" t="str">
        <f>CONCATENATE("dif. ",RIGHT(G5,2),"/",RIGHT(E5,2))</f>
        <v>dif. 22/21</v>
      </c>
      <c r="J5" s="241" t="str">
        <f>CONCATENATE("%/s total Tenerife ",RIGHT(G5,4))</f>
        <v>%/s total Tenerife 2022</v>
      </c>
      <c r="K5" s="240" t="s">
        <v>265</v>
      </c>
      <c r="L5" s="241" t="str">
        <f>CONCATENATE("var. ",RIGHT(K5,2),"/",RIGHT(G5,2))</f>
        <v>var. 23/22</v>
      </c>
      <c r="M5" s="241" t="str">
        <f>CONCATENATE("dif. ",RIGHT(K5,2),"/",RIGHT(G5,2))</f>
        <v>dif. 23/22</v>
      </c>
      <c r="N5" s="241" t="str">
        <f>CONCATENATE("%/s total Tenerife ",RIGHT(K5,4))</f>
        <v>%/s total Tenerife 2023</v>
      </c>
      <c r="O5" s="240" t="s">
        <v>266</v>
      </c>
      <c r="P5" s="241" t="str">
        <f>CONCATENATE("var. ",RIGHT(O5,2),"/",RIGHT(K5,2))</f>
        <v>var. 24/23</v>
      </c>
      <c r="Q5" s="241" t="str">
        <f>CONCATENATE("dif. ",RIGHT(O5,2),"/",RIGHT(K5,2))</f>
        <v>dif. 24/23</v>
      </c>
      <c r="R5" s="241" t="str">
        <f>CONCATENATE("var. ",RIGHT(O5,2),"/",RIGHT(C5,2))</f>
        <v>var. 24/19</v>
      </c>
      <c r="S5" s="241" t="str">
        <f>CONCATENATE("dif. ",RIGHT(O5,2),"/",RIGHT(C5,2))</f>
        <v>dif. 24/19</v>
      </c>
      <c r="T5" s="241" t="str">
        <f>CONCATENATE("%/s total Tenerife ",RIGHT(O5,4))</f>
        <v>%/s total Tenerife 2024</v>
      </c>
      <c r="AE5" s="1"/>
    </row>
    <row r="6" spans="1:31" ht="18.75" x14ac:dyDescent="0.3">
      <c r="A6" s="4"/>
      <c r="B6" s="223" t="s">
        <v>197</v>
      </c>
      <c r="C6" s="242">
        <v>9924</v>
      </c>
      <c r="D6" s="242">
        <v>3282</v>
      </c>
      <c r="E6" s="242">
        <v>474</v>
      </c>
      <c r="F6" s="243">
        <f>E6/$E$6</f>
        <v>1</v>
      </c>
      <c r="G6" s="242">
        <v>5175</v>
      </c>
      <c r="H6" s="243">
        <f>G6/E6-1</f>
        <v>9.9177215189873422</v>
      </c>
      <c r="I6" s="242">
        <f>G6-E6</f>
        <v>4701</v>
      </c>
      <c r="J6" s="243">
        <f>G6/$G$6</f>
        <v>1</v>
      </c>
      <c r="K6" s="242">
        <v>6685</v>
      </c>
      <c r="L6" s="243">
        <f t="shared" ref="L6:L12" si="0">K6/G6-1</f>
        <v>0.29178743961352649</v>
      </c>
      <c r="M6" s="242">
        <f t="shared" ref="M6:M12" si="1">K6-G6</f>
        <v>1510</v>
      </c>
      <c r="N6" s="243">
        <f>K6/$K$6</f>
        <v>1</v>
      </c>
      <c r="O6" s="242">
        <v>13110</v>
      </c>
      <c r="P6" s="243">
        <f t="shared" ref="P6:P11" si="2">O6/K6-1</f>
        <v>0.96110695587135386</v>
      </c>
      <c r="Q6" s="242">
        <f t="shared" ref="Q6:Q12" si="3">O6-K6</f>
        <v>6425</v>
      </c>
      <c r="R6" s="243">
        <f>O6/C6-1</f>
        <v>0.32103990326481258</v>
      </c>
      <c r="S6" s="242">
        <f>O6-C6</f>
        <v>3186</v>
      </c>
      <c r="T6" s="243">
        <f>O6/$O$6</f>
        <v>1</v>
      </c>
      <c r="V6" s="29"/>
      <c r="W6" s="79"/>
      <c r="AE6" s="1" t="s">
        <v>175</v>
      </c>
    </row>
    <row r="7" spans="1:31" s="4" customFormat="1" x14ac:dyDescent="0.25">
      <c r="B7" s="244" t="s">
        <v>192</v>
      </c>
      <c r="C7" s="245">
        <v>9901</v>
      </c>
      <c r="D7" s="245">
        <v>3282</v>
      </c>
      <c r="E7" s="245">
        <v>351</v>
      </c>
      <c r="F7" s="246">
        <f t="shared" ref="F7:F12" si="4">E7/$E$6</f>
        <v>0.740506329113924</v>
      </c>
      <c r="G7" s="245">
        <v>4635</v>
      </c>
      <c r="H7" s="247">
        <f>G7/E7-1</f>
        <v>12.205128205128204</v>
      </c>
      <c r="I7" s="248">
        <f>G7-E7</f>
        <v>4284</v>
      </c>
      <c r="J7" s="246">
        <f>G7/$G$6</f>
        <v>0.89565217391304353</v>
      </c>
      <c r="K7" s="245">
        <v>6063</v>
      </c>
      <c r="L7" s="249">
        <f t="shared" si="0"/>
        <v>0.30809061488673128</v>
      </c>
      <c r="M7" s="250">
        <f t="shared" si="1"/>
        <v>1428</v>
      </c>
      <c r="N7" s="246">
        <f>K7/$K$6</f>
        <v>0.90695587135377709</v>
      </c>
      <c r="O7" s="245">
        <v>13110</v>
      </c>
      <c r="P7" s="247">
        <f t="shared" si="2"/>
        <v>1.1622958931222169</v>
      </c>
      <c r="Q7" s="248">
        <f t="shared" si="3"/>
        <v>7047</v>
      </c>
      <c r="R7" s="247">
        <f t="shared" ref="R7:R10" si="5">O7/C7-1</f>
        <v>0.32410867589132408</v>
      </c>
      <c r="S7" s="248">
        <f t="shared" ref="S7:S10" si="6">O7-C7</f>
        <v>3209</v>
      </c>
      <c r="T7" s="246">
        <f>O7/$O$6</f>
        <v>1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1">
        <v>257</v>
      </c>
      <c r="D8" s="251">
        <v>40</v>
      </c>
      <c r="E8" s="251">
        <v>0</v>
      </c>
      <c r="F8" s="252">
        <f t="shared" si="4"/>
        <v>0</v>
      </c>
      <c r="G8" s="251">
        <v>0</v>
      </c>
      <c r="H8" s="253" t="str">
        <f>IFERROR(G8/E8-1,"-")</f>
        <v>-</v>
      </c>
      <c r="I8" s="254">
        <f t="shared" ref="I8:I12" si="7">G8-E8</f>
        <v>0</v>
      </c>
      <c r="J8" s="252">
        <f t="shared" ref="J8:J12" si="8">G8/$G$6</f>
        <v>0</v>
      </c>
      <c r="K8" s="251">
        <v>0</v>
      </c>
      <c r="L8" s="255" t="str">
        <f>IFERROR(K8/G8-1,"-")</f>
        <v>-</v>
      </c>
      <c r="M8" s="256" t="str">
        <f>IF(G8=0,"nd",K8-G8)</f>
        <v>nd</v>
      </c>
      <c r="N8" s="257">
        <f t="shared" ref="N8:N12" si="9">K8/$K$6</f>
        <v>0</v>
      </c>
      <c r="O8" s="251">
        <v>0</v>
      </c>
      <c r="P8" s="255" t="str">
        <f>IFERROR(O8/K8-1,"-")</f>
        <v>-</v>
      </c>
      <c r="Q8" s="258">
        <f t="shared" si="3"/>
        <v>0</v>
      </c>
      <c r="R8" s="255">
        <f>IFERROR(O8/C8-1,"-")</f>
        <v>-1</v>
      </c>
      <c r="S8" s="258">
        <f t="shared" si="6"/>
        <v>-257</v>
      </c>
      <c r="T8" s="257">
        <f t="shared" ref="T8:T12" si="10">O8/$O$6</f>
        <v>0</v>
      </c>
      <c r="V8" s="29"/>
      <c r="W8" s="79"/>
      <c r="AE8" s="1"/>
    </row>
    <row r="9" spans="1:31" s="4" customFormat="1" x14ac:dyDescent="0.25">
      <c r="B9" s="97" t="s">
        <v>61</v>
      </c>
      <c r="C9" s="251">
        <v>9644</v>
      </c>
      <c r="D9" s="251">
        <v>3242</v>
      </c>
      <c r="E9" s="251">
        <v>351</v>
      </c>
      <c r="F9" s="257">
        <f t="shared" si="4"/>
        <v>0.740506329113924</v>
      </c>
      <c r="G9" s="251">
        <v>0</v>
      </c>
      <c r="H9" s="253">
        <f>IFERROR(G9/E9-1,"-")</f>
        <v>-1</v>
      </c>
      <c r="I9" s="258">
        <f t="shared" si="7"/>
        <v>-351</v>
      </c>
      <c r="J9" s="257">
        <f t="shared" si="8"/>
        <v>0</v>
      </c>
      <c r="K9" s="251">
        <v>4605</v>
      </c>
      <c r="L9" s="255" t="str">
        <f>IFERROR(K9/G9-1,"-")</f>
        <v>-</v>
      </c>
      <c r="M9" s="256" t="str">
        <f>IF(G9=0,"nd",K9-G9)</f>
        <v>nd</v>
      </c>
      <c r="N9" s="257">
        <f t="shared" si="9"/>
        <v>0.68885564697083024</v>
      </c>
      <c r="O9" s="251">
        <v>0</v>
      </c>
      <c r="P9" s="255">
        <f t="shared" si="2"/>
        <v>-1</v>
      </c>
      <c r="Q9" s="258">
        <f t="shared" si="3"/>
        <v>-4605</v>
      </c>
      <c r="R9" s="259">
        <f t="shared" si="5"/>
        <v>-1</v>
      </c>
      <c r="S9" s="258">
        <f t="shared" si="6"/>
        <v>-9644</v>
      </c>
      <c r="T9" s="257">
        <f t="shared" si="10"/>
        <v>0</v>
      </c>
      <c r="V9" s="29"/>
      <c r="W9" s="79"/>
      <c r="AE9" s="1"/>
    </row>
    <row r="10" spans="1:31" s="4" customFormat="1" x14ac:dyDescent="0.25">
      <c r="B10" s="244" t="s">
        <v>193</v>
      </c>
      <c r="C10" s="260" t="s">
        <v>229</v>
      </c>
      <c r="D10" s="260" t="s">
        <v>229</v>
      </c>
      <c r="E10" s="260" t="s">
        <v>229</v>
      </c>
      <c r="F10" s="261" t="str">
        <f>IFERROR(E10/$E$6,"-")</f>
        <v>-</v>
      </c>
      <c r="G10" s="260" t="s">
        <v>229</v>
      </c>
      <c r="H10" s="249" t="str">
        <f>IFERROR(G10/E10-1,"-")</f>
        <v>-</v>
      </c>
      <c r="I10" s="250" t="str">
        <f>IFERROR(G10-E10,"-")</f>
        <v>-</v>
      </c>
      <c r="J10" s="261" t="str">
        <f>IFERROR(G10/$G$6,"-")</f>
        <v>-</v>
      </c>
      <c r="K10" s="260" t="s">
        <v>229</v>
      </c>
      <c r="L10" s="249" t="str">
        <f>IFERROR(K10/G10-1,"-")</f>
        <v>-</v>
      </c>
      <c r="M10" s="250" t="str">
        <f>IFERROR(K10-G10,"-")</f>
        <v>-</v>
      </c>
      <c r="N10" s="261" t="str">
        <f>IFERROR(K10/$K$6,"-")</f>
        <v>-</v>
      </c>
      <c r="O10" s="260" t="s">
        <v>229</v>
      </c>
      <c r="P10" s="249" t="str">
        <f>IFERROR(O10/K10-1,"-")</f>
        <v>-</v>
      </c>
      <c r="Q10" s="250" t="str">
        <f>IFERROR(O10-K10,"-")</f>
        <v>-</v>
      </c>
      <c r="R10" s="249" t="e">
        <f t="shared" si="5"/>
        <v>#VALUE!</v>
      </c>
      <c r="S10" s="250" t="e">
        <f t="shared" si="6"/>
        <v>#VALUE!</v>
      </c>
      <c r="T10" s="261" t="str">
        <f>IFERROR(O10/$O$6,"-")</f>
        <v>-</v>
      </c>
      <c r="V10" s="29"/>
      <c r="W10" s="79"/>
      <c r="AE10" s="1"/>
    </row>
    <row r="11" spans="1:31" s="4" customFormat="1" hidden="1" x14ac:dyDescent="0.25">
      <c r="B11" s="97" t="s">
        <v>62</v>
      </c>
      <c r="C11" s="251" t="e">
        <v>#REF!</v>
      </c>
      <c r="D11" s="251" t="e">
        <v>#REF!</v>
      </c>
      <c r="E11" s="251" t="e">
        <v>#REF!</v>
      </c>
      <c r="F11" s="257" t="e">
        <f t="shared" si="4"/>
        <v>#REF!</v>
      </c>
      <c r="G11" s="251" t="e">
        <v>#REF!</v>
      </c>
      <c r="H11" s="259" t="e">
        <f t="shared" ref="H11:H12" si="11">G11/E11-1</f>
        <v>#REF!</v>
      </c>
      <c r="I11" s="258" t="e">
        <f t="shared" si="7"/>
        <v>#REF!</v>
      </c>
      <c r="J11" s="257" t="e">
        <f t="shared" si="8"/>
        <v>#REF!</v>
      </c>
      <c r="K11" s="251" t="e">
        <v>#REF!</v>
      </c>
      <c r="L11" s="255" t="e">
        <f>K11/G11-1</f>
        <v>#REF!</v>
      </c>
      <c r="M11" s="258" t="e">
        <f t="shared" si="1"/>
        <v>#REF!</v>
      </c>
      <c r="N11" s="257" t="e">
        <f t="shared" si="9"/>
        <v>#REF!</v>
      </c>
      <c r="O11" s="251" t="e">
        <v>#REF!</v>
      </c>
      <c r="P11" s="259" t="e">
        <f t="shared" si="2"/>
        <v>#REF!</v>
      </c>
      <c r="Q11" s="258" t="e">
        <f t="shared" si="3"/>
        <v>#REF!</v>
      </c>
      <c r="R11" s="259" t="e">
        <f t="shared" ref="R11:R12" si="12">O11/D11-1</f>
        <v>#REF!</v>
      </c>
      <c r="S11" s="258" t="e">
        <f t="shared" ref="S11:S12" si="13">O11-D11</f>
        <v>#REF!</v>
      </c>
      <c r="T11" s="257" t="e">
        <f t="shared" si="10"/>
        <v>#REF!</v>
      </c>
      <c r="V11" s="29"/>
      <c r="W11" s="79"/>
      <c r="AE11" s="1"/>
    </row>
    <row r="12" spans="1:31" s="4" customFormat="1" hidden="1" x14ac:dyDescent="0.25">
      <c r="B12" s="97" t="s">
        <v>61</v>
      </c>
      <c r="C12" s="251" t="e">
        <v>#REF!</v>
      </c>
      <c r="D12" s="251" t="e">
        <v>#REF!</v>
      </c>
      <c r="E12" s="251" t="e">
        <v>#REF!</v>
      </c>
      <c r="F12" s="257" t="e">
        <f t="shared" si="4"/>
        <v>#REF!</v>
      </c>
      <c r="G12" s="251" t="e">
        <v>#REF!</v>
      </c>
      <c r="H12" s="259" t="e">
        <f t="shared" si="11"/>
        <v>#REF!</v>
      </c>
      <c r="I12" s="258" t="e">
        <f t="shared" si="7"/>
        <v>#REF!</v>
      </c>
      <c r="J12" s="257" t="e">
        <f t="shared" si="8"/>
        <v>#REF!</v>
      </c>
      <c r="K12" s="251" t="e">
        <v>#REF!</v>
      </c>
      <c r="L12" s="255" t="e">
        <f t="shared" si="0"/>
        <v>#REF!</v>
      </c>
      <c r="M12" s="258" t="e">
        <f t="shared" si="1"/>
        <v>#REF!</v>
      </c>
      <c r="N12" s="257" t="e">
        <f t="shared" si="9"/>
        <v>#REF!</v>
      </c>
      <c r="O12" s="251" t="e">
        <v>#REF!</v>
      </c>
      <c r="P12" s="259" t="e">
        <f>O12/K12-1</f>
        <v>#REF!</v>
      </c>
      <c r="Q12" s="258" t="e">
        <f t="shared" si="3"/>
        <v>#REF!</v>
      </c>
      <c r="R12" s="259" t="e">
        <f t="shared" si="12"/>
        <v>#REF!</v>
      </c>
      <c r="S12" s="258" t="e">
        <f t="shared" si="13"/>
        <v>#REF!</v>
      </c>
      <c r="T12" s="257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62"/>
      <c r="M13" s="235"/>
      <c r="N13" s="235"/>
      <c r="O13" s="235"/>
      <c r="P13" s="235"/>
      <c r="Q13" s="235"/>
      <c r="R13" s="235"/>
      <c r="S13" s="235"/>
      <c r="T13" s="235"/>
      <c r="AE13" s="1" t="s">
        <v>182</v>
      </c>
    </row>
    <row r="14" spans="1:31" s="4" customFormat="1" x14ac:dyDescent="0.25">
      <c r="B14" s="125" t="s">
        <v>183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13.110 viajeros 
cuota: 100,0%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69" t="s">
        <v>185</v>
      </c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3" t="s">
        <v>173</v>
      </c>
      <c r="C41" s="224"/>
      <c r="D41" s="224"/>
      <c r="E41" s="224"/>
      <c r="F41" s="224"/>
      <c r="G41" s="224"/>
      <c r="H41" s="224"/>
      <c r="I41" s="224"/>
      <c r="J41" s="224"/>
      <c r="K41" s="224">
        <v>1824653</v>
      </c>
      <c r="L41" s="224"/>
      <c r="M41" s="224"/>
      <c r="N41" s="225"/>
      <c r="O41" s="224">
        <v>2354005</v>
      </c>
      <c r="P41" s="225"/>
      <c r="Q41" s="225">
        <v>1</v>
      </c>
      <c r="R41" s="225">
        <v>0.2901110512519367</v>
      </c>
      <c r="S41" s="224">
        <v>529352</v>
      </c>
      <c r="T41" s="236"/>
      <c r="AE41" s="1"/>
    </row>
    <row r="42" spans="2:31" ht="18.75" hidden="1" x14ac:dyDescent="0.3">
      <c r="B42" s="223" t="s">
        <v>174</v>
      </c>
      <c r="C42" s="224"/>
      <c r="D42" s="224"/>
      <c r="E42" s="224"/>
      <c r="F42" s="224"/>
      <c r="G42" s="224"/>
      <c r="H42" s="224"/>
      <c r="I42" s="224"/>
      <c r="J42" s="224"/>
      <c r="K42" s="224">
        <v>603938</v>
      </c>
      <c r="L42" s="224"/>
      <c r="M42" s="224"/>
      <c r="N42" s="225">
        <v>1</v>
      </c>
      <c r="O42" s="224">
        <v>936181</v>
      </c>
      <c r="P42" s="225">
        <v>1</v>
      </c>
      <c r="Q42" s="225">
        <v>0.39769711619134201</v>
      </c>
      <c r="R42" s="225">
        <v>0.55012766211101138</v>
      </c>
      <c r="S42" s="224">
        <v>332243</v>
      </c>
      <c r="T42" s="236"/>
      <c r="AE42" s="1" t="s">
        <v>175</v>
      </c>
    </row>
    <row r="43" spans="2:31" ht="15.75" hidden="1" x14ac:dyDescent="0.25">
      <c r="B43" s="226" t="s">
        <v>100</v>
      </c>
      <c r="C43" s="227"/>
      <c r="D43" s="227"/>
      <c r="E43" s="227"/>
      <c r="F43" s="227"/>
      <c r="G43" s="227"/>
      <c r="H43" s="227"/>
      <c r="I43" s="227"/>
      <c r="J43" s="227"/>
      <c r="K43" s="227">
        <v>276550.36166633503</v>
      </c>
      <c r="L43" s="227"/>
      <c r="M43" s="227"/>
      <c r="N43" s="228">
        <v>0.45791184139155844</v>
      </c>
      <c r="O43" s="227">
        <v>430252.45635520399</v>
      </c>
      <c r="P43" s="228">
        <v>0.4595825554622493</v>
      </c>
      <c r="Q43" s="228">
        <v>0.18277465695918402</v>
      </c>
      <c r="R43" s="228">
        <v>0.55578337978930015</v>
      </c>
      <c r="S43" s="227">
        <v>153702.09468886897</v>
      </c>
      <c r="T43" s="237"/>
      <c r="AE43" s="1" t="s">
        <v>176</v>
      </c>
    </row>
    <row r="44" spans="2:31" s="4" customFormat="1" hidden="1" x14ac:dyDescent="0.25">
      <c r="B44" s="229" t="s">
        <v>103</v>
      </c>
      <c r="C44" s="230"/>
      <c r="D44" s="230"/>
      <c r="E44" s="230"/>
      <c r="F44" s="230"/>
      <c r="G44" s="230"/>
      <c r="H44" s="230"/>
      <c r="I44" s="230"/>
      <c r="J44" s="230"/>
      <c r="K44" s="230">
        <v>327387.63833385095</v>
      </c>
      <c r="L44" s="230"/>
      <c r="M44" s="230"/>
      <c r="N44" s="233">
        <v>0.54208815860874948</v>
      </c>
      <c r="O44" s="230">
        <v>505927.5436448183</v>
      </c>
      <c r="P44" s="233">
        <v>0.54041637636826456</v>
      </c>
      <c r="Q44" s="233">
        <v>0.21492203442423372</v>
      </c>
      <c r="R44" s="231">
        <v>0.54534711884540576</v>
      </c>
      <c r="S44" s="232">
        <v>178539.90531096736</v>
      </c>
      <c r="T44" s="239"/>
      <c r="AE44" s="1" t="s">
        <v>177</v>
      </c>
    </row>
    <row r="45" spans="2:31" s="4" customFormat="1" hidden="1" x14ac:dyDescent="0.25">
      <c r="B45" s="234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4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AE47" s="1" t="s">
        <v>182</v>
      </c>
    </row>
    <row r="48" spans="2:31" s="4" customFormat="1" hidden="1" x14ac:dyDescent="0.25">
      <c r="B48" s="268" t="s">
        <v>183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198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1" t="str">
        <f>CONCATENATE("%/s total Tenerife ",RIGHT(F133,4))</f>
        <v>%/s total Tenerife 2022</v>
      </c>
      <c r="J133" s="182">
        <v>2023</v>
      </c>
      <c r="K133" s="241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3" t="s">
        <v>197</v>
      </c>
      <c r="C134" s="227">
        <v>19152</v>
      </c>
      <c r="D134" s="227">
        <v>15343</v>
      </c>
      <c r="E134" s="227">
        <v>4744</v>
      </c>
      <c r="F134" s="227">
        <v>9037</v>
      </c>
      <c r="G134" s="228">
        <f>F134/E134-1</f>
        <v>0.9049325463743676</v>
      </c>
      <c r="H134" s="227">
        <f>F134-E134</f>
        <v>4293</v>
      </c>
      <c r="I134" s="228">
        <f>F134/F$134</f>
        <v>1</v>
      </c>
      <c r="J134" s="227">
        <v>15069</v>
      </c>
      <c r="K134" s="228">
        <f>J134/J$134</f>
        <v>1</v>
      </c>
      <c r="L134" s="228">
        <f>J134/F134-1</f>
        <v>0.66747814540223516</v>
      </c>
      <c r="M134" s="227">
        <f>J134-F134</f>
        <v>6032</v>
      </c>
      <c r="N134" s="228">
        <f>J134/D134-1</f>
        <v>-1.7858306719676698E-2</v>
      </c>
      <c r="O134" s="227">
        <f>J134-D134</f>
        <v>-274</v>
      </c>
      <c r="Q134" s="29"/>
      <c r="R134" s="79"/>
      <c r="Z134" s="1" t="s">
        <v>175</v>
      </c>
      <c r="AE134"/>
    </row>
    <row r="135" spans="1:31" s="4" customFormat="1" x14ac:dyDescent="0.25">
      <c r="B135" s="244" t="s">
        <v>192</v>
      </c>
      <c r="C135" s="245">
        <v>19125</v>
      </c>
      <c r="D135" s="245">
        <v>15218</v>
      </c>
      <c r="E135" s="245">
        <v>4596</v>
      </c>
      <c r="F135" s="245">
        <v>8021</v>
      </c>
      <c r="G135" s="249">
        <f>IFERROR(F135/E135-1,"-")</f>
        <v>0.7452132288946911</v>
      </c>
      <c r="H135" s="245">
        <f t="shared" ref="H135:H138" si="14">F135-E135</f>
        <v>3425</v>
      </c>
      <c r="I135" s="247">
        <f>F135/F$134</f>
        <v>0.88757330972667925</v>
      </c>
      <c r="J135" s="245">
        <v>14084</v>
      </c>
      <c r="K135" s="246">
        <f t="shared" ref="K135:K138" si="15">J135/J$134</f>
        <v>0.93463401685579672</v>
      </c>
      <c r="L135" s="247">
        <f t="shared" ref="L135:L138" si="16">J135/F135-1</f>
        <v>0.75589078668495202</v>
      </c>
      <c r="M135" s="248">
        <f t="shared" ref="M135:M138" si="17">J135-F135</f>
        <v>6063</v>
      </c>
      <c r="N135" s="246">
        <f t="shared" ref="N135:N138" si="18">J135/D135-1</f>
        <v>-7.4517019319227273E-2</v>
      </c>
      <c r="O135" s="245">
        <f t="shared" ref="O135:O138" si="19">J135-D135</f>
        <v>-1134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1">
        <v>492</v>
      </c>
      <c r="D136" s="251">
        <v>0</v>
      </c>
      <c r="E136" s="251">
        <v>0</v>
      </c>
      <c r="F136" s="251">
        <v>0</v>
      </c>
      <c r="G136" s="255" t="str">
        <f t="shared" ref="G136:G138" si="20">IFERROR(F136/E136-1,"-")</f>
        <v>-</v>
      </c>
      <c r="H136" s="251">
        <f t="shared" si="14"/>
        <v>0</v>
      </c>
      <c r="I136" s="259">
        <f t="shared" ref="I136:I138" si="21">F136/F$134</f>
        <v>0</v>
      </c>
      <c r="J136" s="251">
        <v>0</v>
      </c>
      <c r="K136" s="257">
        <f t="shared" si="15"/>
        <v>0</v>
      </c>
      <c r="L136" s="259" t="e">
        <f t="shared" si="16"/>
        <v>#DIV/0!</v>
      </c>
      <c r="M136" s="258">
        <f t="shared" si="17"/>
        <v>0</v>
      </c>
      <c r="N136" s="257" t="e">
        <f t="shared" si="18"/>
        <v>#DIV/0!</v>
      </c>
      <c r="O136" s="251">
        <f t="shared" si="19"/>
        <v>0</v>
      </c>
      <c r="Q136" s="29"/>
      <c r="R136" s="79"/>
      <c r="Z136" s="1"/>
    </row>
    <row r="137" spans="1:31" s="4" customFormat="1" x14ac:dyDescent="0.25">
      <c r="B137" s="97" t="s">
        <v>61</v>
      </c>
      <c r="C137" s="251">
        <v>18633</v>
      </c>
      <c r="D137" s="251">
        <v>0</v>
      </c>
      <c r="E137" s="251">
        <v>0</v>
      </c>
      <c r="F137" s="251">
        <v>0</v>
      </c>
      <c r="G137" s="253" t="str">
        <f t="shared" si="20"/>
        <v>-</v>
      </c>
      <c r="H137" s="251">
        <f t="shared" si="14"/>
        <v>0</v>
      </c>
      <c r="I137" s="263">
        <f t="shared" si="21"/>
        <v>0</v>
      </c>
      <c r="J137" s="251">
        <v>0</v>
      </c>
      <c r="K137" s="257">
        <f t="shared" si="15"/>
        <v>0</v>
      </c>
      <c r="L137" s="259" t="e">
        <f t="shared" si="16"/>
        <v>#DIV/0!</v>
      </c>
      <c r="M137" s="258">
        <f t="shared" si="17"/>
        <v>0</v>
      </c>
      <c r="N137" s="257" t="e">
        <f t="shared" si="18"/>
        <v>#DIV/0!</v>
      </c>
      <c r="O137" s="251">
        <f t="shared" si="19"/>
        <v>0</v>
      </c>
      <c r="Q137" s="29"/>
      <c r="R137" s="79"/>
      <c r="Z137" s="1"/>
    </row>
    <row r="138" spans="1:31" s="4" customFormat="1" x14ac:dyDescent="0.25">
      <c r="B138" s="244" t="s">
        <v>193</v>
      </c>
      <c r="C138" s="245" t="e">
        <v>#REF!</v>
      </c>
      <c r="D138" s="245" t="e">
        <v>#REF!</v>
      </c>
      <c r="E138" s="245" t="e">
        <v>#REF!</v>
      </c>
      <c r="F138" s="245" t="e">
        <v>#REF!</v>
      </c>
      <c r="G138" s="249" t="str">
        <f t="shared" si="20"/>
        <v>-</v>
      </c>
      <c r="H138" s="245" t="e">
        <f t="shared" si="14"/>
        <v>#REF!</v>
      </c>
      <c r="I138" s="247" t="e">
        <f t="shared" si="21"/>
        <v>#REF!</v>
      </c>
      <c r="J138" s="245" t="e">
        <v>#REF!</v>
      </c>
      <c r="K138" s="246" t="e">
        <f t="shared" si="15"/>
        <v>#REF!</v>
      </c>
      <c r="L138" s="247" t="e">
        <f t="shared" si="16"/>
        <v>#REF!</v>
      </c>
      <c r="M138" s="248" t="e">
        <f t="shared" si="17"/>
        <v>#REF!</v>
      </c>
      <c r="N138" s="246" t="e">
        <f t="shared" si="18"/>
        <v>#REF!</v>
      </c>
      <c r="O138" s="245" t="e">
        <f t="shared" si="19"/>
        <v>#REF!</v>
      </c>
      <c r="Q138" s="29"/>
      <c r="R138" s="79"/>
      <c r="Z138" s="1"/>
    </row>
    <row r="139" spans="1:31" s="4" customFormat="1" ht="7.5" customHeight="1" x14ac:dyDescent="0.25"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Z139" s="1" t="s">
        <v>182</v>
      </c>
    </row>
    <row r="140" spans="1:31" s="4" customFormat="1" ht="32.25" customHeight="1" x14ac:dyDescent="0.25">
      <c r="B140" s="310" t="s">
        <v>196</v>
      </c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B6FF0-1919-4F07-BCA3-C58A7EFB0249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2"/>
      <c r="H1" s="222"/>
      <c r="I1" s="222"/>
      <c r="K1" s="222"/>
    </row>
    <row r="3" spans="1:31" s="4" customFormat="1" ht="25.5" customHeight="1" thickBot="1" x14ac:dyDescent="0.3">
      <c r="B3" s="62" t="s">
        <v>318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0" t="s">
        <v>262</v>
      </c>
      <c r="D5" s="240" t="s">
        <v>263</v>
      </c>
      <c r="E5" s="240" t="s">
        <v>269</v>
      </c>
      <c r="F5" s="241" t="str">
        <f>CONCATENATE("%/s total Tenerife ",RIGHT(E5,4))</f>
        <v>%/s total Tenerife 2021</v>
      </c>
      <c r="G5" s="240" t="s">
        <v>264</v>
      </c>
      <c r="H5" s="241" t="str">
        <f>CONCATENATE("var. ",RIGHT(G5,2),"/",RIGHT(E5,2))</f>
        <v>var. 22/21</v>
      </c>
      <c r="I5" s="241" t="str">
        <f>CONCATENATE("dif. ",RIGHT(G5,2),"/",RIGHT(E5,2))</f>
        <v>dif. 22/21</v>
      </c>
      <c r="J5" s="241" t="str">
        <f>CONCATENATE("%/s total Tenerife ",RIGHT(G5,4))</f>
        <v>%/s total Tenerife 2022</v>
      </c>
      <c r="K5" s="240" t="s">
        <v>265</v>
      </c>
      <c r="L5" s="241" t="str">
        <f>CONCATENATE("var. ",RIGHT(K5,2),"/",RIGHT(G5,2))</f>
        <v>var. 23/22</v>
      </c>
      <c r="M5" s="241" t="str">
        <f>CONCATENATE("dif. ",RIGHT(K5,2),"/",RIGHT(G5,2))</f>
        <v>dif. 23/22</v>
      </c>
      <c r="N5" s="241" t="str">
        <f>CONCATENATE("%/s total Tenerife ",RIGHT(K5,4))</f>
        <v>%/s total Tenerife 2023</v>
      </c>
      <c r="O5" s="240" t="s">
        <v>266</v>
      </c>
      <c r="P5" s="241" t="str">
        <f>CONCATENATE("var. ",RIGHT(O5,2),"/",RIGHT(K5,2))</f>
        <v>var. 24/23</v>
      </c>
      <c r="Q5" s="241" t="str">
        <f>CONCATENATE("dif. ",RIGHT(O5,2),"/",RIGHT(K5,2))</f>
        <v>dif. 24/23</v>
      </c>
      <c r="R5" s="241" t="str">
        <f>CONCATENATE("var. ",RIGHT(O5,2),"/",RIGHT(C5,2))</f>
        <v>var. 24/19</v>
      </c>
      <c r="S5" s="241" t="str">
        <f>CONCATENATE("dif. ",RIGHT(O5,2),"/",RIGHT(C5,2))</f>
        <v>dif. 24/19</v>
      </c>
      <c r="T5" s="241" t="str">
        <f>CONCATENATE("%/s total Tenerife ",RIGHT(O5,4))</f>
        <v>%/s total Tenerife 2024</v>
      </c>
      <c r="AE5" s="1"/>
    </row>
    <row r="6" spans="1:31" ht="18.75" x14ac:dyDescent="0.3">
      <c r="A6" s="4"/>
      <c r="B6" s="223" t="s">
        <v>199</v>
      </c>
      <c r="C6" s="242">
        <v>11660</v>
      </c>
      <c r="D6" s="242">
        <v>2263</v>
      </c>
      <c r="E6" s="242">
        <v>10574</v>
      </c>
      <c r="F6" s="243">
        <f>E6/$E$6</f>
        <v>1</v>
      </c>
      <c r="G6" s="242">
        <v>21983</v>
      </c>
      <c r="H6" s="243">
        <f>G6/E6-1</f>
        <v>1.0789672782296198</v>
      </c>
      <c r="I6" s="242">
        <f>G6-E6</f>
        <v>11409</v>
      </c>
      <c r="J6" s="243">
        <f>G6/$G$6</f>
        <v>1</v>
      </c>
      <c r="K6" s="242">
        <v>20856</v>
      </c>
      <c r="L6" s="243">
        <f t="shared" ref="L6:L12" si="0">K6/G6-1</f>
        <v>-5.1266888049856685E-2</v>
      </c>
      <c r="M6" s="242">
        <f t="shared" ref="M6:M12" si="1">K6-G6</f>
        <v>-1127</v>
      </c>
      <c r="N6" s="243">
        <f>K6/$K$6</f>
        <v>1</v>
      </c>
      <c r="O6" s="242">
        <v>19799</v>
      </c>
      <c r="P6" s="243">
        <f t="shared" ref="P6:P11" si="2">O6/K6-1</f>
        <v>-5.0680859225163077E-2</v>
      </c>
      <c r="Q6" s="242">
        <f t="shared" ref="Q6:Q12" si="3">O6-K6</f>
        <v>-1057</v>
      </c>
      <c r="R6" s="243">
        <f>O6/C6-1</f>
        <v>0.69802744425385943</v>
      </c>
      <c r="S6" s="242">
        <f>O6-C6</f>
        <v>8139</v>
      </c>
      <c r="T6" s="243">
        <f>O6/$O$6</f>
        <v>1</v>
      </c>
      <c r="V6" s="29"/>
      <c r="W6" s="79"/>
      <c r="AE6" s="1" t="s">
        <v>175</v>
      </c>
    </row>
    <row r="7" spans="1:31" s="4" customFormat="1" x14ac:dyDescent="0.25">
      <c r="B7" s="244" t="s">
        <v>192</v>
      </c>
      <c r="C7" s="245">
        <v>11330</v>
      </c>
      <c r="D7" s="245">
        <v>2199</v>
      </c>
      <c r="E7" s="245">
        <v>10492</v>
      </c>
      <c r="F7" s="246">
        <f t="shared" ref="F7:F12" si="4">E7/$E$6</f>
        <v>0.9922451295630792</v>
      </c>
      <c r="G7" s="245">
        <v>21697</v>
      </c>
      <c r="H7" s="247">
        <f>G7/E7-1</f>
        <v>1.0679565383149066</v>
      </c>
      <c r="I7" s="248">
        <f>G7-E7</f>
        <v>11205</v>
      </c>
      <c r="J7" s="246">
        <f>G7/$G$6</f>
        <v>0.98698994677705498</v>
      </c>
      <c r="K7" s="245">
        <v>20684</v>
      </c>
      <c r="L7" s="249">
        <f t="shared" si="0"/>
        <v>-4.6688482278656074E-2</v>
      </c>
      <c r="M7" s="250">
        <f t="shared" si="1"/>
        <v>-1013</v>
      </c>
      <c r="N7" s="246">
        <f>K7/$K$6</f>
        <v>0.99175297276563101</v>
      </c>
      <c r="O7" s="245">
        <v>18174</v>
      </c>
      <c r="P7" s="247">
        <f t="shared" si="2"/>
        <v>-0.12134983562173662</v>
      </c>
      <c r="Q7" s="248">
        <f t="shared" si="3"/>
        <v>-2510</v>
      </c>
      <c r="R7" s="247">
        <f t="shared" ref="R7:R10" si="5">O7/C7-1</f>
        <v>0.60406001765225059</v>
      </c>
      <c r="S7" s="248">
        <f t="shared" ref="S7:S10" si="6">O7-C7</f>
        <v>6844</v>
      </c>
      <c r="T7" s="246">
        <f>O7/$O$6</f>
        <v>0.9179251477347341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1">
        <v>698</v>
      </c>
      <c r="D8" s="251">
        <v>57</v>
      </c>
      <c r="E8" s="251">
        <v>0</v>
      </c>
      <c r="F8" s="252">
        <f t="shared" si="4"/>
        <v>0</v>
      </c>
      <c r="G8" s="251">
        <v>0</v>
      </c>
      <c r="H8" s="253" t="str">
        <f>IFERROR(G8/E8-1,"-")</f>
        <v>-</v>
      </c>
      <c r="I8" s="254">
        <f t="shared" ref="I8:I12" si="7">G8-E8</f>
        <v>0</v>
      </c>
      <c r="J8" s="252">
        <f t="shared" ref="J8:J12" si="8">G8/$G$6</f>
        <v>0</v>
      </c>
      <c r="K8" s="251">
        <v>0</v>
      </c>
      <c r="L8" s="255" t="str">
        <f>IFERROR(K8/G8-1,"-")</f>
        <v>-</v>
      </c>
      <c r="M8" s="256" t="str">
        <f>IF(G8=0,"nd",K8-G8)</f>
        <v>nd</v>
      </c>
      <c r="N8" s="257">
        <f t="shared" ref="N8:N12" si="9">K8/$K$6</f>
        <v>0</v>
      </c>
      <c r="O8" s="251">
        <v>0</v>
      </c>
      <c r="P8" s="255" t="str">
        <f>IFERROR(O8/K8-1,"-")</f>
        <v>-</v>
      </c>
      <c r="Q8" s="258">
        <f t="shared" si="3"/>
        <v>0</v>
      </c>
      <c r="R8" s="255">
        <f>IFERROR(O8/C8-1,"-")</f>
        <v>-1</v>
      </c>
      <c r="S8" s="258">
        <f t="shared" si="6"/>
        <v>-698</v>
      </c>
      <c r="T8" s="257">
        <f t="shared" ref="T8:T12" si="10">O8/$O$6</f>
        <v>0</v>
      </c>
      <c r="V8" s="29"/>
      <c r="W8" s="79"/>
      <c r="AE8" s="1"/>
    </row>
    <row r="9" spans="1:31" s="4" customFormat="1" x14ac:dyDescent="0.25">
      <c r="B9" s="97" t="s">
        <v>61</v>
      </c>
      <c r="C9" s="251">
        <v>10632</v>
      </c>
      <c r="D9" s="251">
        <v>2142</v>
      </c>
      <c r="E9" s="251">
        <v>10492</v>
      </c>
      <c r="F9" s="257">
        <f t="shared" si="4"/>
        <v>0.9922451295630792</v>
      </c>
      <c r="G9" s="251">
        <v>0</v>
      </c>
      <c r="H9" s="253">
        <f>IFERROR(G9/E9-1,"-")</f>
        <v>-1</v>
      </c>
      <c r="I9" s="258">
        <f t="shared" si="7"/>
        <v>-10492</v>
      </c>
      <c r="J9" s="257">
        <f t="shared" si="8"/>
        <v>0</v>
      </c>
      <c r="K9" s="251">
        <v>16333</v>
      </c>
      <c r="L9" s="255" t="str">
        <f>IFERROR(K9/G9-1,"-")</f>
        <v>-</v>
      </c>
      <c r="M9" s="256" t="str">
        <f>IF(G9=0,"nd",K9-G9)</f>
        <v>nd</v>
      </c>
      <c r="N9" s="257">
        <f t="shared" si="9"/>
        <v>0.78313195243574996</v>
      </c>
      <c r="O9" s="251">
        <v>0</v>
      </c>
      <c r="P9" s="255">
        <f t="shared" si="2"/>
        <v>-1</v>
      </c>
      <c r="Q9" s="258">
        <f t="shared" si="3"/>
        <v>-16333</v>
      </c>
      <c r="R9" s="259">
        <f t="shared" si="5"/>
        <v>-1</v>
      </c>
      <c r="S9" s="258">
        <f t="shared" si="6"/>
        <v>-10632</v>
      </c>
      <c r="T9" s="257">
        <f t="shared" si="10"/>
        <v>0</v>
      </c>
      <c r="V9" s="29"/>
      <c r="W9" s="79"/>
      <c r="AE9" s="1"/>
    </row>
    <row r="10" spans="1:31" s="4" customFormat="1" x14ac:dyDescent="0.25">
      <c r="B10" s="244" t="s">
        <v>193</v>
      </c>
      <c r="C10" s="260" t="s">
        <v>229</v>
      </c>
      <c r="D10" s="260" t="s">
        <v>229</v>
      </c>
      <c r="E10" s="260" t="s">
        <v>229</v>
      </c>
      <c r="F10" s="261" t="str">
        <f>IFERROR(E10/$E$6,"-")</f>
        <v>-</v>
      </c>
      <c r="G10" s="260" t="s">
        <v>229</v>
      </c>
      <c r="H10" s="249" t="str">
        <f>IFERROR(G10/E10-1,"-")</f>
        <v>-</v>
      </c>
      <c r="I10" s="250" t="str">
        <f>IFERROR(G10-E10,"-")</f>
        <v>-</v>
      </c>
      <c r="J10" s="261" t="str">
        <f>IFERROR(G10/$G$6,"-")</f>
        <v>-</v>
      </c>
      <c r="K10" s="260" t="s">
        <v>229</v>
      </c>
      <c r="L10" s="249" t="str">
        <f>IFERROR(K10/G10-1,"-")</f>
        <v>-</v>
      </c>
      <c r="M10" s="250" t="str">
        <f>IFERROR(K10-G10,"-")</f>
        <v>-</v>
      </c>
      <c r="N10" s="261" t="str">
        <f>IFERROR(K10/$K$6,"-")</f>
        <v>-</v>
      </c>
      <c r="O10" s="260" t="s">
        <v>229</v>
      </c>
      <c r="P10" s="249" t="str">
        <f>IFERROR(O10/K10-1,"-")</f>
        <v>-</v>
      </c>
      <c r="Q10" s="250" t="str">
        <f>IFERROR(O10-K10,"-")</f>
        <v>-</v>
      </c>
      <c r="R10" s="249" t="e">
        <f t="shared" si="5"/>
        <v>#VALUE!</v>
      </c>
      <c r="S10" s="250" t="e">
        <f t="shared" si="6"/>
        <v>#VALUE!</v>
      </c>
      <c r="T10" s="261" t="str">
        <f>IFERROR(O10/$O$6,"-")</f>
        <v>-</v>
      </c>
      <c r="V10" s="29"/>
      <c r="W10" s="79"/>
      <c r="AE10" s="1"/>
    </row>
    <row r="11" spans="1:31" s="4" customFormat="1" hidden="1" x14ac:dyDescent="0.25">
      <c r="B11" s="97" t="s">
        <v>62</v>
      </c>
      <c r="C11" s="251" t="e">
        <v>#REF!</v>
      </c>
      <c r="D11" s="251" t="e">
        <v>#REF!</v>
      </c>
      <c r="E11" s="251" t="e">
        <v>#REF!</v>
      </c>
      <c r="F11" s="257" t="e">
        <f t="shared" si="4"/>
        <v>#REF!</v>
      </c>
      <c r="G11" s="251" t="e">
        <v>#REF!</v>
      </c>
      <c r="H11" s="259" t="e">
        <f t="shared" ref="H11:H12" si="11">G11/E11-1</f>
        <v>#REF!</v>
      </c>
      <c r="I11" s="258" t="e">
        <f t="shared" si="7"/>
        <v>#REF!</v>
      </c>
      <c r="J11" s="257" t="e">
        <f t="shared" si="8"/>
        <v>#REF!</v>
      </c>
      <c r="K11" s="251" t="e">
        <v>#REF!</v>
      </c>
      <c r="L11" s="255" t="e">
        <f>K11/G11-1</f>
        <v>#REF!</v>
      </c>
      <c r="M11" s="258" t="e">
        <f t="shared" si="1"/>
        <v>#REF!</v>
      </c>
      <c r="N11" s="257" t="e">
        <f t="shared" si="9"/>
        <v>#REF!</v>
      </c>
      <c r="O11" s="251" t="e">
        <v>#REF!</v>
      </c>
      <c r="P11" s="259" t="e">
        <f t="shared" si="2"/>
        <v>#REF!</v>
      </c>
      <c r="Q11" s="258" t="e">
        <f t="shared" si="3"/>
        <v>#REF!</v>
      </c>
      <c r="R11" s="259" t="e">
        <f t="shared" ref="R11:R12" si="12">O11/D11-1</f>
        <v>#REF!</v>
      </c>
      <c r="S11" s="258" t="e">
        <f t="shared" ref="S11:S12" si="13">O11-D11</f>
        <v>#REF!</v>
      </c>
      <c r="T11" s="257" t="e">
        <f t="shared" si="10"/>
        <v>#REF!</v>
      </c>
      <c r="V11" s="29"/>
      <c r="W11" s="79"/>
      <c r="AE11" s="1"/>
    </row>
    <row r="12" spans="1:31" s="4" customFormat="1" hidden="1" x14ac:dyDescent="0.25">
      <c r="B12" s="97" t="s">
        <v>61</v>
      </c>
      <c r="C12" s="251" t="e">
        <v>#REF!</v>
      </c>
      <c r="D12" s="251" t="e">
        <v>#REF!</v>
      </c>
      <c r="E12" s="251" t="e">
        <v>#REF!</v>
      </c>
      <c r="F12" s="257" t="e">
        <f t="shared" si="4"/>
        <v>#REF!</v>
      </c>
      <c r="G12" s="251" t="e">
        <v>#REF!</v>
      </c>
      <c r="H12" s="259" t="e">
        <f t="shared" si="11"/>
        <v>#REF!</v>
      </c>
      <c r="I12" s="258" t="e">
        <f t="shared" si="7"/>
        <v>#REF!</v>
      </c>
      <c r="J12" s="257" t="e">
        <f t="shared" si="8"/>
        <v>#REF!</v>
      </c>
      <c r="K12" s="251" t="e">
        <v>#REF!</v>
      </c>
      <c r="L12" s="255" t="e">
        <f t="shared" si="0"/>
        <v>#REF!</v>
      </c>
      <c r="M12" s="258" t="e">
        <f t="shared" si="1"/>
        <v>#REF!</v>
      </c>
      <c r="N12" s="257" t="e">
        <f t="shared" si="9"/>
        <v>#REF!</v>
      </c>
      <c r="O12" s="251" t="e">
        <v>#REF!</v>
      </c>
      <c r="P12" s="259" t="e">
        <f>O12/K12-1</f>
        <v>#REF!</v>
      </c>
      <c r="Q12" s="258" t="e">
        <f t="shared" si="3"/>
        <v>#REF!</v>
      </c>
      <c r="R12" s="259" t="e">
        <f t="shared" si="12"/>
        <v>#REF!</v>
      </c>
      <c r="S12" s="258" t="e">
        <f t="shared" si="13"/>
        <v>#REF!</v>
      </c>
      <c r="T12" s="257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62"/>
      <c r="M13" s="235"/>
      <c r="N13" s="235"/>
      <c r="O13" s="235"/>
      <c r="P13" s="235"/>
      <c r="Q13" s="235"/>
      <c r="R13" s="235"/>
      <c r="S13" s="235"/>
      <c r="T13" s="235"/>
      <c r="AE13" s="1" t="s">
        <v>182</v>
      </c>
    </row>
    <row r="14" spans="1:31" s="4" customFormat="1" x14ac:dyDescent="0.25">
      <c r="B14" s="125" t="s">
        <v>183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18.174 viajeros 
cuota: 91,8%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69" t="s">
        <v>185</v>
      </c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3" t="s">
        <v>173</v>
      </c>
      <c r="C41" s="224"/>
      <c r="D41" s="224"/>
      <c r="E41" s="224"/>
      <c r="F41" s="224"/>
      <c r="G41" s="224"/>
      <c r="H41" s="224"/>
      <c r="I41" s="224"/>
      <c r="J41" s="224"/>
      <c r="K41" s="224">
        <v>1824653</v>
      </c>
      <c r="L41" s="224"/>
      <c r="M41" s="224"/>
      <c r="N41" s="225"/>
      <c r="O41" s="224">
        <v>2354005</v>
      </c>
      <c r="P41" s="225"/>
      <c r="Q41" s="225">
        <v>1</v>
      </c>
      <c r="R41" s="225">
        <v>0.2901110512519367</v>
      </c>
      <c r="S41" s="224">
        <v>529352</v>
      </c>
      <c r="T41" s="236"/>
      <c r="AE41" s="1"/>
    </row>
    <row r="42" spans="2:31" ht="18.75" hidden="1" x14ac:dyDescent="0.3">
      <c r="B42" s="223" t="s">
        <v>174</v>
      </c>
      <c r="C42" s="224"/>
      <c r="D42" s="224"/>
      <c r="E42" s="224"/>
      <c r="F42" s="224"/>
      <c r="G42" s="224"/>
      <c r="H42" s="224"/>
      <c r="I42" s="224"/>
      <c r="J42" s="224"/>
      <c r="K42" s="224">
        <v>603938</v>
      </c>
      <c r="L42" s="224"/>
      <c r="M42" s="224"/>
      <c r="N42" s="225">
        <v>1</v>
      </c>
      <c r="O42" s="224">
        <v>936181</v>
      </c>
      <c r="P42" s="225">
        <v>1</v>
      </c>
      <c r="Q42" s="225">
        <v>0.39769711619134201</v>
      </c>
      <c r="R42" s="225">
        <v>0.55012766211101138</v>
      </c>
      <c r="S42" s="224">
        <v>332243</v>
      </c>
      <c r="T42" s="236"/>
      <c r="AE42" s="1" t="s">
        <v>175</v>
      </c>
    </row>
    <row r="43" spans="2:31" ht="15.75" hidden="1" x14ac:dyDescent="0.25">
      <c r="B43" s="226" t="s">
        <v>100</v>
      </c>
      <c r="C43" s="227"/>
      <c r="D43" s="227"/>
      <c r="E43" s="227"/>
      <c r="F43" s="227"/>
      <c r="G43" s="227"/>
      <c r="H43" s="227"/>
      <c r="I43" s="227"/>
      <c r="J43" s="227"/>
      <c r="K43" s="227">
        <v>276550.36166633503</v>
      </c>
      <c r="L43" s="227"/>
      <c r="M43" s="227"/>
      <c r="N43" s="228">
        <v>0.45791184139155844</v>
      </c>
      <c r="O43" s="227">
        <v>430252.45635520399</v>
      </c>
      <c r="P43" s="228">
        <v>0.4595825554622493</v>
      </c>
      <c r="Q43" s="228">
        <v>0.18277465695918402</v>
      </c>
      <c r="R43" s="228">
        <v>0.55578337978930015</v>
      </c>
      <c r="S43" s="227">
        <v>153702.09468886897</v>
      </c>
      <c r="T43" s="237"/>
      <c r="AE43" s="1" t="s">
        <v>176</v>
      </c>
    </row>
    <row r="44" spans="2:31" s="4" customFormat="1" hidden="1" x14ac:dyDescent="0.25">
      <c r="B44" s="229" t="s">
        <v>103</v>
      </c>
      <c r="C44" s="230"/>
      <c r="D44" s="230"/>
      <c r="E44" s="230"/>
      <c r="F44" s="230"/>
      <c r="G44" s="230"/>
      <c r="H44" s="230"/>
      <c r="I44" s="230"/>
      <c r="J44" s="230"/>
      <c r="K44" s="230">
        <v>327387.63833385095</v>
      </c>
      <c r="L44" s="230"/>
      <c r="M44" s="230"/>
      <c r="N44" s="233">
        <v>0.54208815860874948</v>
      </c>
      <c r="O44" s="230">
        <v>505927.5436448183</v>
      </c>
      <c r="P44" s="233">
        <v>0.54041637636826456</v>
      </c>
      <c r="Q44" s="233">
        <v>0.21492203442423372</v>
      </c>
      <c r="R44" s="231">
        <v>0.54534711884540576</v>
      </c>
      <c r="S44" s="232">
        <v>178539.90531096736</v>
      </c>
      <c r="T44" s="239"/>
      <c r="AE44" s="1" t="s">
        <v>177</v>
      </c>
    </row>
    <row r="45" spans="2:31" s="4" customFormat="1" hidden="1" x14ac:dyDescent="0.25">
      <c r="B45" s="234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4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AE47" s="1" t="s">
        <v>182</v>
      </c>
    </row>
    <row r="48" spans="2:31" s="4" customFormat="1" hidden="1" x14ac:dyDescent="0.25">
      <c r="B48" s="268" t="s">
        <v>183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200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1" t="str">
        <f>CONCATENATE("%/s total Tenerife ",RIGHT(F133,4))</f>
        <v>%/s total Tenerife 2022</v>
      </c>
      <c r="J133" s="182">
        <v>2023</v>
      </c>
      <c r="K133" s="241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3" t="s">
        <v>199</v>
      </c>
      <c r="C134" s="227">
        <v>22752</v>
      </c>
      <c r="D134" s="227">
        <v>8930</v>
      </c>
      <c r="E134" s="227">
        <v>21567</v>
      </c>
      <c r="F134" s="227">
        <v>23338</v>
      </c>
      <c r="G134" s="228">
        <f>F134/E134-1</f>
        <v>8.2116196040246781E-2</v>
      </c>
      <c r="H134" s="227">
        <f>F134-E134</f>
        <v>1771</v>
      </c>
      <c r="I134" s="228">
        <f>F134/F$134</f>
        <v>1</v>
      </c>
      <c r="J134" s="227">
        <v>31999</v>
      </c>
      <c r="K134" s="228">
        <f>J134/J$134</f>
        <v>1</v>
      </c>
      <c r="L134" s="228">
        <f>J134/F134-1</f>
        <v>0.37111149198731685</v>
      </c>
      <c r="M134" s="227">
        <f>J134-F134</f>
        <v>8661</v>
      </c>
      <c r="N134" s="228">
        <f>J134/D134-1</f>
        <v>2.5833146696528555</v>
      </c>
      <c r="O134" s="227">
        <f>J134-D134</f>
        <v>23069</v>
      </c>
      <c r="Q134" s="29"/>
      <c r="R134" s="79"/>
      <c r="Z134" s="1" t="s">
        <v>175</v>
      </c>
      <c r="AE134"/>
    </row>
    <row r="135" spans="1:31" s="4" customFormat="1" x14ac:dyDescent="0.25">
      <c r="B135" s="244" t="s">
        <v>192</v>
      </c>
      <c r="C135" s="245">
        <v>22237</v>
      </c>
      <c r="D135" s="245">
        <v>8814</v>
      </c>
      <c r="E135" s="245">
        <v>21207</v>
      </c>
      <c r="F135" s="245">
        <v>22920</v>
      </c>
      <c r="G135" s="249">
        <f>IFERROR(F135/E135-1,"-")</f>
        <v>8.0775215730654937E-2</v>
      </c>
      <c r="H135" s="245">
        <f t="shared" ref="H135:H138" si="14">F135-E135</f>
        <v>1713</v>
      </c>
      <c r="I135" s="247">
        <f>F135/F$134</f>
        <v>0.98208929642642895</v>
      </c>
      <c r="J135" s="245">
        <v>31464</v>
      </c>
      <c r="K135" s="246">
        <f t="shared" ref="K135:K138" si="15">J135/J$134</f>
        <v>0.9832807275227351</v>
      </c>
      <c r="L135" s="247">
        <f t="shared" ref="L135:L138" si="16">J135/F135-1</f>
        <v>0.37277486910994773</v>
      </c>
      <c r="M135" s="248">
        <f t="shared" ref="M135:M138" si="17">J135-F135</f>
        <v>8544</v>
      </c>
      <c r="N135" s="246">
        <f t="shared" ref="N135:N138" si="18">J135/D135-1</f>
        <v>2.5697753573859767</v>
      </c>
      <c r="O135" s="245">
        <f t="shared" ref="O135:O138" si="19">J135-D135</f>
        <v>22650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1">
        <v>1510</v>
      </c>
      <c r="D136" s="251">
        <v>0</v>
      </c>
      <c r="E136" s="251">
        <v>0</v>
      </c>
      <c r="F136" s="251">
        <v>0</v>
      </c>
      <c r="G136" s="255" t="str">
        <f t="shared" ref="G136:G138" si="20">IFERROR(F136/E136-1,"-")</f>
        <v>-</v>
      </c>
      <c r="H136" s="251">
        <f t="shared" si="14"/>
        <v>0</v>
      </c>
      <c r="I136" s="259">
        <f t="shared" ref="I136:I138" si="21">F136/F$134</f>
        <v>0</v>
      </c>
      <c r="J136" s="251">
        <v>0</v>
      </c>
      <c r="K136" s="257">
        <f t="shared" si="15"/>
        <v>0</v>
      </c>
      <c r="L136" s="259" t="e">
        <f t="shared" si="16"/>
        <v>#DIV/0!</v>
      </c>
      <c r="M136" s="258">
        <f t="shared" si="17"/>
        <v>0</v>
      </c>
      <c r="N136" s="257" t="e">
        <f t="shared" si="18"/>
        <v>#DIV/0!</v>
      </c>
      <c r="O136" s="251">
        <f t="shared" si="19"/>
        <v>0</v>
      </c>
      <c r="Q136" s="29"/>
      <c r="R136" s="79"/>
      <c r="Z136" s="1"/>
    </row>
    <row r="137" spans="1:31" s="4" customFormat="1" x14ac:dyDescent="0.25">
      <c r="B137" s="97" t="s">
        <v>61</v>
      </c>
      <c r="C137" s="251">
        <v>20727</v>
      </c>
      <c r="D137" s="251">
        <v>0</v>
      </c>
      <c r="E137" s="251">
        <v>0</v>
      </c>
      <c r="F137" s="251">
        <v>0</v>
      </c>
      <c r="G137" s="253" t="str">
        <f t="shared" si="20"/>
        <v>-</v>
      </c>
      <c r="H137" s="251">
        <f t="shared" si="14"/>
        <v>0</v>
      </c>
      <c r="I137" s="263">
        <f t="shared" si="21"/>
        <v>0</v>
      </c>
      <c r="J137" s="251">
        <v>0</v>
      </c>
      <c r="K137" s="257">
        <f t="shared" si="15"/>
        <v>0</v>
      </c>
      <c r="L137" s="259" t="e">
        <f t="shared" si="16"/>
        <v>#DIV/0!</v>
      </c>
      <c r="M137" s="258">
        <f t="shared" si="17"/>
        <v>0</v>
      </c>
      <c r="N137" s="257" t="e">
        <f t="shared" si="18"/>
        <v>#DIV/0!</v>
      </c>
      <c r="O137" s="251">
        <f t="shared" si="19"/>
        <v>0</v>
      </c>
      <c r="Q137" s="29"/>
      <c r="R137" s="79"/>
      <c r="Z137" s="1"/>
    </row>
    <row r="138" spans="1:31" s="4" customFormat="1" x14ac:dyDescent="0.25">
      <c r="B138" s="244" t="s">
        <v>193</v>
      </c>
      <c r="C138" s="245" t="e">
        <v>#REF!</v>
      </c>
      <c r="D138" s="245" t="e">
        <v>#REF!</v>
      </c>
      <c r="E138" s="245" t="e">
        <v>#REF!</v>
      </c>
      <c r="F138" s="245" t="e">
        <v>#REF!</v>
      </c>
      <c r="G138" s="249" t="str">
        <f t="shared" si="20"/>
        <v>-</v>
      </c>
      <c r="H138" s="245" t="e">
        <f t="shared" si="14"/>
        <v>#REF!</v>
      </c>
      <c r="I138" s="247" t="e">
        <f t="shared" si="21"/>
        <v>#REF!</v>
      </c>
      <c r="J138" s="245" t="e">
        <v>#REF!</v>
      </c>
      <c r="K138" s="246" t="e">
        <f t="shared" si="15"/>
        <v>#REF!</v>
      </c>
      <c r="L138" s="247" t="e">
        <f t="shared" si="16"/>
        <v>#REF!</v>
      </c>
      <c r="M138" s="248" t="e">
        <f t="shared" si="17"/>
        <v>#REF!</v>
      </c>
      <c r="N138" s="246" t="e">
        <f t="shared" si="18"/>
        <v>#REF!</v>
      </c>
      <c r="O138" s="245" t="e">
        <f t="shared" si="19"/>
        <v>#REF!</v>
      </c>
      <c r="Q138" s="29"/>
      <c r="R138" s="79"/>
      <c r="Z138" s="1"/>
    </row>
    <row r="139" spans="1:31" s="4" customFormat="1" ht="7.5" customHeight="1" x14ac:dyDescent="0.25"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Z139" s="1" t="s">
        <v>182</v>
      </c>
    </row>
    <row r="140" spans="1:31" s="4" customFormat="1" ht="32.25" customHeight="1" x14ac:dyDescent="0.25">
      <c r="B140" s="310" t="s">
        <v>196</v>
      </c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9D4E8-B3DD-41F1-BA80-917ABA403CED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201</v>
      </c>
      <c r="G1" s="222"/>
      <c r="H1" s="222"/>
      <c r="I1" s="222"/>
      <c r="K1" s="222"/>
    </row>
    <row r="3" spans="1:31" s="4" customFormat="1" ht="25.5" customHeight="1" thickBot="1" x14ac:dyDescent="0.3">
      <c r="B3" s="62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0" t="s">
        <v>262</v>
      </c>
      <c r="D5" s="240" t="s">
        <v>263</v>
      </c>
      <c r="E5" s="240" t="s">
        <v>269</v>
      </c>
      <c r="F5" s="241" t="str">
        <f>CONCATENATE("%/s total Tenerife ",RIGHT(E5,4))</f>
        <v>%/s total Tenerife 2021</v>
      </c>
      <c r="G5" s="240" t="s">
        <v>264</v>
      </c>
      <c r="H5" s="241" t="str">
        <f>CONCATENATE("var. ",RIGHT(G5,2),"/",RIGHT(E5,2))</f>
        <v>var. 22/21</v>
      </c>
      <c r="I5" s="241" t="str">
        <f>CONCATENATE("dif. ",RIGHT(G5,2),"/",RIGHT(E5,2))</f>
        <v>dif. 22/21</v>
      </c>
      <c r="J5" s="241" t="str">
        <f>CONCATENATE("%/s total Tenerife ",RIGHT(G5,4))</f>
        <v>%/s total Tenerife 2022</v>
      </c>
      <c r="K5" s="240" t="s">
        <v>265</v>
      </c>
      <c r="L5" s="241" t="str">
        <f>CONCATENATE("var. ",RIGHT(K5,2),"/",RIGHT(G5,2))</f>
        <v>var. 23/22</v>
      </c>
      <c r="M5" s="241" t="str">
        <f>CONCATENATE("dif. ",RIGHT(K5,2),"/",RIGHT(G5,2))</f>
        <v>dif. 23/22</v>
      </c>
      <c r="N5" s="241" t="str">
        <f>CONCATENATE("%/s total Tenerife ",RIGHT(K5,4))</f>
        <v>%/s total Tenerife 2023</v>
      </c>
      <c r="O5" s="240" t="s">
        <v>266</v>
      </c>
      <c r="P5" s="241" t="str">
        <f>CONCATENATE("var. ",RIGHT(O5,2),"/",RIGHT(K5,2))</f>
        <v>var. 24/23</v>
      </c>
      <c r="Q5" s="241" t="str">
        <f>CONCATENATE("dif. ",RIGHT(O5,2),"/",RIGHT(K5,2))</f>
        <v>dif. 24/23</v>
      </c>
      <c r="R5" s="241" t="str">
        <f>CONCATENATE("var. ",RIGHT(O5,2),"/",RIGHT(C5,2))</f>
        <v>var. 24/19</v>
      </c>
      <c r="S5" s="241" t="str">
        <f>CONCATENATE("dif. ",RIGHT(O5,2),"/",RIGHT(C5,2))</f>
        <v>dif. 24/19</v>
      </c>
      <c r="T5" s="241" t="str">
        <f>CONCATENATE("%/s total Tenerife ",RIGHT(O5,4))</f>
        <v>%/s total Tenerife 2024</v>
      </c>
      <c r="AE5" s="1"/>
    </row>
    <row r="6" spans="1:31" ht="18.75" x14ac:dyDescent="0.3">
      <c r="A6" s="4"/>
      <c r="B6" s="223" t="s">
        <v>202</v>
      </c>
      <c r="C6" s="242">
        <v>588589</v>
      </c>
      <c r="D6" s="242">
        <v>190562</v>
      </c>
      <c r="E6" s="242">
        <v>384545</v>
      </c>
      <c r="F6" s="243">
        <f>E6/$E$6</f>
        <v>1</v>
      </c>
      <c r="G6" s="242">
        <v>582661</v>
      </c>
      <c r="H6" s="243">
        <f>G6/E6-1</f>
        <v>0.51519588084619494</v>
      </c>
      <c r="I6" s="242">
        <f>G6-E6</f>
        <v>198116</v>
      </c>
      <c r="J6" s="243">
        <f>G6/$G$6</f>
        <v>1</v>
      </c>
      <c r="K6" s="242">
        <v>610630</v>
      </c>
      <c r="L6" s="243">
        <f>K6/G6-1</f>
        <v>4.8002183087592964E-2</v>
      </c>
      <c r="M6" s="242">
        <f>K6-G6</f>
        <v>27969</v>
      </c>
      <c r="N6" s="243">
        <f>K6/$K$6</f>
        <v>1</v>
      </c>
      <c r="O6" s="242">
        <v>602747</v>
      </c>
      <c r="P6" s="243">
        <f>O6/K6-1</f>
        <v>-1.2909617935574769E-2</v>
      </c>
      <c r="Q6" s="242">
        <f>O6-K6</f>
        <v>-7883</v>
      </c>
      <c r="R6" s="243">
        <f>IFERROR(O6/C6-1,"-")</f>
        <v>2.4054136247874114E-2</v>
      </c>
      <c r="S6" s="242">
        <f>O6-C6</f>
        <v>14158</v>
      </c>
      <c r="T6" s="243">
        <f>O6/$O$6</f>
        <v>1</v>
      </c>
      <c r="V6" s="29"/>
      <c r="W6" s="79"/>
      <c r="AE6" s="1" t="s">
        <v>175</v>
      </c>
    </row>
    <row r="7" spans="1:31" s="4" customFormat="1" x14ac:dyDescent="0.25">
      <c r="B7" s="234" t="s">
        <v>44</v>
      </c>
      <c r="C7" s="251">
        <v>119106</v>
      </c>
      <c r="D7" s="251">
        <v>20277</v>
      </c>
      <c r="E7" s="251">
        <v>137416</v>
      </c>
      <c r="F7" s="257">
        <f t="shared" ref="F7:F16" si="0">E7/$E$6</f>
        <v>0.35734699449999352</v>
      </c>
      <c r="G7" s="251">
        <v>118869</v>
      </c>
      <c r="H7" s="259">
        <f>G7/E7-1</f>
        <v>-0.13496972696047038</v>
      </c>
      <c r="I7" s="258">
        <f>G7-E7</f>
        <v>-18547</v>
      </c>
      <c r="J7" s="257">
        <f>G7/$G$6</f>
        <v>0.20401056532014328</v>
      </c>
      <c r="K7" s="251">
        <v>103873</v>
      </c>
      <c r="L7" s="259">
        <f>K7/G7-1</f>
        <v>-0.12615568398825594</v>
      </c>
      <c r="M7" s="258">
        <f>K7-G7</f>
        <v>-14996</v>
      </c>
      <c r="N7" s="257">
        <f>K7/$K$6</f>
        <v>0.17010792132715391</v>
      </c>
      <c r="O7" s="251">
        <v>88842</v>
      </c>
      <c r="P7" s="259">
        <f>O7/K7-1</f>
        <v>-0.14470555389754802</v>
      </c>
      <c r="Q7" s="258">
        <f>O7-K7</f>
        <v>-15031</v>
      </c>
      <c r="R7" s="259">
        <f t="shared" ref="R7:R16" si="1">IFERROR(O7/C7-1,"-")</f>
        <v>-0.25409299279633268</v>
      </c>
      <c r="S7" s="258">
        <f t="shared" ref="S7:S16" si="2">O7-C7</f>
        <v>-30264</v>
      </c>
      <c r="T7" s="257">
        <f>O7/$O$6</f>
        <v>0.14739517575367442</v>
      </c>
      <c r="V7" s="29"/>
      <c r="W7" s="79"/>
      <c r="AE7" s="1" t="s">
        <v>177</v>
      </c>
    </row>
    <row r="8" spans="1:31" s="4" customFormat="1" x14ac:dyDescent="0.25">
      <c r="B8" s="234" t="s">
        <v>45</v>
      </c>
      <c r="C8" s="251">
        <v>70515</v>
      </c>
      <c r="D8" s="251">
        <v>13953</v>
      </c>
      <c r="E8" s="251">
        <v>41134</v>
      </c>
      <c r="F8" s="257">
        <f t="shared" si="0"/>
        <v>0.10696797513945051</v>
      </c>
      <c r="G8" s="251">
        <v>69906</v>
      </c>
      <c r="H8" s="259">
        <f t="shared" ref="H8:H16" si="3">G8/E8-1</f>
        <v>0.69947002479700493</v>
      </c>
      <c r="I8" s="258">
        <f t="shared" ref="I8:I16" si="4">G8-E8</f>
        <v>28772</v>
      </c>
      <c r="J8" s="257">
        <f t="shared" ref="J8:J16" si="5">G8/$G$6</f>
        <v>0.11997713936577187</v>
      </c>
      <c r="K8" s="251">
        <v>63702</v>
      </c>
      <c r="L8" s="259">
        <f t="shared" ref="L8:L16" si="6">K8/G8-1</f>
        <v>-8.8747746974508601E-2</v>
      </c>
      <c r="M8" s="258">
        <f t="shared" ref="M8:M16" si="7">K8-G8</f>
        <v>-6204</v>
      </c>
      <c r="N8" s="257">
        <f t="shared" ref="N8:N16" si="8">K8/$K$6</f>
        <v>0.10432176604490444</v>
      </c>
      <c r="O8" s="251">
        <v>61151</v>
      </c>
      <c r="P8" s="259">
        <f t="shared" ref="P8:P16" si="9">O8/K8-1</f>
        <v>-4.0045838435213921E-2</v>
      </c>
      <c r="Q8" s="258">
        <f t="shared" ref="Q8:Q16" si="10">O8-K8</f>
        <v>-2551</v>
      </c>
      <c r="R8" s="259">
        <f t="shared" si="1"/>
        <v>-0.13279444089909953</v>
      </c>
      <c r="S8" s="258">
        <f t="shared" si="2"/>
        <v>-9364</v>
      </c>
      <c r="T8" s="257">
        <f t="shared" ref="T8:T16" si="11">O8/$O$6</f>
        <v>0.10145384381838483</v>
      </c>
      <c r="V8" s="29"/>
      <c r="W8" s="79"/>
      <c r="AE8" s="1"/>
    </row>
    <row r="9" spans="1:31" s="4" customFormat="1" x14ac:dyDescent="0.25">
      <c r="B9" s="234" t="s">
        <v>46</v>
      </c>
      <c r="C9" s="251">
        <v>6084</v>
      </c>
      <c r="D9" s="251">
        <v>1123</v>
      </c>
      <c r="E9" s="251">
        <v>2321</v>
      </c>
      <c r="F9" s="252">
        <f t="shared" si="0"/>
        <v>6.0357045339297088E-3</v>
      </c>
      <c r="G9" s="251">
        <v>2543</v>
      </c>
      <c r="H9" s="263">
        <f t="shared" si="3"/>
        <v>9.5648427401981984E-2</v>
      </c>
      <c r="I9" s="254">
        <f t="shared" si="4"/>
        <v>222</v>
      </c>
      <c r="J9" s="252">
        <f t="shared" si="5"/>
        <v>4.3644589220833384E-3</v>
      </c>
      <c r="K9" s="251">
        <v>13397</v>
      </c>
      <c r="L9" s="259">
        <f t="shared" si="6"/>
        <v>4.2681871804954774</v>
      </c>
      <c r="M9" s="258">
        <f t="shared" si="7"/>
        <v>10854</v>
      </c>
      <c r="N9" s="257">
        <f t="shared" si="8"/>
        <v>2.19396361135221E-2</v>
      </c>
      <c r="O9" s="251">
        <v>7210</v>
      </c>
      <c r="P9" s="259">
        <f t="shared" si="9"/>
        <v>-0.46181981040531461</v>
      </c>
      <c r="Q9" s="258">
        <f t="shared" si="10"/>
        <v>-6187</v>
      </c>
      <c r="R9" s="259">
        <f t="shared" si="1"/>
        <v>0.18507560815253132</v>
      </c>
      <c r="S9" s="258">
        <f t="shared" si="2"/>
        <v>1126</v>
      </c>
      <c r="T9" s="257">
        <f t="shared" si="11"/>
        <v>1.1961901096148135E-2</v>
      </c>
      <c r="V9" s="29"/>
      <c r="W9" s="79"/>
      <c r="AE9" s="1"/>
    </row>
    <row r="10" spans="1:31" s="4" customFormat="1" x14ac:dyDescent="0.25">
      <c r="B10" s="234" t="s">
        <v>48</v>
      </c>
      <c r="C10" s="251">
        <v>206374</v>
      </c>
      <c r="D10" s="251">
        <v>47060</v>
      </c>
      <c r="E10" s="251">
        <v>66876</v>
      </c>
      <c r="F10" s="257">
        <f t="shared" si="0"/>
        <v>0.17390942542485274</v>
      </c>
      <c r="G10" s="251">
        <v>197068</v>
      </c>
      <c r="H10" s="259">
        <f t="shared" si="3"/>
        <v>1.9467671511454032</v>
      </c>
      <c r="I10" s="258">
        <f t="shared" si="4"/>
        <v>130192</v>
      </c>
      <c r="J10" s="257">
        <f t="shared" si="5"/>
        <v>0.3382206806359101</v>
      </c>
      <c r="K10" s="251">
        <v>205761</v>
      </c>
      <c r="L10" s="259">
        <f t="shared" si="6"/>
        <v>4.4111677187569809E-2</v>
      </c>
      <c r="M10" s="258">
        <f t="shared" si="7"/>
        <v>8693</v>
      </c>
      <c r="N10" s="257">
        <f t="shared" si="8"/>
        <v>0.33696510161636345</v>
      </c>
      <c r="O10" s="251">
        <v>223593</v>
      </c>
      <c r="P10" s="259">
        <f t="shared" si="9"/>
        <v>8.6663653462026424E-2</v>
      </c>
      <c r="Q10" s="258">
        <f t="shared" si="10"/>
        <v>17832</v>
      </c>
      <c r="R10" s="259">
        <f t="shared" si="1"/>
        <v>8.3435897932879088E-2</v>
      </c>
      <c r="S10" s="258">
        <f t="shared" si="2"/>
        <v>17219</v>
      </c>
      <c r="T10" s="257">
        <f>O10/$O$6</f>
        <v>0.37095663686422331</v>
      </c>
      <c r="V10" s="29"/>
      <c r="W10" s="79"/>
      <c r="AE10" s="1"/>
    </row>
    <row r="11" spans="1:31" s="4" customFormat="1" x14ac:dyDescent="0.25">
      <c r="B11" s="234" t="s">
        <v>50</v>
      </c>
      <c r="C11" s="251">
        <v>16693</v>
      </c>
      <c r="D11" s="251">
        <v>7208</v>
      </c>
      <c r="E11" s="251">
        <v>25544</v>
      </c>
      <c r="F11" s="252">
        <f t="shared" si="0"/>
        <v>6.6426556059758932E-2</v>
      </c>
      <c r="G11" s="251">
        <v>24458</v>
      </c>
      <c r="H11" s="263">
        <f t="shared" si="3"/>
        <v>-4.2514876291888548E-2</v>
      </c>
      <c r="I11" s="254">
        <f t="shared" si="4"/>
        <v>-1086</v>
      </c>
      <c r="J11" s="252">
        <f t="shared" si="5"/>
        <v>4.1976380777158588E-2</v>
      </c>
      <c r="K11" s="251">
        <v>31500</v>
      </c>
      <c r="L11" s="259">
        <f t="shared" si="6"/>
        <v>0.28792215226101892</v>
      </c>
      <c r="M11" s="258">
        <f t="shared" si="7"/>
        <v>7042</v>
      </c>
      <c r="N11" s="257">
        <f t="shared" si="8"/>
        <v>5.1586066848992022E-2</v>
      </c>
      <c r="O11" s="251">
        <v>28196</v>
      </c>
      <c r="P11" s="259">
        <f t="shared" si="9"/>
        <v>-0.10488888888888892</v>
      </c>
      <c r="Q11" s="258">
        <f t="shared" si="10"/>
        <v>-3304</v>
      </c>
      <c r="R11" s="259">
        <f t="shared" si="1"/>
        <v>0.68909123584736109</v>
      </c>
      <c r="S11" s="258">
        <f t="shared" si="2"/>
        <v>11503</v>
      </c>
      <c r="T11" s="257">
        <f t="shared" si="11"/>
        <v>4.6779162733286105E-2</v>
      </c>
      <c r="V11" s="29"/>
      <c r="W11" s="79"/>
      <c r="AE11" s="1"/>
    </row>
    <row r="12" spans="1:31" s="4" customFormat="1" x14ac:dyDescent="0.25">
      <c r="B12" s="234" t="s">
        <v>51</v>
      </c>
      <c r="C12" s="251">
        <v>70125</v>
      </c>
      <c r="D12" s="251">
        <v>26940</v>
      </c>
      <c r="E12" s="251">
        <v>48582</v>
      </c>
      <c r="F12" s="257">
        <f t="shared" si="0"/>
        <v>0.12633631954647701</v>
      </c>
      <c r="G12" s="251">
        <v>75501</v>
      </c>
      <c r="H12" s="259">
        <f t="shared" si="3"/>
        <v>0.55409410892923305</v>
      </c>
      <c r="I12" s="258">
        <f t="shared" si="4"/>
        <v>26919</v>
      </c>
      <c r="J12" s="257">
        <f t="shared" si="5"/>
        <v>0.12957963549988757</v>
      </c>
      <c r="K12" s="251">
        <v>88192</v>
      </c>
      <c r="L12" s="259">
        <f t="shared" si="6"/>
        <v>0.16809048886769706</v>
      </c>
      <c r="M12" s="258">
        <f t="shared" si="7"/>
        <v>12691</v>
      </c>
      <c r="N12" s="257">
        <f t="shared" si="8"/>
        <v>0.14442788595385095</v>
      </c>
      <c r="O12" s="251">
        <v>92234</v>
      </c>
      <c r="P12" s="259">
        <f t="shared" si="9"/>
        <v>4.5831821480406321E-2</v>
      </c>
      <c r="Q12" s="258">
        <f t="shared" si="10"/>
        <v>4042</v>
      </c>
      <c r="R12" s="259">
        <f t="shared" si="1"/>
        <v>0.31527985739750441</v>
      </c>
      <c r="S12" s="258">
        <f t="shared" si="2"/>
        <v>22109</v>
      </c>
      <c r="T12" s="257">
        <f t="shared" si="11"/>
        <v>0.15302274420279155</v>
      </c>
      <c r="V12" s="29"/>
      <c r="W12" s="79"/>
      <c r="AE12" s="1"/>
    </row>
    <row r="13" spans="1:31" s="4" customFormat="1" x14ac:dyDescent="0.25">
      <c r="B13" s="234" t="s">
        <v>49</v>
      </c>
      <c r="C13" s="251">
        <v>20376</v>
      </c>
      <c r="D13" s="251">
        <v>7454</v>
      </c>
      <c r="E13" s="251">
        <v>9042</v>
      </c>
      <c r="F13" s="252">
        <f t="shared" si="0"/>
        <v>2.3513502971043702E-2</v>
      </c>
      <c r="G13" s="251">
        <v>18683</v>
      </c>
      <c r="H13" s="263">
        <f t="shared" si="3"/>
        <v>1.0662464056624641</v>
      </c>
      <c r="I13" s="254">
        <f t="shared" si="4"/>
        <v>9641</v>
      </c>
      <c r="J13" s="252">
        <f t="shared" si="5"/>
        <v>3.2064957153473461E-2</v>
      </c>
      <c r="K13" s="251">
        <v>23106</v>
      </c>
      <c r="L13" s="259">
        <f t="shared" si="6"/>
        <v>0.23673928169994118</v>
      </c>
      <c r="M13" s="258">
        <f t="shared" si="7"/>
        <v>4423</v>
      </c>
      <c r="N13" s="257">
        <f t="shared" si="8"/>
        <v>3.7839608273422531E-2</v>
      </c>
      <c r="O13" s="251">
        <v>20343</v>
      </c>
      <c r="P13" s="259">
        <f t="shared" si="9"/>
        <v>-0.11957933004414434</v>
      </c>
      <c r="Q13" s="258">
        <f t="shared" si="10"/>
        <v>-2763</v>
      </c>
      <c r="R13" s="259">
        <f t="shared" si="1"/>
        <v>-1.6195524146054296E-3</v>
      </c>
      <c r="S13" s="258">
        <f t="shared" si="2"/>
        <v>-33</v>
      </c>
      <c r="T13" s="257">
        <f t="shared" si="11"/>
        <v>3.3750479056718657E-2</v>
      </c>
      <c r="V13" s="29"/>
      <c r="W13" s="79"/>
      <c r="AE13" s="1"/>
    </row>
    <row r="14" spans="1:31" s="4" customFormat="1" x14ac:dyDescent="0.25">
      <c r="B14" s="234" t="s">
        <v>52</v>
      </c>
      <c r="C14" s="251">
        <v>24593</v>
      </c>
      <c r="D14" s="251">
        <v>2629</v>
      </c>
      <c r="E14" s="251">
        <v>23814</v>
      </c>
      <c r="F14" s="257">
        <f t="shared" si="0"/>
        <v>6.1927732775097846E-2</v>
      </c>
      <c r="G14" s="251">
        <v>15534</v>
      </c>
      <c r="H14" s="259">
        <f t="shared" si="3"/>
        <v>-0.34769463340891915</v>
      </c>
      <c r="I14" s="258">
        <f t="shared" si="4"/>
        <v>-8280</v>
      </c>
      <c r="J14" s="257">
        <f t="shared" si="5"/>
        <v>2.6660442349839785E-2</v>
      </c>
      <c r="K14" s="251">
        <v>18834</v>
      </c>
      <c r="L14" s="259">
        <f t="shared" si="6"/>
        <v>0.21243723445345686</v>
      </c>
      <c r="M14" s="258">
        <f t="shared" si="7"/>
        <v>3300</v>
      </c>
      <c r="N14" s="257">
        <f t="shared" si="8"/>
        <v>3.0843555016949707E-2</v>
      </c>
      <c r="O14" s="251">
        <v>15150</v>
      </c>
      <c r="P14" s="259">
        <f t="shared" si="9"/>
        <v>-0.19560369544440903</v>
      </c>
      <c r="Q14" s="258">
        <f t="shared" si="10"/>
        <v>-3684</v>
      </c>
      <c r="R14" s="259">
        <f t="shared" si="1"/>
        <v>-0.38397104867238641</v>
      </c>
      <c r="S14" s="258">
        <f t="shared" si="2"/>
        <v>-9443</v>
      </c>
      <c r="T14" s="257">
        <f t="shared" si="11"/>
        <v>2.5134923939895179E-2</v>
      </c>
      <c r="V14" s="29"/>
      <c r="W14" s="79"/>
      <c r="AE14" s="1"/>
    </row>
    <row r="15" spans="1:31" s="4" customFormat="1" x14ac:dyDescent="0.25">
      <c r="B15" s="234" t="s">
        <v>47</v>
      </c>
      <c r="C15" s="251">
        <v>21584</v>
      </c>
      <c r="D15" s="251">
        <v>5545</v>
      </c>
      <c r="E15" s="251">
        <v>11048</v>
      </c>
      <c r="F15" s="252">
        <f t="shared" si="0"/>
        <v>2.8730057600540898E-2</v>
      </c>
      <c r="G15" s="251">
        <v>27158</v>
      </c>
      <c r="H15" s="263">
        <f t="shared" si="3"/>
        <v>1.4581824764663289</v>
      </c>
      <c r="I15" s="254">
        <f t="shared" si="4"/>
        <v>16110</v>
      </c>
      <c r="J15" s="252">
        <f t="shared" si="5"/>
        <v>4.6610293120699683E-2</v>
      </c>
      <c r="K15" s="251">
        <v>27541</v>
      </c>
      <c r="L15" s="259">
        <f t="shared" si="6"/>
        <v>1.4102658516827349E-2</v>
      </c>
      <c r="M15" s="258">
        <f t="shared" si="7"/>
        <v>383</v>
      </c>
      <c r="N15" s="257">
        <f t="shared" si="8"/>
        <v>4.5102598955177438E-2</v>
      </c>
      <c r="O15" s="251">
        <v>32909</v>
      </c>
      <c r="P15" s="259">
        <f t="shared" si="9"/>
        <v>0.19490940779201926</v>
      </c>
      <c r="Q15" s="258">
        <f t="shared" si="10"/>
        <v>5368</v>
      </c>
      <c r="R15" s="259">
        <f t="shared" si="1"/>
        <v>0.52469421793921422</v>
      </c>
      <c r="S15" s="258">
        <f t="shared" si="2"/>
        <v>11325</v>
      </c>
      <c r="T15" s="257">
        <f t="shared" si="11"/>
        <v>5.4598363824291118E-2</v>
      </c>
      <c r="V15" s="29"/>
      <c r="W15" s="79"/>
      <c r="AE15" s="1"/>
    </row>
    <row r="16" spans="1:31" s="4" customFormat="1" x14ac:dyDescent="0.25">
      <c r="B16" s="234" t="s">
        <v>203</v>
      </c>
      <c r="C16" s="251">
        <f>C6-SUM(C7:C15)</f>
        <v>33139</v>
      </c>
      <c r="D16" s="251">
        <f>D6-SUM(D7:D15)</f>
        <v>58373</v>
      </c>
      <c r="E16" s="251">
        <f>E6-SUM(E7:E15)</f>
        <v>18768</v>
      </c>
      <c r="F16" s="257">
        <f t="shared" si="0"/>
        <v>4.8805731448855139E-2</v>
      </c>
      <c r="G16" s="251">
        <f>G6-SUM(G7:G15)</f>
        <v>32941</v>
      </c>
      <c r="H16" s="259">
        <f t="shared" si="3"/>
        <v>0.75516837169650475</v>
      </c>
      <c r="I16" s="258">
        <f t="shared" si="4"/>
        <v>14173</v>
      </c>
      <c r="J16" s="257">
        <f t="shared" si="5"/>
        <v>5.653544685503234E-2</v>
      </c>
      <c r="K16" s="251">
        <f>K6-SUM(K7:K15)</f>
        <v>34724</v>
      </c>
      <c r="L16" s="259">
        <f t="shared" si="6"/>
        <v>5.4127075680762582E-2</v>
      </c>
      <c r="M16" s="258">
        <f t="shared" si="7"/>
        <v>1783</v>
      </c>
      <c r="N16" s="257">
        <f t="shared" si="8"/>
        <v>5.6865859849663462E-2</v>
      </c>
      <c r="O16" s="251">
        <f>O6-SUM(O7:O15)</f>
        <v>33119</v>
      </c>
      <c r="P16" s="259">
        <f t="shared" si="9"/>
        <v>-4.6221633452367183E-2</v>
      </c>
      <c r="Q16" s="258">
        <f t="shared" si="10"/>
        <v>-1605</v>
      </c>
      <c r="R16" s="259">
        <f t="shared" si="1"/>
        <v>-6.0351851293038994E-4</v>
      </c>
      <c r="S16" s="258">
        <f t="shared" si="2"/>
        <v>-20</v>
      </c>
      <c r="T16" s="257">
        <f t="shared" si="11"/>
        <v>5.4946768710586701E-2</v>
      </c>
      <c r="V16" s="29"/>
      <c r="W16" s="79"/>
      <c r="AE16" s="1"/>
    </row>
    <row r="17" spans="2:31" s="4" customFormat="1" ht="7.5" customHeight="1" x14ac:dyDescent="0.25"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AE17" s="1" t="s">
        <v>182</v>
      </c>
    </row>
    <row r="18" spans="2:31" s="4" customFormat="1" x14ac:dyDescent="0.25">
      <c r="B18" s="125" t="s">
        <v>183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9" t="s">
        <v>185</v>
      </c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3" t="s">
        <v>173</v>
      </c>
      <c r="C45" s="224"/>
      <c r="D45" s="224"/>
      <c r="E45" s="224"/>
      <c r="F45" s="224"/>
      <c r="G45" s="224"/>
      <c r="H45" s="224"/>
      <c r="I45" s="224"/>
      <c r="J45" s="224"/>
      <c r="K45" s="224">
        <v>1824653</v>
      </c>
      <c r="L45" s="224"/>
      <c r="M45" s="224"/>
      <c r="N45" s="225"/>
      <c r="O45" s="224">
        <v>2354005</v>
      </c>
      <c r="P45" s="225"/>
      <c r="Q45" s="225">
        <v>1</v>
      </c>
      <c r="R45" s="225">
        <v>0.2901110512519367</v>
      </c>
      <c r="S45" s="224">
        <v>529352</v>
      </c>
      <c r="T45" s="236"/>
      <c r="AE45" s="1"/>
    </row>
    <row r="46" spans="2:31" ht="18.75" hidden="1" x14ac:dyDescent="0.3">
      <c r="B46" s="223" t="s">
        <v>174</v>
      </c>
      <c r="C46" s="224"/>
      <c r="D46" s="224"/>
      <c r="E46" s="224"/>
      <c r="F46" s="224"/>
      <c r="G46" s="224"/>
      <c r="H46" s="224"/>
      <c r="I46" s="224"/>
      <c r="J46" s="224"/>
      <c r="K46" s="224">
        <v>603938</v>
      </c>
      <c r="L46" s="224"/>
      <c r="M46" s="224"/>
      <c r="N46" s="225">
        <v>1</v>
      </c>
      <c r="O46" s="224">
        <v>936181</v>
      </c>
      <c r="P46" s="225">
        <v>1</v>
      </c>
      <c r="Q46" s="225">
        <v>0.39769711619134201</v>
      </c>
      <c r="R46" s="225">
        <v>0.55012766211101138</v>
      </c>
      <c r="S46" s="224">
        <v>332243</v>
      </c>
      <c r="T46" s="236"/>
      <c r="AE46" s="1" t="s">
        <v>175</v>
      </c>
    </row>
    <row r="47" spans="2:31" ht="15.75" hidden="1" x14ac:dyDescent="0.25">
      <c r="B47" s="226" t="s">
        <v>100</v>
      </c>
      <c r="C47" s="227"/>
      <c r="D47" s="227"/>
      <c r="E47" s="227"/>
      <c r="F47" s="227"/>
      <c r="G47" s="227"/>
      <c r="H47" s="227"/>
      <c r="I47" s="227"/>
      <c r="J47" s="227"/>
      <c r="K47" s="227">
        <v>276550.36166633503</v>
      </c>
      <c r="L47" s="227"/>
      <c r="M47" s="227"/>
      <c r="N47" s="228">
        <v>0.45791184139155844</v>
      </c>
      <c r="O47" s="227">
        <v>430252.45635520399</v>
      </c>
      <c r="P47" s="228">
        <v>0.4595825554622493</v>
      </c>
      <c r="Q47" s="228">
        <v>0.18277465695918402</v>
      </c>
      <c r="R47" s="228">
        <v>0.55578337978930015</v>
      </c>
      <c r="S47" s="227">
        <v>153702.09468886897</v>
      </c>
      <c r="T47" s="237"/>
      <c r="AE47" s="1" t="s">
        <v>176</v>
      </c>
    </row>
    <row r="48" spans="2:31" s="4" customFormat="1" hidden="1" x14ac:dyDescent="0.25">
      <c r="B48" s="229" t="s">
        <v>103</v>
      </c>
      <c r="C48" s="230"/>
      <c r="D48" s="230"/>
      <c r="E48" s="230"/>
      <c r="F48" s="230"/>
      <c r="G48" s="230"/>
      <c r="H48" s="230"/>
      <c r="I48" s="230"/>
      <c r="J48" s="230"/>
      <c r="K48" s="230">
        <v>327387.63833385095</v>
      </c>
      <c r="L48" s="230"/>
      <c r="M48" s="230"/>
      <c r="N48" s="233">
        <v>0.54208815860874948</v>
      </c>
      <c r="O48" s="230">
        <v>505927.5436448183</v>
      </c>
      <c r="P48" s="233">
        <v>0.54041637636826456</v>
      </c>
      <c r="Q48" s="233">
        <v>0.21492203442423372</v>
      </c>
      <c r="R48" s="231">
        <v>0.54534711884540576</v>
      </c>
      <c r="S48" s="232">
        <v>178539.90531096736</v>
      </c>
      <c r="T48" s="239"/>
      <c r="AE48" s="1" t="s">
        <v>177</v>
      </c>
    </row>
    <row r="49" spans="2:31" s="4" customFormat="1" hidden="1" x14ac:dyDescent="0.25">
      <c r="B49" s="234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4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AE51" s="1" t="s">
        <v>182</v>
      </c>
    </row>
    <row r="52" spans="2:31" s="4" customFormat="1" hidden="1" x14ac:dyDescent="0.25">
      <c r="B52" s="268" t="s">
        <v>183</v>
      </c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27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3" t="s">
        <v>202</v>
      </c>
      <c r="C136" s="227">
        <v>1047557</v>
      </c>
      <c r="D136" s="227">
        <v>456683</v>
      </c>
      <c r="E136" s="227">
        <v>800301</v>
      </c>
      <c r="F136" s="227">
        <v>1016781</v>
      </c>
      <c r="G136" s="228">
        <f>F136/E136-1</f>
        <v>0.27049822504282761</v>
      </c>
      <c r="H136" s="227">
        <f>F136-E136</f>
        <v>216480</v>
      </c>
      <c r="I136" s="228">
        <f>F136/F$136</f>
        <v>1</v>
      </c>
      <c r="J136" s="227">
        <v>1041269</v>
      </c>
      <c r="K136" s="228">
        <f>H136/H$136</f>
        <v>1</v>
      </c>
      <c r="L136" s="228">
        <f>J136/F136-1</f>
        <v>2.4083848931087504E-2</v>
      </c>
      <c r="M136" s="227">
        <f>J136-F136</f>
        <v>24488</v>
      </c>
      <c r="N136" s="228">
        <f>J136/C136-1</f>
        <v>-6.0025373320974351E-3</v>
      </c>
      <c r="O136" s="227">
        <f>J136-C136</f>
        <v>-6288</v>
      </c>
      <c r="Q136" s="29"/>
      <c r="R136" s="79"/>
      <c r="Z136" s="1" t="s">
        <v>175</v>
      </c>
      <c r="AE136"/>
    </row>
    <row r="137" spans="1:31" s="4" customFormat="1" x14ac:dyDescent="0.25">
      <c r="B137" s="234" t="s">
        <v>44</v>
      </c>
      <c r="C137" s="251">
        <v>222987</v>
      </c>
      <c r="D137" s="251">
        <v>117997</v>
      </c>
      <c r="E137" s="251">
        <v>247584</v>
      </c>
      <c r="F137" s="251">
        <v>207208</v>
      </c>
      <c r="G137" s="257">
        <f t="shared" ref="G137:G146" si="12">F137/E137-1</f>
        <v>-0.16308000516996257</v>
      </c>
      <c r="H137" s="264">
        <f t="shared" ref="H137:H146" si="13">F137-E137</f>
        <v>-40376</v>
      </c>
      <c r="I137" s="259">
        <f t="shared" ref="I137:K146" si="14">F137/F$136</f>
        <v>0.20378822971711705</v>
      </c>
      <c r="J137" s="251">
        <v>181512</v>
      </c>
      <c r="K137" s="259">
        <f t="shared" si="14"/>
        <v>-0.18651145602365116</v>
      </c>
      <c r="L137" s="259">
        <f t="shared" ref="L137:L146" si="15">J137/F137-1</f>
        <v>-0.12401065595922933</v>
      </c>
      <c r="M137" s="258">
        <f t="shared" ref="M137:M146" si="16">J137-F137</f>
        <v>-25696</v>
      </c>
      <c r="N137" s="257">
        <f t="shared" ref="N137:N146" si="17">J137/C137-1</f>
        <v>-0.18599738998237569</v>
      </c>
      <c r="O137" s="251">
        <f t="shared" ref="O137:O146" si="18">J137-C137</f>
        <v>-41475</v>
      </c>
      <c r="Q137" s="29"/>
      <c r="R137" s="79"/>
      <c r="Z137" s="1" t="s">
        <v>177</v>
      </c>
    </row>
    <row r="138" spans="1:31" s="4" customFormat="1" x14ac:dyDescent="0.25">
      <c r="B138" s="234" t="s">
        <v>45</v>
      </c>
      <c r="C138" s="251">
        <v>127819</v>
      </c>
      <c r="D138" s="251">
        <v>51760</v>
      </c>
      <c r="E138" s="251">
        <v>83468</v>
      </c>
      <c r="F138" s="251">
        <v>123951</v>
      </c>
      <c r="G138" s="257">
        <f t="shared" si="12"/>
        <v>0.48501222025207258</v>
      </c>
      <c r="H138" s="264">
        <f t="shared" si="13"/>
        <v>40483</v>
      </c>
      <c r="I138" s="259">
        <f t="shared" si="14"/>
        <v>0.12190530704251948</v>
      </c>
      <c r="J138" s="251">
        <v>118966</v>
      </c>
      <c r="K138" s="259">
        <f t="shared" si="14"/>
        <v>0.18700572801182558</v>
      </c>
      <c r="L138" s="259">
        <f t="shared" si="15"/>
        <v>-4.0217505304515511E-2</v>
      </c>
      <c r="M138" s="258">
        <f t="shared" si="16"/>
        <v>-4985</v>
      </c>
      <c r="N138" s="257">
        <f t="shared" si="17"/>
        <v>-6.926200330154364E-2</v>
      </c>
      <c r="O138" s="251">
        <f t="shared" si="18"/>
        <v>-8853</v>
      </c>
      <c r="Q138" s="29"/>
      <c r="R138" s="79"/>
      <c r="Z138" s="1"/>
    </row>
    <row r="139" spans="1:31" s="4" customFormat="1" x14ac:dyDescent="0.25">
      <c r="B139" s="234" t="s">
        <v>46</v>
      </c>
      <c r="C139" s="251">
        <v>10509</v>
      </c>
      <c r="D139" s="251">
        <v>2339</v>
      </c>
      <c r="E139" s="251">
        <v>4950</v>
      </c>
      <c r="F139" s="251">
        <v>6762</v>
      </c>
      <c r="G139" s="257">
        <f t="shared" si="12"/>
        <v>0.36606060606060598</v>
      </c>
      <c r="H139" s="264">
        <f t="shared" si="13"/>
        <v>1812</v>
      </c>
      <c r="I139" s="259">
        <f t="shared" si="14"/>
        <v>6.6503996435810665E-3</v>
      </c>
      <c r="J139" s="251">
        <v>20250</v>
      </c>
      <c r="K139" s="263">
        <f t="shared" si="14"/>
        <v>8.3702882483370281E-3</v>
      </c>
      <c r="L139" s="259">
        <f t="shared" si="15"/>
        <v>1.9946761313220942</v>
      </c>
      <c r="M139" s="258">
        <f t="shared" si="16"/>
        <v>13488</v>
      </c>
      <c r="N139" s="257">
        <f t="shared" si="17"/>
        <v>0.92691978304310596</v>
      </c>
      <c r="O139" s="251">
        <f t="shared" si="18"/>
        <v>9741</v>
      </c>
      <c r="Q139" s="29"/>
      <c r="R139" s="79"/>
      <c r="Z139" s="1"/>
    </row>
    <row r="140" spans="1:31" s="4" customFormat="1" x14ac:dyDescent="0.25">
      <c r="B140" s="234" t="s">
        <v>48</v>
      </c>
      <c r="C140" s="251">
        <v>356283</v>
      </c>
      <c r="D140" s="251">
        <v>103133</v>
      </c>
      <c r="E140" s="251">
        <v>181693</v>
      </c>
      <c r="F140" s="251">
        <v>342343</v>
      </c>
      <c r="G140" s="257">
        <f t="shared" si="12"/>
        <v>0.8841837605191174</v>
      </c>
      <c r="H140" s="264">
        <f t="shared" si="13"/>
        <v>160650</v>
      </c>
      <c r="I140" s="259">
        <f t="shared" si="14"/>
        <v>0.33669295551352751</v>
      </c>
      <c r="J140" s="251">
        <v>341923</v>
      </c>
      <c r="K140" s="259">
        <f t="shared" si="14"/>
        <v>0.74210088691796006</v>
      </c>
      <c r="L140" s="259">
        <f t="shared" si="15"/>
        <v>-1.2268397484394011E-3</v>
      </c>
      <c r="M140" s="258">
        <f t="shared" si="16"/>
        <v>-420</v>
      </c>
      <c r="N140" s="257">
        <f t="shared" si="17"/>
        <v>-4.0305038410477056E-2</v>
      </c>
      <c r="O140" s="251">
        <f t="shared" si="18"/>
        <v>-14360</v>
      </c>
      <c r="Q140" s="29"/>
      <c r="R140" s="79"/>
      <c r="Z140" s="1"/>
    </row>
    <row r="141" spans="1:31" s="4" customFormat="1" x14ac:dyDescent="0.25">
      <c r="B141" s="234" t="s">
        <v>50</v>
      </c>
      <c r="C141" s="251">
        <v>31009</v>
      </c>
      <c r="D141" s="251">
        <v>30584</v>
      </c>
      <c r="E141" s="251">
        <v>44398</v>
      </c>
      <c r="F141" s="251">
        <v>48630</v>
      </c>
      <c r="G141" s="257">
        <f t="shared" si="12"/>
        <v>9.531960899139591E-2</v>
      </c>
      <c r="H141" s="264">
        <f t="shared" si="13"/>
        <v>4232</v>
      </c>
      <c r="I141" s="259">
        <f t="shared" si="14"/>
        <v>4.7827408261956111E-2</v>
      </c>
      <c r="J141" s="251">
        <v>55684</v>
      </c>
      <c r="K141" s="263">
        <f t="shared" si="14"/>
        <v>1.9549150036954916E-2</v>
      </c>
      <c r="L141" s="259">
        <f t="shared" si="15"/>
        <v>0.14505449311124829</v>
      </c>
      <c r="M141" s="258">
        <f t="shared" si="16"/>
        <v>7054</v>
      </c>
      <c r="N141" s="257">
        <f t="shared" si="17"/>
        <v>0.79573672159695574</v>
      </c>
      <c r="O141" s="251">
        <f t="shared" si="18"/>
        <v>24675</v>
      </c>
      <c r="Q141" s="29"/>
      <c r="R141" s="79"/>
      <c r="Z141" s="1"/>
    </row>
    <row r="142" spans="1:31" s="4" customFormat="1" x14ac:dyDescent="0.25">
      <c r="B142" s="234" t="s">
        <v>51</v>
      </c>
      <c r="C142" s="251">
        <v>120142</v>
      </c>
      <c r="D142" s="251">
        <v>61571</v>
      </c>
      <c r="E142" s="251">
        <v>104557</v>
      </c>
      <c r="F142" s="251">
        <v>134886</v>
      </c>
      <c r="G142" s="257">
        <f t="shared" si="12"/>
        <v>0.29007144428397913</v>
      </c>
      <c r="H142" s="264">
        <f t="shared" si="13"/>
        <v>30329</v>
      </c>
      <c r="I142" s="259">
        <f t="shared" si="14"/>
        <v>0.13265983530376749</v>
      </c>
      <c r="J142" s="251">
        <v>146430</v>
      </c>
      <c r="K142" s="259">
        <f t="shared" si="14"/>
        <v>0.14010070214338508</v>
      </c>
      <c r="L142" s="259">
        <f t="shared" si="15"/>
        <v>8.5583381522174262E-2</v>
      </c>
      <c r="M142" s="258">
        <f t="shared" si="16"/>
        <v>11544</v>
      </c>
      <c r="N142" s="257">
        <f t="shared" si="17"/>
        <v>0.21880774416939963</v>
      </c>
      <c r="O142" s="251">
        <f t="shared" si="18"/>
        <v>26288</v>
      </c>
      <c r="Q142" s="29"/>
      <c r="R142" s="79"/>
      <c r="Z142" s="1"/>
    </row>
    <row r="143" spans="1:31" s="4" customFormat="1" x14ac:dyDescent="0.25">
      <c r="B143" s="234" t="s">
        <v>49</v>
      </c>
      <c r="C143" s="251">
        <v>37119</v>
      </c>
      <c r="D143" s="251">
        <v>16023</v>
      </c>
      <c r="E143" s="251">
        <v>21732</v>
      </c>
      <c r="F143" s="251">
        <v>33809</v>
      </c>
      <c r="G143" s="257">
        <f t="shared" si="12"/>
        <v>0.55572427756304066</v>
      </c>
      <c r="H143" s="264">
        <f t="shared" si="13"/>
        <v>12077</v>
      </c>
      <c r="I143" s="259">
        <f t="shared" si="14"/>
        <v>3.3251014721950939E-2</v>
      </c>
      <c r="J143" s="251">
        <v>37722</v>
      </c>
      <c r="K143" s="263">
        <f t="shared" si="14"/>
        <v>5.5788063562453805E-2</v>
      </c>
      <c r="L143" s="259">
        <f t="shared" si="15"/>
        <v>0.11573841284864983</v>
      </c>
      <c r="M143" s="258">
        <f t="shared" si="16"/>
        <v>3913</v>
      </c>
      <c r="N143" s="257">
        <f t="shared" si="17"/>
        <v>1.6245049705002845E-2</v>
      </c>
      <c r="O143" s="251">
        <f t="shared" si="18"/>
        <v>603</v>
      </c>
      <c r="Q143" s="29"/>
      <c r="R143" s="79"/>
      <c r="Z143" s="1"/>
    </row>
    <row r="144" spans="1:31" s="4" customFormat="1" x14ac:dyDescent="0.25">
      <c r="B144" s="234" t="s">
        <v>52</v>
      </c>
      <c r="C144" s="251">
        <v>45577</v>
      </c>
      <c r="D144" s="251">
        <v>26839</v>
      </c>
      <c r="E144" s="251">
        <v>45216</v>
      </c>
      <c r="F144" s="251">
        <v>29061</v>
      </c>
      <c r="G144" s="257">
        <f t="shared" si="12"/>
        <v>-0.35728503184713378</v>
      </c>
      <c r="H144" s="264">
        <f t="shared" si="13"/>
        <v>-16155</v>
      </c>
      <c r="I144" s="259">
        <f t="shared" si="14"/>
        <v>2.8581375930510109E-2</v>
      </c>
      <c r="J144" s="251">
        <v>32018</v>
      </c>
      <c r="K144" s="259">
        <f t="shared" si="14"/>
        <v>-7.4625831485587588E-2</v>
      </c>
      <c r="L144" s="259">
        <f t="shared" si="15"/>
        <v>0.10175148824885594</v>
      </c>
      <c r="M144" s="258">
        <f t="shared" si="16"/>
        <v>2957</v>
      </c>
      <c r="N144" s="257">
        <f t="shared" si="17"/>
        <v>-0.29749654430962991</v>
      </c>
      <c r="O144" s="251">
        <f t="shared" si="18"/>
        <v>-13559</v>
      </c>
      <c r="Q144" s="29"/>
      <c r="R144" s="79"/>
      <c r="Z144" s="1"/>
    </row>
    <row r="145" spans="2:31" s="4" customFormat="1" x14ac:dyDescent="0.25">
      <c r="B145" s="234" t="s">
        <v>47</v>
      </c>
      <c r="C145" s="251">
        <v>41904</v>
      </c>
      <c r="D145" s="251">
        <v>24273</v>
      </c>
      <c r="E145" s="251">
        <v>26311</v>
      </c>
      <c r="F145" s="251">
        <v>32375</v>
      </c>
      <c r="G145" s="257">
        <f t="shared" si="12"/>
        <v>0.23047394625821904</v>
      </c>
      <c r="H145" s="264">
        <f t="shared" si="13"/>
        <v>6064</v>
      </c>
      <c r="I145" s="259">
        <f t="shared" si="14"/>
        <v>3.1840681523356555E-2</v>
      </c>
      <c r="J145" s="251">
        <v>47068</v>
      </c>
      <c r="K145" s="263">
        <f t="shared" si="14"/>
        <v>2.8011825572801182E-2</v>
      </c>
      <c r="L145" s="259">
        <f t="shared" si="15"/>
        <v>0.45383783783783782</v>
      </c>
      <c r="M145" s="258">
        <f t="shared" si="16"/>
        <v>14693</v>
      </c>
      <c r="N145" s="257">
        <f t="shared" si="17"/>
        <v>0.12323405880106919</v>
      </c>
      <c r="O145" s="251">
        <f t="shared" si="18"/>
        <v>5164</v>
      </c>
      <c r="Q145" s="29"/>
      <c r="R145" s="79"/>
      <c r="Z145" s="1"/>
    </row>
    <row r="146" spans="2:31" s="4" customFormat="1" x14ac:dyDescent="0.25">
      <c r="B146" s="234" t="s">
        <v>203</v>
      </c>
      <c r="C146" s="251">
        <f>C136-SUM(C137:C145)</f>
        <v>54208</v>
      </c>
      <c r="D146" s="251">
        <f>D136-SUM(D137:D145)</f>
        <v>22164</v>
      </c>
      <c r="E146" s="251">
        <f>E136-SUM(E137:E145)</f>
        <v>40392</v>
      </c>
      <c r="F146" s="251">
        <f>F136-SUM(F137:F145)</f>
        <v>57756</v>
      </c>
      <c r="G146" s="257">
        <f t="shared" si="12"/>
        <v>0.42988710635769456</v>
      </c>
      <c r="H146" s="264">
        <f t="shared" si="13"/>
        <v>17364</v>
      </c>
      <c r="I146" s="259">
        <f t="shared" si="14"/>
        <v>5.6802792341713704E-2</v>
      </c>
      <c r="J146" s="251">
        <f>J136-SUM(J137:J145)</f>
        <v>59696</v>
      </c>
      <c r="K146" s="259">
        <f t="shared" si="14"/>
        <v>8.0210643015521069E-2</v>
      </c>
      <c r="L146" s="259">
        <f t="shared" si="15"/>
        <v>3.3589583766188813E-2</v>
      </c>
      <c r="M146" s="258">
        <f t="shared" si="16"/>
        <v>1940</v>
      </c>
      <c r="N146" s="257">
        <f t="shared" si="17"/>
        <v>0.10123966942148765</v>
      </c>
      <c r="O146" s="251">
        <f t="shared" si="18"/>
        <v>5488</v>
      </c>
      <c r="Q146" s="29"/>
      <c r="R146" s="79"/>
      <c r="Z146" s="1"/>
    </row>
    <row r="147" spans="2:31" s="4" customFormat="1" ht="7.5" customHeight="1" x14ac:dyDescent="0.25"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Z147" s="1" t="s">
        <v>182</v>
      </c>
    </row>
    <row r="148" spans="2:31" s="4" customFormat="1" x14ac:dyDescent="0.25">
      <c r="B148" s="125" t="s">
        <v>183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64F3E-AE84-40DF-A5ED-2633561F6903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204</v>
      </c>
      <c r="G1" s="222"/>
      <c r="H1" s="222"/>
      <c r="I1" s="222"/>
      <c r="K1" s="222"/>
    </row>
    <row r="3" spans="1:31" s="4" customFormat="1" ht="25.5" customHeight="1" thickBot="1" x14ac:dyDescent="0.3">
      <c r="B3" s="62" t="s">
        <v>28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0" t="s">
        <v>262</v>
      </c>
      <c r="D5" s="240" t="s">
        <v>263</v>
      </c>
      <c r="E5" s="240" t="s">
        <v>269</v>
      </c>
      <c r="F5" s="241" t="str">
        <f>CONCATENATE("%/s total Tenerife ",RIGHT(E5,4))</f>
        <v>%/s total Tenerife 2021</v>
      </c>
      <c r="G5" s="240" t="s">
        <v>264</v>
      </c>
      <c r="H5" s="241" t="str">
        <f>CONCATENATE("var. ",RIGHT(G5,2),"/",RIGHT(E5,2))</f>
        <v>var. 22/21</v>
      </c>
      <c r="I5" s="241" t="str">
        <f>CONCATENATE("dif. ",RIGHT(G5,2),"/",RIGHT(E5,2))</f>
        <v>dif. 22/21</v>
      </c>
      <c r="J5" s="241" t="str">
        <f>CONCATENATE("%/s total Tenerife ",RIGHT(G5,4))</f>
        <v>%/s total Tenerife 2022</v>
      </c>
      <c r="K5" s="240" t="s">
        <v>265</v>
      </c>
      <c r="L5" s="241" t="str">
        <f>CONCATENATE("var. ",RIGHT(K5,2),"/",RIGHT(G5,2))</f>
        <v>var. 23/22</v>
      </c>
      <c r="M5" s="241" t="str">
        <f>CONCATENATE("dif. ",RIGHT(K5,2),"/",RIGHT(G5,2))</f>
        <v>dif. 23/22</v>
      </c>
      <c r="N5" s="241" t="str">
        <f>CONCATENATE("%/s total Tenerife ",RIGHT(K5,4))</f>
        <v>%/s total Tenerife 2023</v>
      </c>
      <c r="O5" s="240" t="s">
        <v>266</v>
      </c>
      <c r="P5" s="241" t="str">
        <f>CONCATENATE("var. ",RIGHT(O5,2),"/",RIGHT(K5,2))</f>
        <v>var. 24/23</v>
      </c>
      <c r="Q5" s="241" t="str">
        <f>CONCATENATE("dif. ",RIGHT(O5,2),"/",RIGHT(K5,2))</f>
        <v>dif. 24/23</v>
      </c>
      <c r="R5" s="241" t="str">
        <f>CONCATENATE("var. ",RIGHT(O5,2),"/",RIGHT(C5,2))</f>
        <v>var. 24/19</v>
      </c>
      <c r="S5" s="241" t="str">
        <f>CONCATENATE("dif. ",RIGHT(O5,2),"/",RIGHT(C5,2))</f>
        <v>dif. 24/19</v>
      </c>
      <c r="T5" s="241" t="str">
        <f>CONCATENATE("%/s total Tenerife ",RIGHT(O5,4))</f>
        <v>%/s total Tenerife 2024</v>
      </c>
      <c r="AE5" s="1"/>
    </row>
    <row r="6" spans="1:31" ht="18.75" x14ac:dyDescent="0.3">
      <c r="A6" s="4"/>
      <c r="B6" s="223" t="s">
        <v>202</v>
      </c>
      <c r="C6" s="242">
        <v>359761</v>
      </c>
      <c r="D6" s="242">
        <v>113171</v>
      </c>
      <c r="E6" s="242">
        <v>155072</v>
      </c>
      <c r="F6" s="243">
        <f>E6/$E$6</f>
        <v>1</v>
      </c>
      <c r="G6" s="242">
        <v>329527</v>
      </c>
      <c r="H6" s="243">
        <f>G6/E6-1</f>
        <v>1.1249935513825835</v>
      </c>
      <c r="I6" s="242">
        <f>G6-E6</f>
        <v>174455</v>
      </c>
      <c r="J6" s="243">
        <f>G6/$G$6</f>
        <v>1</v>
      </c>
      <c r="K6" s="242">
        <v>355640</v>
      </c>
      <c r="L6" s="243">
        <f>K6/G6-1</f>
        <v>7.9243885933474312E-2</v>
      </c>
      <c r="M6" s="242">
        <f>K6-G6</f>
        <v>26113</v>
      </c>
      <c r="N6" s="243">
        <f>K6/$K$6</f>
        <v>1</v>
      </c>
      <c r="O6" s="242">
        <v>359830</v>
      </c>
      <c r="P6" s="243">
        <f>O6/K6-1</f>
        <v>1.1781576875492084E-2</v>
      </c>
      <c r="Q6" s="242">
        <f>O6-K6</f>
        <v>4190</v>
      </c>
      <c r="R6" s="243">
        <f>IFERROR(O6/C6-1,"-")</f>
        <v>1.9179399656987783E-4</v>
      </c>
      <c r="S6" s="242">
        <f>O6-C6</f>
        <v>69</v>
      </c>
      <c r="T6" s="243">
        <f>O6/$O$6</f>
        <v>1</v>
      </c>
      <c r="V6" s="29"/>
      <c r="W6" s="79"/>
      <c r="AE6" s="1" t="s">
        <v>175</v>
      </c>
    </row>
    <row r="7" spans="1:31" s="4" customFormat="1" x14ac:dyDescent="0.25">
      <c r="B7" s="234" t="s">
        <v>44</v>
      </c>
      <c r="C7" s="251">
        <v>59715</v>
      </c>
      <c r="D7" s="251">
        <v>10899</v>
      </c>
      <c r="E7" s="251">
        <v>57500</v>
      </c>
      <c r="F7" s="257">
        <f t="shared" ref="F7:F16" si="0">E7/$E$6</f>
        <v>0.37079550144449031</v>
      </c>
      <c r="G7" s="251">
        <v>66436</v>
      </c>
      <c r="H7" s="259">
        <f>G7/E7-1</f>
        <v>0.15540869565217386</v>
      </c>
      <c r="I7" s="258">
        <f>G7-E7</f>
        <v>8936</v>
      </c>
      <c r="J7" s="257">
        <f>G7/$G$6</f>
        <v>0.20161018672218059</v>
      </c>
      <c r="K7" s="251">
        <v>59643</v>
      </c>
      <c r="L7" s="259">
        <f>K7/G7-1</f>
        <v>-0.10224878078150401</v>
      </c>
      <c r="M7" s="258">
        <f>K7-G7</f>
        <v>-6793</v>
      </c>
      <c r="N7" s="257">
        <f>K7/$K$6</f>
        <v>0.16770610729951638</v>
      </c>
      <c r="O7" s="251">
        <v>54537</v>
      </c>
      <c r="P7" s="259">
        <f>O7/K7-1</f>
        <v>-8.5609375785926312E-2</v>
      </c>
      <c r="Q7" s="258">
        <f>O7-K7</f>
        <v>-5106</v>
      </c>
      <c r="R7" s="259">
        <f t="shared" ref="R7:R16" si="1">IFERROR(O7/C7-1,"-")</f>
        <v>-8.6711881436824956E-2</v>
      </c>
      <c r="S7" s="258">
        <f t="shared" ref="S7:S16" si="2">O7-C7</f>
        <v>-5178</v>
      </c>
      <c r="T7" s="257">
        <f>O7/$O$6</f>
        <v>0.15156323819581469</v>
      </c>
      <c r="V7" s="29"/>
      <c r="W7" s="79"/>
      <c r="AE7" s="1" t="s">
        <v>177</v>
      </c>
    </row>
    <row r="8" spans="1:31" s="4" customFormat="1" x14ac:dyDescent="0.25">
      <c r="B8" s="234" t="s">
        <v>45</v>
      </c>
      <c r="C8" s="251">
        <v>42279</v>
      </c>
      <c r="D8" s="251">
        <v>8874</v>
      </c>
      <c r="E8" s="251">
        <v>12365</v>
      </c>
      <c r="F8" s="257">
        <f t="shared" si="0"/>
        <v>7.9737154354106485E-2</v>
      </c>
      <c r="G8" s="251">
        <v>40782</v>
      </c>
      <c r="H8" s="259">
        <f t="shared" ref="H8:H16" si="3">G8/E8-1</f>
        <v>2.2981803477557623</v>
      </c>
      <c r="I8" s="258">
        <f t="shared" ref="I8:I16" si="4">G8-E8</f>
        <v>28417</v>
      </c>
      <c r="J8" s="257">
        <f t="shared" ref="J8:J16" si="5">G8/$G$6</f>
        <v>0.12375920637762611</v>
      </c>
      <c r="K8" s="251">
        <v>36779</v>
      </c>
      <c r="L8" s="259">
        <f t="shared" ref="L8:L16" si="6">K8/G8-1</f>
        <v>-9.8156049237408616E-2</v>
      </c>
      <c r="M8" s="258">
        <f t="shared" ref="M8:M16" si="7">K8-G8</f>
        <v>-4003</v>
      </c>
      <c r="N8" s="257">
        <f t="shared" ref="N8:N16" si="8">K8/$K$6</f>
        <v>0.10341637611067371</v>
      </c>
      <c r="O8" s="251">
        <v>34129</v>
      </c>
      <c r="P8" s="259">
        <f t="shared" ref="P8:P16" si="9">O8/K8-1</f>
        <v>-7.2051986187770201E-2</v>
      </c>
      <c r="Q8" s="258">
        <f t="shared" ref="Q8:Q16" si="10">O8-K8</f>
        <v>-2650</v>
      </c>
      <c r="R8" s="259">
        <f t="shared" si="1"/>
        <v>-0.19276709477518394</v>
      </c>
      <c r="S8" s="258">
        <f t="shared" si="2"/>
        <v>-8150</v>
      </c>
      <c r="T8" s="257">
        <f t="shared" ref="T8:T16" si="11">O8/$O$6</f>
        <v>9.484756690659478E-2</v>
      </c>
      <c r="V8" s="29"/>
      <c r="W8" s="79"/>
      <c r="AE8" s="1"/>
    </row>
    <row r="9" spans="1:31" s="4" customFormat="1" x14ac:dyDescent="0.25">
      <c r="B9" s="234" t="s">
        <v>46</v>
      </c>
      <c r="C9" s="251">
        <v>2775</v>
      </c>
      <c r="D9" s="251">
        <v>585</v>
      </c>
      <c r="E9" s="251">
        <v>1160</v>
      </c>
      <c r="F9" s="252">
        <f t="shared" si="0"/>
        <v>7.4803962030540651E-3</v>
      </c>
      <c r="G9" s="251">
        <v>1497</v>
      </c>
      <c r="H9" s="263">
        <f t="shared" si="3"/>
        <v>0.29051724137931045</v>
      </c>
      <c r="I9" s="254">
        <f t="shared" si="4"/>
        <v>337</v>
      </c>
      <c r="J9" s="252">
        <f t="shared" si="5"/>
        <v>4.5428750906602493E-3</v>
      </c>
      <c r="K9" s="251">
        <v>3389</v>
      </c>
      <c r="L9" s="259">
        <f t="shared" si="6"/>
        <v>1.2638610554442216</v>
      </c>
      <c r="M9" s="258">
        <f t="shared" si="7"/>
        <v>1892</v>
      </c>
      <c r="N9" s="257">
        <f t="shared" si="8"/>
        <v>9.5292992914182886E-3</v>
      </c>
      <c r="O9" s="251">
        <v>2330</v>
      </c>
      <c r="P9" s="259">
        <f t="shared" si="9"/>
        <v>-0.31248155798170552</v>
      </c>
      <c r="Q9" s="258">
        <f t="shared" si="10"/>
        <v>-1059</v>
      </c>
      <c r="R9" s="259">
        <f t="shared" si="1"/>
        <v>-0.16036036036036039</v>
      </c>
      <c r="S9" s="258">
        <f t="shared" si="2"/>
        <v>-445</v>
      </c>
      <c r="T9" s="257">
        <f t="shared" si="11"/>
        <v>6.4752799933301833E-3</v>
      </c>
      <c r="V9" s="29"/>
      <c r="W9" s="79"/>
      <c r="AE9" s="1"/>
    </row>
    <row r="10" spans="1:31" s="4" customFormat="1" x14ac:dyDescent="0.25">
      <c r="B10" s="234" t="s">
        <v>48</v>
      </c>
      <c r="C10" s="251">
        <v>165981</v>
      </c>
      <c r="D10" s="251">
        <v>38308</v>
      </c>
      <c r="E10" s="251">
        <v>39205</v>
      </c>
      <c r="F10" s="257">
        <f t="shared" si="0"/>
        <v>0.25281804581097811</v>
      </c>
      <c r="G10" s="251">
        <v>139217</v>
      </c>
      <c r="H10" s="259">
        <f t="shared" si="3"/>
        <v>2.5510011478127792</v>
      </c>
      <c r="I10" s="258">
        <f t="shared" si="4"/>
        <v>100012</v>
      </c>
      <c r="J10" s="257">
        <f t="shared" si="5"/>
        <v>0.4224752448206065</v>
      </c>
      <c r="K10" s="251">
        <v>149908</v>
      </c>
      <c r="L10" s="259">
        <f t="shared" si="6"/>
        <v>7.6793782368532515E-2</v>
      </c>
      <c r="M10" s="258">
        <f t="shared" si="7"/>
        <v>10691</v>
      </c>
      <c r="N10" s="257">
        <f t="shared" si="8"/>
        <v>0.42151613991676978</v>
      </c>
      <c r="O10" s="251">
        <v>158283</v>
      </c>
      <c r="P10" s="259">
        <f t="shared" si="9"/>
        <v>5.5867598793926998E-2</v>
      </c>
      <c r="Q10" s="258">
        <f t="shared" si="10"/>
        <v>8375</v>
      </c>
      <c r="R10" s="259">
        <f t="shared" si="1"/>
        <v>-4.6378802393045038E-2</v>
      </c>
      <c r="S10" s="258">
        <f t="shared" si="2"/>
        <v>-7698</v>
      </c>
      <c r="T10" s="257">
        <f>O10/$O$6</f>
        <v>0.4398827223966873</v>
      </c>
      <c r="V10" s="29"/>
      <c r="W10" s="79"/>
      <c r="AE10" s="1"/>
    </row>
    <row r="11" spans="1:31" s="4" customFormat="1" x14ac:dyDescent="0.25">
      <c r="B11" s="234" t="s">
        <v>50</v>
      </c>
      <c r="C11" s="251">
        <v>10357</v>
      </c>
      <c r="D11" s="251">
        <v>5757</v>
      </c>
      <c r="E11" s="251">
        <v>9171</v>
      </c>
      <c r="F11" s="252">
        <f t="shared" si="0"/>
        <v>5.9140270326042098E-2</v>
      </c>
      <c r="G11" s="251">
        <v>15618</v>
      </c>
      <c r="H11" s="263">
        <f t="shared" si="3"/>
        <v>0.70297677461563635</v>
      </c>
      <c r="I11" s="254">
        <f t="shared" si="4"/>
        <v>6447</v>
      </c>
      <c r="J11" s="252">
        <f t="shared" si="5"/>
        <v>4.7395205855665846E-2</v>
      </c>
      <c r="K11" s="251">
        <v>18555</v>
      </c>
      <c r="L11" s="259">
        <f t="shared" si="6"/>
        <v>0.18805224740683824</v>
      </c>
      <c r="M11" s="258">
        <f t="shared" si="7"/>
        <v>2937</v>
      </c>
      <c r="N11" s="257">
        <f t="shared" si="8"/>
        <v>5.2173546282757846E-2</v>
      </c>
      <c r="O11" s="251">
        <v>19490</v>
      </c>
      <c r="P11" s="259">
        <f t="shared" si="9"/>
        <v>5.0390730261385075E-2</v>
      </c>
      <c r="Q11" s="258">
        <f t="shared" si="10"/>
        <v>935</v>
      </c>
      <c r="R11" s="259">
        <f t="shared" si="1"/>
        <v>0.88181905957323559</v>
      </c>
      <c r="S11" s="258">
        <f t="shared" si="2"/>
        <v>9133</v>
      </c>
      <c r="T11" s="257">
        <f t="shared" si="11"/>
        <v>5.4164466553650335E-2</v>
      </c>
      <c r="V11" s="29"/>
      <c r="W11" s="79"/>
      <c r="AE11" s="1"/>
    </row>
    <row r="12" spans="1:31" s="4" customFormat="1" x14ac:dyDescent="0.25">
      <c r="B12" s="234" t="s">
        <v>51</v>
      </c>
      <c r="C12" s="251">
        <v>35486</v>
      </c>
      <c r="D12" s="251">
        <v>13225</v>
      </c>
      <c r="E12" s="251">
        <v>23118</v>
      </c>
      <c r="F12" s="257">
        <f t="shared" si="0"/>
        <v>0.14907913743293438</v>
      </c>
      <c r="G12" s="251">
        <v>36702</v>
      </c>
      <c r="H12" s="259">
        <f t="shared" si="3"/>
        <v>0.5875940825330912</v>
      </c>
      <c r="I12" s="258">
        <f t="shared" si="4"/>
        <v>13584</v>
      </c>
      <c r="J12" s="257">
        <f t="shared" si="5"/>
        <v>0.11137782336500499</v>
      </c>
      <c r="K12" s="251">
        <v>48144</v>
      </c>
      <c r="L12" s="259">
        <f t="shared" si="6"/>
        <v>0.31175412784044476</v>
      </c>
      <c r="M12" s="258">
        <f t="shared" si="7"/>
        <v>11442</v>
      </c>
      <c r="N12" s="257">
        <f t="shared" si="8"/>
        <v>0.13537284894837476</v>
      </c>
      <c r="O12" s="251">
        <v>48247</v>
      </c>
      <c r="P12" s="259">
        <f t="shared" si="9"/>
        <v>2.1394150880691409E-3</v>
      </c>
      <c r="Q12" s="258">
        <f t="shared" si="10"/>
        <v>103</v>
      </c>
      <c r="R12" s="259">
        <f t="shared" si="1"/>
        <v>0.35960660542185652</v>
      </c>
      <c r="S12" s="258">
        <f t="shared" si="2"/>
        <v>12761</v>
      </c>
      <c r="T12" s="257">
        <f t="shared" si="11"/>
        <v>0.13408276130394908</v>
      </c>
      <c r="V12" s="29"/>
      <c r="W12" s="79"/>
      <c r="AE12" s="1"/>
    </row>
    <row r="13" spans="1:31" s="4" customFormat="1" x14ac:dyDescent="0.25">
      <c r="B13" s="234" t="s">
        <v>49</v>
      </c>
      <c r="C13" s="251">
        <v>10544</v>
      </c>
      <c r="D13" s="251">
        <v>3215</v>
      </c>
      <c r="E13" s="251">
        <v>4159</v>
      </c>
      <c r="F13" s="252">
        <f t="shared" si="0"/>
        <v>2.6819799834915396E-2</v>
      </c>
      <c r="G13" s="251">
        <v>9476</v>
      </c>
      <c r="H13" s="263">
        <f t="shared" si="3"/>
        <v>1.2784323154604471</v>
      </c>
      <c r="I13" s="254">
        <f t="shared" si="4"/>
        <v>5317</v>
      </c>
      <c r="J13" s="252">
        <f t="shared" si="5"/>
        <v>2.8756368977352387E-2</v>
      </c>
      <c r="K13" s="251">
        <v>15942</v>
      </c>
      <c r="L13" s="259">
        <f t="shared" si="6"/>
        <v>0.6823554242296328</v>
      </c>
      <c r="M13" s="258">
        <f t="shared" si="7"/>
        <v>6466</v>
      </c>
      <c r="N13" s="257">
        <f t="shared" si="8"/>
        <v>4.4826228770666963E-2</v>
      </c>
      <c r="O13" s="251">
        <v>14063</v>
      </c>
      <c r="P13" s="259">
        <f t="shared" si="9"/>
        <v>-0.11786475975410859</v>
      </c>
      <c r="Q13" s="258">
        <f t="shared" si="10"/>
        <v>-1879</v>
      </c>
      <c r="R13" s="259">
        <f t="shared" si="1"/>
        <v>0.33374430955993928</v>
      </c>
      <c r="S13" s="258">
        <f t="shared" si="2"/>
        <v>3519</v>
      </c>
      <c r="T13" s="257">
        <f t="shared" si="11"/>
        <v>3.9082344440430204E-2</v>
      </c>
      <c r="V13" s="29"/>
      <c r="W13" s="79"/>
      <c r="AE13" s="1"/>
    </row>
    <row r="14" spans="1:31" s="4" customFormat="1" x14ac:dyDescent="0.25">
      <c r="B14" s="234" t="s">
        <v>52</v>
      </c>
      <c r="C14" s="251">
        <v>9741</v>
      </c>
      <c r="D14" s="251">
        <v>866</v>
      </c>
      <c r="E14" s="251">
        <v>5034</v>
      </c>
      <c r="F14" s="257">
        <f t="shared" si="0"/>
        <v>3.2462340074288075E-2</v>
      </c>
      <c r="G14" s="251">
        <v>4983</v>
      </c>
      <c r="H14" s="259">
        <f t="shared" si="3"/>
        <v>-1.0131108462455352E-2</v>
      </c>
      <c r="I14" s="258">
        <f t="shared" si="4"/>
        <v>-51</v>
      </c>
      <c r="J14" s="257">
        <f t="shared" si="5"/>
        <v>1.5121674399973296E-2</v>
      </c>
      <c r="K14" s="251">
        <v>6449</v>
      </c>
      <c r="L14" s="259">
        <f t="shared" si="6"/>
        <v>0.29420028095524775</v>
      </c>
      <c r="M14" s="258">
        <f t="shared" si="7"/>
        <v>1466</v>
      </c>
      <c r="N14" s="257">
        <f t="shared" si="8"/>
        <v>1.813350579237431E-2</v>
      </c>
      <c r="O14" s="251">
        <v>5126</v>
      </c>
      <c r="P14" s="259">
        <f t="shared" si="9"/>
        <v>-0.20514808497441461</v>
      </c>
      <c r="Q14" s="258">
        <f t="shared" si="10"/>
        <v>-1323</v>
      </c>
      <c r="R14" s="259">
        <f t="shared" si="1"/>
        <v>-0.47377066009649937</v>
      </c>
      <c r="S14" s="258">
        <f t="shared" si="2"/>
        <v>-4615</v>
      </c>
      <c r="T14" s="257">
        <f t="shared" si="11"/>
        <v>1.4245615985326403E-2</v>
      </c>
      <c r="V14" s="29"/>
      <c r="W14" s="79"/>
      <c r="AE14" s="1"/>
    </row>
    <row r="15" spans="1:31" s="4" customFormat="1" x14ac:dyDescent="0.25">
      <c r="B15" s="234" t="s">
        <v>47</v>
      </c>
      <c r="C15" s="251">
        <v>9924</v>
      </c>
      <c r="D15" s="251">
        <v>3282</v>
      </c>
      <c r="E15" s="251">
        <v>474</v>
      </c>
      <c r="F15" s="252">
        <f t="shared" si="0"/>
        <v>3.0566446553858852E-3</v>
      </c>
      <c r="G15" s="251">
        <v>5175</v>
      </c>
      <c r="H15" s="263">
        <f t="shared" si="3"/>
        <v>9.9177215189873422</v>
      </c>
      <c r="I15" s="254">
        <f t="shared" si="4"/>
        <v>4701</v>
      </c>
      <c r="J15" s="252">
        <f t="shared" si="5"/>
        <v>1.5704327718214291E-2</v>
      </c>
      <c r="K15" s="251">
        <v>6685</v>
      </c>
      <c r="L15" s="259">
        <f t="shared" si="6"/>
        <v>0.29178743961352649</v>
      </c>
      <c r="M15" s="258">
        <f t="shared" si="7"/>
        <v>1510</v>
      </c>
      <c r="N15" s="257">
        <f t="shared" si="8"/>
        <v>1.8797098189180069E-2</v>
      </c>
      <c r="O15" s="251">
        <v>13110</v>
      </c>
      <c r="P15" s="259">
        <f t="shared" si="9"/>
        <v>0.96110695587135386</v>
      </c>
      <c r="Q15" s="258">
        <f t="shared" si="10"/>
        <v>6425</v>
      </c>
      <c r="R15" s="259">
        <f t="shared" si="1"/>
        <v>0.32103990326481258</v>
      </c>
      <c r="S15" s="258">
        <f t="shared" si="2"/>
        <v>3186</v>
      </c>
      <c r="T15" s="257">
        <f t="shared" si="11"/>
        <v>3.6433871550454383E-2</v>
      </c>
      <c r="V15" s="29"/>
      <c r="W15" s="79"/>
      <c r="AE15" s="1"/>
    </row>
    <row r="16" spans="1:31" s="4" customFormat="1" x14ac:dyDescent="0.25">
      <c r="B16" s="234" t="s">
        <v>203</v>
      </c>
      <c r="C16" s="251">
        <f>C6-SUM(C7:C15)</f>
        <v>12959</v>
      </c>
      <c r="D16" s="251">
        <f>D6-SUM(D7:D15)</f>
        <v>28160</v>
      </c>
      <c r="E16" s="251">
        <f>E6-SUM(E7:E15)</f>
        <v>2886</v>
      </c>
      <c r="F16" s="257">
        <f t="shared" si="0"/>
        <v>1.8610709863805201E-2</v>
      </c>
      <c r="G16" s="251">
        <f>G6-SUM(G7:G15)</f>
        <v>9641</v>
      </c>
      <c r="H16" s="259">
        <f t="shared" si="3"/>
        <v>2.3406098406098406</v>
      </c>
      <c r="I16" s="258">
        <f t="shared" si="4"/>
        <v>6755</v>
      </c>
      <c r="J16" s="257">
        <f t="shared" si="5"/>
        <v>2.9257086672715742E-2</v>
      </c>
      <c r="K16" s="251">
        <f>K6-SUM(K7:K15)</f>
        <v>10146</v>
      </c>
      <c r="L16" s="259">
        <f t="shared" si="6"/>
        <v>5.2380458458666013E-2</v>
      </c>
      <c r="M16" s="258">
        <f t="shared" si="7"/>
        <v>505</v>
      </c>
      <c r="N16" s="257">
        <f t="shared" si="8"/>
        <v>2.852884939826791E-2</v>
      </c>
      <c r="O16" s="251">
        <f>O6-SUM(O7:O15)</f>
        <v>10515</v>
      </c>
      <c r="P16" s="259">
        <f t="shared" si="9"/>
        <v>3.6369012418687063E-2</v>
      </c>
      <c r="Q16" s="258">
        <f t="shared" si="10"/>
        <v>369</v>
      </c>
      <c r="R16" s="259">
        <f t="shared" si="1"/>
        <v>-0.18859479898140286</v>
      </c>
      <c r="S16" s="258">
        <f t="shared" si="2"/>
        <v>-2444</v>
      </c>
      <c r="T16" s="257">
        <f t="shared" si="11"/>
        <v>2.922213267376261E-2</v>
      </c>
      <c r="V16" s="29"/>
      <c r="W16" s="79"/>
      <c r="AE16" s="1"/>
    </row>
    <row r="17" spans="2:31" s="4" customFormat="1" ht="7.5" customHeight="1" x14ac:dyDescent="0.25"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AE17" s="1" t="s">
        <v>182</v>
      </c>
    </row>
    <row r="18" spans="2:31" s="4" customFormat="1" x14ac:dyDescent="0.25">
      <c r="B18" s="125" t="s">
        <v>183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9" t="s">
        <v>185</v>
      </c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3" t="s">
        <v>173</v>
      </c>
      <c r="C45" s="224"/>
      <c r="D45" s="224"/>
      <c r="E45" s="224"/>
      <c r="F45" s="224"/>
      <c r="G45" s="224"/>
      <c r="H45" s="224"/>
      <c r="I45" s="224"/>
      <c r="J45" s="224"/>
      <c r="K45" s="224">
        <v>1824653</v>
      </c>
      <c r="L45" s="224"/>
      <c r="M45" s="224"/>
      <c r="N45" s="225"/>
      <c r="O45" s="224">
        <v>2354005</v>
      </c>
      <c r="P45" s="225"/>
      <c r="Q45" s="225">
        <v>1</v>
      </c>
      <c r="R45" s="225">
        <v>0.2901110512519367</v>
      </c>
      <c r="S45" s="224">
        <v>529352</v>
      </c>
      <c r="T45" s="236"/>
      <c r="AE45" s="1"/>
    </row>
    <row r="46" spans="2:31" ht="18.75" hidden="1" x14ac:dyDescent="0.3">
      <c r="B46" s="223" t="s">
        <v>174</v>
      </c>
      <c r="C46" s="224"/>
      <c r="D46" s="224"/>
      <c r="E46" s="224"/>
      <c r="F46" s="224"/>
      <c r="G46" s="224"/>
      <c r="H46" s="224"/>
      <c r="I46" s="224"/>
      <c r="J46" s="224"/>
      <c r="K46" s="224">
        <v>603938</v>
      </c>
      <c r="L46" s="224"/>
      <c r="M46" s="224"/>
      <c r="N46" s="225">
        <v>1</v>
      </c>
      <c r="O46" s="224">
        <v>936181</v>
      </c>
      <c r="P46" s="225">
        <v>1</v>
      </c>
      <c r="Q46" s="225">
        <v>0.39769711619134201</v>
      </c>
      <c r="R46" s="225">
        <v>0.55012766211101138</v>
      </c>
      <c r="S46" s="224">
        <v>332243</v>
      </c>
      <c r="T46" s="236"/>
      <c r="AE46" s="1" t="s">
        <v>175</v>
      </c>
    </row>
    <row r="47" spans="2:31" ht="15.75" hidden="1" x14ac:dyDescent="0.25">
      <c r="B47" s="226" t="s">
        <v>100</v>
      </c>
      <c r="C47" s="227"/>
      <c r="D47" s="227"/>
      <c r="E47" s="227"/>
      <c r="F47" s="227"/>
      <c r="G47" s="227"/>
      <c r="H47" s="227"/>
      <c r="I47" s="227"/>
      <c r="J47" s="227"/>
      <c r="K47" s="227">
        <v>276550.36166633503</v>
      </c>
      <c r="L47" s="227"/>
      <c r="M47" s="227"/>
      <c r="N47" s="228">
        <v>0.45791184139155844</v>
      </c>
      <c r="O47" s="227">
        <v>430252.45635520399</v>
      </c>
      <c r="P47" s="228">
        <v>0.4595825554622493</v>
      </c>
      <c r="Q47" s="228">
        <v>0.18277465695918402</v>
      </c>
      <c r="R47" s="228">
        <v>0.55578337978930015</v>
      </c>
      <c r="S47" s="227">
        <v>153702.09468886897</v>
      </c>
      <c r="T47" s="237"/>
      <c r="AE47" s="1" t="s">
        <v>176</v>
      </c>
    </row>
    <row r="48" spans="2:31" s="4" customFormat="1" hidden="1" x14ac:dyDescent="0.25">
      <c r="B48" s="229" t="s">
        <v>103</v>
      </c>
      <c r="C48" s="230"/>
      <c r="D48" s="230"/>
      <c r="E48" s="230"/>
      <c r="F48" s="230"/>
      <c r="G48" s="230"/>
      <c r="H48" s="230"/>
      <c r="I48" s="230"/>
      <c r="J48" s="230"/>
      <c r="K48" s="230">
        <v>327387.63833385095</v>
      </c>
      <c r="L48" s="230"/>
      <c r="M48" s="230"/>
      <c r="N48" s="233">
        <v>0.54208815860874948</v>
      </c>
      <c r="O48" s="230">
        <v>505927.5436448183</v>
      </c>
      <c r="P48" s="233">
        <v>0.54041637636826456</v>
      </c>
      <c r="Q48" s="233">
        <v>0.21492203442423372</v>
      </c>
      <c r="R48" s="231">
        <v>0.54534711884540576</v>
      </c>
      <c r="S48" s="232">
        <v>178539.90531096736</v>
      </c>
      <c r="T48" s="239"/>
      <c r="AE48" s="1" t="s">
        <v>177</v>
      </c>
    </row>
    <row r="49" spans="2:31" s="4" customFormat="1" hidden="1" x14ac:dyDescent="0.25">
      <c r="B49" s="234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4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AE51" s="1" t="s">
        <v>182</v>
      </c>
    </row>
    <row r="52" spans="2:31" s="4" customFormat="1" hidden="1" x14ac:dyDescent="0.25">
      <c r="B52" s="268" t="s">
        <v>183</v>
      </c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28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3" t="s">
        <v>202</v>
      </c>
      <c r="C136" s="227">
        <v>632407</v>
      </c>
      <c r="D136" s="227">
        <v>248294</v>
      </c>
      <c r="E136" s="227">
        <v>384253</v>
      </c>
      <c r="F136" s="227">
        <v>593573</v>
      </c>
      <c r="G136" s="228">
        <f>F136/E136-1</f>
        <v>0.54474525898301374</v>
      </c>
      <c r="H136" s="227">
        <f>F136-E136</f>
        <v>209320</v>
      </c>
      <c r="I136" s="228">
        <f>F136/F$136</f>
        <v>1</v>
      </c>
      <c r="J136" s="227">
        <v>612478</v>
      </c>
      <c r="K136" s="228">
        <f>H136/H$136</f>
        <v>1</v>
      </c>
      <c r="L136" s="228">
        <f>J136/F136-1</f>
        <v>3.1849494501939857E-2</v>
      </c>
      <c r="M136" s="227">
        <f>J136-F136</f>
        <v>18905</v>
      </c>
      <c r="N136" s="228">
        <f>J136/C136-1</f>
        <v>-3.1512933917556274E-2</v>
      </c>
      <c r="O136" s="227">
        <f>J136-C136</f>
        <v>-19929</v>
      </c>
      <c r="Q136" s="29"/>
      <c r="R136" s="79"/>
      <c r="Z136" s="1" t="s">
        <v>175</v>
      </c>
      <c r="AE136"/>
    </row>
    <row r="137" spans="1:31" s="4" customFormat="1" x14ac:dyDescent="0.25">
      <c r="B137" s="234" t="s">
        <v>44</v>
      </c>
      <c r="C137" s="251">
        <v>109920</v>
      </c>
      <c r="D137" s="251">
        <v>49521</v>
      </c>
      <c r="E137" s="251">
        <v>120918</v>
      </c>
      <c r="F137" s="251">
        <v>120397</v>
      </c>
      <c r="G137" s="257">
        <f t="shared" ref="G137:G146" si="12">F137/E137-1</f>
        <v>-4.3087050728592979E-3</v>
      </c>
      <c r="H137" s="264">
        <f t="shared" ref="H137:H146" si="13">F137-E137</f>
        <v>-521</v>
      </c>
      <c r="I137" s="259">
        <f t="shared" ref="I137:K146" si="14">F137/F$136</f>
        <v>0.20283436072732419</v>
      </c>
      <c r="J137" s="251">
        <v>106138</v>
      </c>
      <c r="K137" s="259">
        <f t="shared" si="14"/>
        <v>-2.4890120389833748E-3</v>
      </c>
      <c r="L137" s="259">
        <f t="shared" ref="L137:L146" si="15">J137/F137-1</f>
        <v>-0.11843318355108512</v>
      </c>
      <c r="M137" s="258">
        <f t="shared" ref="M137:M146" si="16">J137-F137</f>
        <v>-14259</v>
      </c>
      <c r="N137" s="257">
        <f t="shared" ref="N137:N145" si="17">J137/C137-1</f>
        <v>-3.4406841339155725E-2</v>
      </c>
      <c r="O137" s="251">
        <f t="shared" ref="O137:O146" si="18">J137-C137</f>
        <v>-3782</v>
      </c>
      <c r="Q137" s="29"/>
      <c r="R137" s="79"/>
      <c r="Z137" s="1" t="s">
        <v>177</v>
      </c>
    </row>
    <row r="138" spans="1:31" s="4" customFormat="1" x14ac:dyDescent="0.25">
      <c r="B138" s="234" t="s">
        <v>45</v>
      </c>
      <c r="C138" s="251">
        <v>76491</v>
      </c>
      <c r="D138" s="251">
        <v>26848</v>
      </c>
      <c r="E138" s="251">
        <v>39986</v>
      </c>
      <c r="F138" s="251">
        <v>75857</v>
      </c>
      <c r="G138" s="257">
        <f t="shared" si="12"/>
        <v>0.89708898114340019</v>
      </c>
      <c r="H138" s="264">
        <f t="shared" si="13"/>
        <v>35871</v>
      </c>
      <c r="I138" s="259">
        <f t="shared" si="14"/>
        <v>0.12779725492904831</v>
      </c>
      <c r="J138" s="251">
        <v>67064</v>
      </c>
      <c r="K138" s="259">
        <f t="shared" si="14"/>
        <v>0.17136919549015861</v>
      </c>
      <c r="L138" s="259">
        <f t="shared" si="15"/>
        <v>-0.1159154725338466</v>
      </c>
      <c r="M138" s="258">
        <f t="shared" si="16"/>
        <v>-8793</v>
      </c>
      <c r="N138" s="257">
        <f t="shared" si="17"/>
        <v>-0.12324325737668484</v>
      </c>
      <c r="O138" s="251">
        <f t="shared" si="18"/>
        <v>-9427</v>
      </c>
      <c r="Q138" s="29"/>
      <c r="R138" s="79"/>
      <c r="Z138" s="1"/>
    </row>
    <row r="139" spans="1:31" s="4" customFormat="1" x14ac:dyDescent="0.25">
      <c r="B139" s="234" t="s">
        <v>46</v>
      </c>
      <c r="C139" s="251">
        <v>4565</v>
      </c>
      <c r="D139" s="251">
        <v>681</v>
      </c>
      <c r="E139" s="251">
        <v>2535</v>
      </c>
      <c r="F139" s="251">
        <v>3247</v>
      </c>
      <c r="G139" s="257">
        <f t="shared" si="12"/>
        <v>0.28086785009861925</v>
      </c>
      <c r="H139" s="265">
        <f t="shared" si="13"/>
        <v>712</v>
      </c>
      <c r="I139" s="263">
        <f t="shared" si="14"/>
        <v>5.4702622929277446E-3</v>
      </c>
      <c r="J139" s="251">
        <v>5439</v>
      </c>
      <c r="K139" s="263">
        <f t="shared" si="14"/>
        <v>3.4014905407987769E-3</v>
      </c>
      <c r="L139" s="259">
        <f t="shared" si="15"/>
        <v>0.67508469356328926</v>
      </c>
      <c r="M139" s="258">
        <f t="shared" si="16"/>
        <v>2192</v>
      </c>
      <c r="N139" s="257">
        <f t="shared" si="17"/>
        <v>0.1914567360350492</v>
      </c>
      <c r="O139" s="251">
        <f t="shared" si="18"/>
        <v>874</v>
      </c>
      <c r="Q139" s="29"/>
      <c r="R139" s="79"/>
      <c r="Z139" s="1"/>
    </row>
    <row r="140" spans="1:31" s="4" customFormat="1" x14ac:dyDescent="0.25">
      <c r="B140" s="234" t="s">
        <v>48</v>
      </c>
      <c r="C140" s="251">
        <v>284219</v>
      </c>
      <c r="D140" s="251">
        <v>74813</v>
      </c>
      <c r="E140" s="251">
        <v>114704</v>
      </c>
      <c r="F140" s="251">
        <v>244952</v>
      </c>
      <c r="G140" s="257">
        <f t="shared" si="12"/>
        <v>1.1355140186915889</v>
      </c>
      <c r="H140" s="264">
        <f t="shared" si="13"/>
        <v>130248</v>
      </c>
      <c r="I140" s="259">
        <f t="shared" si="14"/>
        <v>0.4126737570610523</v>
      </c>
      <c r="J140" s="251">
        <v>249820</v>
      </c>
      <c r="K140" s="259">
        <f t="shared" si="14"/>
        <v>0.62224345499713363</v>
      </c>
      <c r="L140" s="259">
        <f t="shared" si="15"/>
        <v>1.987328129592747E-2</v>
      </c>
      <c r="M140" s="258">
        <f t="shared" si="16"/>
        <v>4868</v>
      </c>
      <c r="N140" s="257">
        <f t="shared" si="17"/>
        <v>-0.12102991003416375</v>
      </c>
      <c r="O140" s="251">
        <f t="shared" si="18"/>
        <v>-34399</v>
      </c>
      <c r="Q140" s="29"/>
      <c r="R140" s="79"/>
      <c r="Z140" s="1"/>
    </row>
    <row r="141" spans="1:31" s="4" customFormat="1" x14ac:dyDescent="0.25">
      <c r="B141" s="234" t="s">
        <v>50</v>
      </c>
      <c r="C141" s="251">
        <v>19123</v>
      </c>
      <c r="D141" s="251">
        <v>25621</v>
      </c>
      <c r="E141" s="251">
        <v>20278</v>
      </c>
      <c r="F141" s="251">
        <v>32271</v>
      </c>
      <c r="G141" s="257">
        <f t="shared" si="12"/>
        <v>0.59142913502317773</v>
      </c>
      <c r="H141" s="265">
        <f t="shared" si="13"/>
        <v>11993</v>
      </c>
      <c r="I141" s="263">
        <f t="shared" si="14"/>
        <v>5.4367365092414917E-2</v>
      </c>
      <c r="J141" s="251">
        <v>36164</v>
      </c>
      <c r="K141" s="263">
        <f t="shared" si="14"/>
        <v>5.7295050640168162E-2</v>
      </c>
      <c r="L141" s="259">
        <f t="shared" si="15"/>
        <v>0.12063462551516846</v>
      </c>
      <c r="M141" s="258">
        <f t="shared" si="16"/>
        <v>3893</v>
      </c>
      <c r="N141" s="257">
        <f t="shared" si="17"/>
        <v>0.89112586937196037</v>
      </c>
      <c r="O141" s="251">
        <f t="shared" si="18"/>
        <v>17041</v>
      </c>
      <c r="Q141" s="29"/>
      <c r="R141" s="79"/>
      <c r="Z141" s="1"/>
    </row>
    <row r="142" spans="1:31" s="4" customFormat="1" x14ac:dyDescent="0.25">
      <c r="B142" s="234" t="s">
        <v>51</v>
      </c>
      <c r="C142" s="251">
        <v>59066</v>
      </c>
      <c r="D142" s="251">
        <v>33780</v>
      </c>
      <c r="E142" s="251">
        <v>51310</v>
      </c>
      <c r="F142" s="251">
        <v>65021</v>
      </c>
      <c r="G142" s="257">
        <f t="shared" si="12"/>
        <v>0.26721886571818354</v>
      </c>
      <c r="H142" s="264">
        <f t="shared" si="13"/>
        <v>13711</v>
      </c>
      <c r="I142" s="259">
        <f t="shared" si="14"/>
        <v>0.10954170759114717</v>
      </c>
      <c r="J142" s="251">
        <v>80309</v>
      </c>
      <c r="K142" s="259">
        <f t="shared" si="14"/>
        <v>6.5502579782151724E-2</v>
      </c>
      <c r="L142" s="259">
        <f t="shared" si="15"/>
        <v>0.23512403684963323</v>
      </c>
      <c r="M142" s="258">
        <f t="shared" si="16"/>
        <v>15288</v>
      </c>
      <c r="N142" s="257">
        <f t="shared" si="17"/>
        <v>0.3596485287644331</v>
      </c>
      <c r="O142" s="251">
        <f t="shared" si="18"/>
        <v>21243</v>
      </c>
      <c r="Q142" s="29"/>
      <c r="R142" s="79"/>
      <c r="Z142" s="1"/>
    </row>
    <row r="143" spans="1:31" s="4" customFormat="1" x14ac:dyDescent="0.25">
      <c r="B143" s="234" t="s">
        <v>49</v>
      </c>
      <c r="C143" s="251">
        <v>17966</v>
      </c>
      <c r="D143" s="251">
        <v>7339</v>
      </c>
      <c r="E143" s="251">
        <v>10731</v>
      </c>
      <c r="F143" s="251">
        <v>17520</v>
      </c>
      <c r="G143" s="257">
        <f t="shared" si="12"/>
        <v>0.63265306122448983</v>
      </c>
      <c r="H143" s="265">
        <f t="shared" si="13"/>
        <v>6789</v>
      </c>
      <c r="I143" s="263">
        <f t="shared" si="14"/>
        <v>2.951616734588669E-2</v>
      </c>
      <c r="J143" s="251">
        <v>25698</v>
      </c>
      <c r="K143" s="263">
        <f t="shared" si="14"/>
        <v>3.243359449646474E-2</v>
      </c>
      <c r="L143" s="259">
        <f t="shared" si="15"/>
        <v>0.46678082191780823</v>
      </c>
      <c r="M143" s="258">
        <f t="shared" si="16"/>
        <v>8178</v>
      </c>
      <c r="N143" s="257">
        <f t="shared" si="17"/>
        <v>0.43036847378381382</v>
      </c>
      <c r="O143" s="251">
        <f t="shared" si="18"/>
        <v>7732</v>
      </c>
      <c r="Q143" s="29"/>
      <c r="R143" s="79"/>
      <c r="Z143" s="1"/>
    </row>
    <row r="144" spans="1:31" s="4" customFormat="1" x14ac:dyDescent="0.25">
      <c r="B144" s="234" t="s">
        <v>52</v>
      </c>
      <c r="C144" s="251">
        <v>20687</v>
      </c>
      <c r="D144" s="251">
        <v>6781</v>
      </c>
      <c r="E144" s="251">
        <v>11021</v>
      </c>
      <c r="F144" s="251">
        <v>9118</v>
      </c>
      <c r="G144" s="257">
        <f t="shared" si="12"/>
        <v>-0.17267035659196084</v>
      </c>
      <c r="H144" s="264">
        <f t="shared" si="13"/>
        <v>-1903</v>
      </c>
      <c r="I144" s="259">
        <f t="shared" si="14"/>
        <v>1.536121083674628E-2</v>
      </c>
      <c r="J144" s="251">
        <v>11280</v>
      </c>
      <c r="K144" s="259">
        <f t="shared" si="14"/>
        <v>-9.0913433976686411E-3</v>
      </c>
      <c r="L144" s="259">
        <f t="shared" si="15"/>
        <v>0.23711340206185572</v>
      </c>
      <c r="M144" s="258">
        <f t="shared" si="16"/>
        <v>2162</v>
      </c>
      <c r="N144" s="257">
        <f t="shared" si="17"/>
        <v>-0.45473002368637305</v>
      </c>
      <c r="O144" s="251">
        <f t="shared" si="18"/>
        <v>-9407</v>
      </c>
      <c r="Q144" s="29"/>
      <c r="R144" s="79"/>
      <c r="Z144" s="1"/>
    </row>
    <row r="145" spans="2:31" s="4" customFormat="1" x14ac:dyDescent="0.25">
      <c r="B145" s="234" t="s">
        <v>47</v>
      </c>
      <c r="C145" s="251">
        <v>19152</v>
      </c>
      <c r="D145" s="251">
        <v>15343</v>
      </c>
      <c r="E145" s="251">
        <v>4744</v>
      </c>
      <c r="F145" s="251">
        <v>9037</v>
      </c>
      <c r="G145" s="257">
        <f t="shared" si="12"/>
        <v>0.9049325463743676</v>
      </c>
      <c r="H145" s="265">
        <f t="shared" si="13"/>
        <v>4293</v>
      </c>
      <c r="I145" s="263">
        <f t="shared" si="14"/>
        <v>1.5224749104153995E-2</v>
      </c>
      <c r="J145" s="251">
        <v>15069</v>
      </c>
      <c r="K145" s="263">
        <f t="shared" si="14"/>
        <v>2.0509268106248806E-2</v>
      </c>
      <c r="L145" s="259">
        <f t="shared" si="15"/>
        <v>0.66747814540223516</v>
      </c>
      <c r="M145" s="258">
        <f t="shared" si="16"/>
        <v>6032</v>
      </c>
      <c r="N145" s="257">
        <f t="shared" si="17"/>
        <v>-0.21318922305764409</v>
      </c>
      <c r="O145" s="251">
        <f t="shared" si="18"/>
        <v>-4083</v>
      </c>
      <c r="Q145" s="29"/>
      <c r="R145" s="79"/>
      <c r="Z145" s="1"/>
    </row>
    <row r="146" spans="2:31" s="4" customFormat="1" x14ac:dyDescent="0.25">
      <c r="B146" s="234" t="s">
        <v>203</v>
      </c>
      <c r="C146" s="251">
        <f>C136-SUM(C137:C145)</f>
        <v>21218</v>
      </c>
      <c r="D146" s="251">
        <f>D136-SUM(D137:D145)</f>
        <v>7567</v>
      </c>
      <c r="E146" s="251">
        <f>E136-SUM(E137:E145)</f>
        <v>8026</v>
      </c>
      <c r="F146" s="251">
        <f>F136-SUM(F137:F145)</f>
        <v>16153</v>
      </c>
      <c r="G146" s="257">
        <f t="shared" si="12"/>
        <v>1.012584101669574</v>
      </c>
      <c r="H146" s="264">
        <f t="shared" si="13"/>
        <v>8127</v>
      </c>
      <c r="I146" s="259">
        <f t="shared" si="14"/>
        <v>2.7213165019298383E-2</v>
      </c>
      <c r="J146" s="251">
        <f>J136-SUM(J137:J145)</f>
        <v>15497</v>
      </c>
      <c r="K146" s="259">
        <f t="shared" si="14"/>
        <v>3.8825721383527613E-2</v>
      </c>
      <c r="L146" s="259">
        <f t="shared" si="15"/>
        <v>-4.0611651086485456E-2</v>
      </c>
      <c r="M146" s="258">
        <f t="shared" si="16"/>
        <v>-656</v>
      </c>
      <c r="N146" s="257">
        <f>J146/C146-1</f>
        <v>-0.26962955980771042</v>
      </c>
      <c r="O146" s="251">
        <f t="shared" si="18"/>
        <v>-5721</v>
      </c>
      <c r="Q146" s="29"/>
      <c r="R146" s="79"/>
      <c r="Z146" s="1"/>
    </row>
    <row r="147" spans="2:31" s="4" customFormat="1" ht="7.5" customHeight="1" x14ac:dyDescent="0.25"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Z147" s="1" t="s">
        <v>182</v>
      </c>
    </row>
    <row r="148" spans="2:31" s="4" customFormat="1" x14ac:dyDescent="0.25">
      <c r="B148" s="125" t="s">
        <v>183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53333-8666-4004-A8F5-E6D582B28B49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205</v>
      </c>
      <c r="G1" s="222"/>
      <c r="H1" s="222"/>
      <c r="I1" s="222"/>
      <c r="K1" s="222"/>
    </row>
    <row r="3" spans="1:31" s="4" customFormat="1" ht="25.5" customHeight="1" thickBot="1" x14ac:dyDescent="0.3">
      <c r="B3" s="62" t="s">
        <v>29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0" t="s">
        <v>262</v>
      </c>
      <c r="D5" s="240" t="s">
        <v>263</v>
      </c>
      <c r="E5" s="240" t="s">
        <v>269</v>
      </c>
      <c r="F5" s="241" t="str">
        <f>CONCATENATE("%/s total Tenerife ",RIGHT(E5,4))</f>
        <v>%/s total Tenerife 2021</v>
      </c>
      <c r="G5" s="240" t="s">
        <v>264</v>
      </c>
      <c r="H5" s="241" t="str">
        <f>CONCATENATE("var. ",RIGHT(G5,2),"/",RIGHT(E5,2))</f>
        <v>var. 22/21</v>
      </c>
      <c r="I5" s="241" t="str">
        <f>CONCATENATE("dif. ",RIGHT(G5,2),"/",RIGHT(E5,2))</f>
        <v>dif. 22/21</v>
      </c>
      <c r="J5" s="241" t="str">
        <f>CONCATENATE("%/s total Tenerife ",RIGHT(G5,4))</f>
        <v>%/s total Tenerife 2022</v>
      </c>
      <c r="K5" s="240" t="s">
        <v>265</v>
      </c>
      <c r="L5" s="241" t="str">
        <f>CONCATENATE("var. ",RIGHT(K5,2),"/",RIGHT(G5,2))</f>
        <v>var. 23/22</v>
      </c>
      <c r="M5" s="241" t="str">
        <f>CONCATENATE("dif. ",RIGHT(K5,2),"/",RIGHT(G5,2))</f>
        <v>dif. 23/22</v>
      </c>
      <c r="N5" s="241" t="str">
        <f>CONCATENATE("%/s total Tenerife ",RIGHT(K5,4))</f>
        <v>%/s total Tenerife 2023</v>
      </c>
      <c r="O5" s="240" t="s">
        <v>266</v>
      </c>
      <c r="P5" s="241" t="str">
        <f>CONCATENATE("var. ",RIGHT(O5,2),"/",RIGHT(K5,2))</f>
        <v>var. 24/23</v>
      </c>
      <c r="Q5" s="241" t="str">
        <f>CONCATENATE("dif. ",RIGHT(O5,2),"/",RIGHT(K5,2))</f>
        <v>dif. 24/23</v>
      </c>
      <c r="R5" s="241" t="str">
        <f>CONCATENATE("var. ",RIGHT(O5,2),"/",RIGHT(C5,2))</f>
        <v>var. 24/19</v>
      </c>
      <c r="S5" s="241" t="str">
        <f>CONCATENATE("dif. ",RIGHT(O5,2),"/",RIGHT(C5,2))</f>
        <v>dif. 24/19</v>
      </c>
      <c r="T5" s="241" t="str">
        <f>CONCATENATE("%/s total Tenerife ",RIGHT(O5,4))</f>
        <v>%/s total Tenerife 2024</v>
      </c>
      <c r="AE5" s="1"/>
    </row>
    <row r="6" spans="1:31" ht="18.75" x14ac:dyDescent="0.3">
      <c r="A6" s="4"/>
      <c r="B6" s="223" t="s">
        <v>202</v>
      </c>
      <c r="C6" s="242">
        <v>228828</v>
      </c>
      <c r="D6" s="242">
        <v>77391</v>
      </c>
      <c r="E6" s="242">
        <v>229473</v>
      </c>
      <c r="F6" s="243">
        <f>E6/$E$6</f>
        <v>1</v>
      </c>
      <c r="G6" s="242">
        <v>253134</v>
      </c>
      <c r="H6" s="243">
        <f>G6/E6-1</f>
        <v>0.10311016982390075</v>
      </c>
      <c r="I6" s="242">
        <f>G6-E6</f>
        <v>23661</v>
      </c>
      <c r="J6" s="243">
        <f>G6/$G$6</f>
        <v>1</v>
      </c>
      <c r="K6" s="242">
        <v>254990</v>
      </c>
      <c r="L6" s="243">
        <f>K6/G6-1</f>
        <v>7.3320849826574719E-3</v>
      </c>
      <c r="M6" s="242">
        <f>K6-G6</f>
        <v>1856</v>
      </c>
      <c r="N6" s="243">
        <f>K6/$K$6</f>
        <v>1</v>
      </c>
      <c r="O6" s="242">
        <v>242917</v>
      </c>
      <c r="P6" s="243">
        <f>O6/K6-1</f>
        <v>-4.7346954782540474E-2</v>
      </c>
      <c r="Q6" s="242">
        <f>O6-K6</f>
        <v>-12073</v>
      </c>
      <c r="R6" s="243">
        <f>IFERROR(O6/C6-1,"-")</f>
        <v>6.1570262380477914E-2</v>
      </c>
      <c r="S6" s="242">
        <f>O6-C6</f>
        <v>14089</v>
      </c>
      <c r="T6" s="243">
        <f>O6/$O$6</f>
        <v>1</v>
      </c>
      <c r="V6" s="29"/>
      <c r="W6" s="79"/>
      <c r="AE6" s="1" t="s">
        <v>175</v>
      </c>
    </row>
    <row r="7" spans="1:31" s="4" customFormat="1" x14ac:dyDescent="0.25">
      <c r="B7" s="234" t="s">
        <v>44</v>
      </c>
      <c r="C7" s="251">
        <v>59391</v>
      </c>
      <c r="D7" s="251">
        <v>9378</v>
      </c>
      <c r="E7" s="251">
        <v>79916</v>
      </c>
      <c r="F7" s="257">
        <f t="shared" ref="F7:F16" si="0">E7/$E$6</f>
        <v>0.34825883655157686</v>
      </c>
      <c r="G7" s="251">
        <v>52433</v>
      </c>
      <c r="H7" s="259">
        <f>G7/E7-1</f>
        <v>-0.3438985935231994</v>
      </c>
      <c r="I7" s="258">
        <f>G7-E7</f>
        <v>-27483</v>
      </c>
      <c r="J7" s="257">
        <f>G7/$G$6</f>
        <v>0.20713535123689431</v>
      </c>
      <c r="K7" s="251">
        <v>44230</v>
      </c>
      <c r="L7" s="259">
        <f>K7/G7-1</f>
        <v>-0.15644727557072835</v>
      </c>
      <c r="M7" s="258">
        <f>K7-G7</f>
        <v>-8203</v>
      </c>
      <c r="N7" s="257">
        <f>K7/$K$6</f>
        <v>0.17345778265814346</v>
      </c>
      <c r="O7" s="251">
        <v>34305</v>
      </c>
      <c r="P7" s="259">
        <f>O7/K7-1</f>
        <v>-0.22439520687316306</v>
      </c>
      <c r="Q7" s="258">
        <f>O7-K7</f>
        <v>-9925</v>
      </c>
      <c r="R7" s="259">
        <f t="shared" ref="R7:R16" si="1">IFERROR(O7/C7-1,"-")</f>
        <v>-0.42238723038844272</v>
      </c>
      <c r="S7" s="258">
        <f t="shared" ref="S7:S16" si="2">O7-C7</f>
        <v>-25086</v>
      </c>
      <c r="T7" s="257">
        <f>O7/$O$6</f>
        <v>0.14122107551138866</v>
      </c>
      <c r="V7" s="29"/>
      <c r="W7" s="79"/>
      <c r="AE7" s="1" t="s">
        <v>177</v>
      </c>
    </row>
    <row r="8" spans="1:31" s="4" customFormat="1" x14ac:dyDescent="0.25">
      <c r="B8" s="234" t="s">
        <v>45</v>
      </c>
      <c r="C8" s="251">
        <v>28236</v>
      </c>
      <c r="D8" s="251">
        <v>5079</v>
      </c>
      <c r="E8" s="251">
        <v>28769</v>
      </c>
      <c r="F8" s="257">
        <f t="shared" si="0"/>
        <v>0.12536986922208712</v>
      </c>
      <c r="G8" s="251">
        <v>29124</v>
      </c>
      <c r="H8" s="259">
        <f t="shared" ref="H8:H16" si="3">G8/E8-1</f>
        <v>1.2339671173833056E-2</v>
      </c>
      <c r="I8" s="258">
        <f t="shared" ref="I8:I16" si="4">G8-E8</f>
        <v>355</v>
      </c>
      <c r="J8" s="257">
        <f t="shared" ref="J8:J16" si="5">G8/$G$6</f>
        <v>0.11505368698001849</v>
      </c>
      <c r="K8" s="251">
        <v>26923</v>
      </c>
      <c r="L8" s="259">
        <f t="shared" ref="L8:L16" si="6">K8/G8-1</f>
        <v>-7.5573410245845296E-2</v>
      </c>
      <c r="M8" s="258">
        <f t="shared" ref="M8:M16" si="7">K8-G8</f>
        <v>-2201</v>
      </c>
      <c r="N8" s="257">
        <f t="shared" ref="N8:N16" si="8">K8/$K$6</f>
        <v>0.10558453272677359</v>
      </c>
      <c r="O8" s="251">
        <v>27022</v>
      </c>
      <c r="P8" s="259">
        <f t="shared" ref="P8:P16" si="9">O8/K8-1</f>
        <v>3.6771533632953268E-3</v>
      </c>
      <c r="Q8" s="258">
        <f t="shared" ref="Q8:Q16" si="10">O8-K8</f>
        <v>99</v>
      </c>
      <c r="R8" s="259">
        <f t="shared" si="1"/>
        <v>-4.299475846437173E-2</v>
      </c>
      <c r="S8" s="258">
        <f t="shared" si="2"/>
        <v>-1214</v>
      </c>
      <c r="T8" s="257">
        <f t="shared" ref="T8:T16" si="11">O8/$O$6</f>
        <v>0.111239641523648</v>
      </c>
      <c r="V8" s="29"/>
      <c r="W8" s="79"/>
      <c r="AE8" s="1"/>
    </row>
    <row r="9" spans="1:31" s="4" customFormat="1" x14ac:dyDescent="0.25">
      <c r="B9" s="234" t="s">
        <v>46</v>
      </c>
      <c r="C9" s="251">
        <v>3309</v>
      </c>
      <c r="D9" s="251">
        <v>538</v>
      </c>
      <c r="E9" s="251">
        <v>1161</v>
      </c>
      <c r="F9" s="252">
        <f t="shared" si="0"/>
        <v>5.0594187551476644E-3</v>
      </c>
      <c r="G9" s="251">
        <v>1046</v>
      </c>
      <c r="H9" s="263">
        <f t="shared" si="3"/>
        <v>-9.9052540913006082E-2</v>
      </c>
      <c r="I9" s="254">
        <f t="shared" si="4"/>
        <v>-115</v>
      </c>
      <c r="J9" s="252">
        <f t="shared" si="5"/>
        <v>4.1321987563898962E-3</v>
      </c>
      <c r="K9" s="251">
        <v>10008</v>
      </c>
      <c r="L9" s="259">
        <f t="shared" si="6"/>
        <v>8.5678776290630978</v>
      </c>
      <c r="M9" s="258">
        <f t="shared" si="7"/>
        <v>8962</v>
      </c>
      <c r="N9" s="257">
        <f t="shared" si="8"/>
        <v>3.9248597984234676E-2</v>
      </c>
      <c r="O9" s="251">
        <v>4880</v>
      </c>
      <c r="P9" s="259">
        <f t="shared" si="9"/>
        <v>-0.51239008792965635</v>
      </c>
      <c r="Q9" s="258">
        <f t="shared" si="10"/>
        <v>-5128</v>
      </c>
      <c r="R9" s="259">
        <f t="shared" si="1"/>
        <v>0.47476579026896348</v>
      </c>
      <c r="S9" s="258">
        <f t="shared" si="2"/>
        <v>1571</v>
      </c>
      <c r="T9" s="257">
        <f t="shared" si="11"/>
        <v>2.008916625843395E-2</v>
      </c>
      <c r="V9" s="29"/>
      <c r="W9" s="79"/>
      <c r="AE9" s="1"/>
    </row>
    <row r="10" spans="1:31" s="4" customFormat="1" x14ac:dyDescent="0.25">
      <c r="B10" s="234" t="s">
        <v>48</v>
      </c>
      <c r="C10" s="251">
        <v>40393</v>
      </c>
      <c r="D10" s="251">
        <v>8752</v>
      </c>
      <c r="E10" s="251">
        <v>27671</v>
      </c>
      <c r="F10" s="257">
        <f t="shared" si="0"/>
        <v>0.12058499256993198</v>
      </c>
      <c r="G10" s="251">
        <v>57851</v>
      </c>
      <c r="H10" s="259">
        <f t="shared" si="3"/>
        <v>1.0906725452639949</v>
      </c>
      <c r="I10" s="258">
        <f t="shared" si="4"/>
        <v>30180</v>
      </c>
      <c r="J10" s="257">
        <f t="shared" si="5"/>
        <v>0.22853903466148365</v>
      </c>
      <c r="K10" s="251">
        <v>55853</v>
      </c>
      <c r="L10" s="259">
        <f t="shared" si="6"/>
        <v>-3.4537000224715175E-2</v>
      </c>
      <c r="M10" s="258">
        <f t="shared" si="7"/>
        <v>-1998</v>
      </c>
      <c r="N10" s="257">
        <f t="shared" si="8"/>
        <v>0.21903996235146475</v>
      </c>
      <c r="O10" s="251">
        <v>65310</v>
      </c>
      <c r="P10" s="259">
        <f t="shared" si="9"/>
        <v>0.16931946359192884</v>
      </c>
      <c r="Q10" s="258">
        <f t="shared" si="10"/>
        <v>9457</v>
      </c>
      <c r="R10" s="259">
        <f t="shared" si="1"/>
        <v>0.61686430817220805</v>
      </c>
      <c r="S10" s="258">
        <f t="shared" si="2"/>
        <v>24917</v>
      </c>
      <c r="T10" s="257">
        <f>O10/$O$6</f>
        <v>0.26885726400375437</v>
      </c>
      <c r="V10" s="29"/>
      <c r="W10" s="79"/>
      <c r="AE10" s="1"/>
    </row>
    <row r="11" spans="1:31" s="4" customFormat="1" x14ac:dyDescent="0.25">
      <c r="B11" s="234" t="s">
        <v>50</v>
      </c>
      <c r="C11" s="251">
        <v>6336</v>
      </c>
      <c r="D11" s="251">
        <v>1451</v>
      </c>
      <c r="E11" s="251">
        <v>16373</v>
      </c>
      <c r="F11" s="252">
        <f t="shared" si="0"/>
        <v>7.1350442099942041E-2</v>
      </c>
      <c r="G11" s="251">
        <v>8840</v>
      </c>
      <c r="H11" s="263">
        <f t="shared" si="3"/>
        <v>-0.46008672815000307</v>
      </c>
      <c r="I11" s="254">
        <f t="shared" si="4"/>
        <v>-7533</v>
      </c>
      <c r="J11" s="252">
        <f t="shared" si="5"/>
        <v>3.4922215111363938E-2</v>
      </c>
      <c r="K11" s="251">
        <v>12945</v>
      </c>
      <c r="L11" s="259">
        <f t="shared" si="6"/>
        <v>0.46436651583710398</v>
      </c>
      <c r="M11" s="258">
        <f t="shared" si="7"/>
        <v>4105</v>
      </c>
      <c r="N11" s="257">
        <f t="shared" si="8"/>
        <v>5.0766696733205226E-2</v>
      </c>
      <c r="O11" s="251">
        <v>8706</v>
      </c>
      <c r="P11" s="259">
        <f t="shared" si="9"/>
        <v>-0.32746234067207414</v>
      </c>
      <c r="Q11" s="258">
        <f t="shared" si="10"/>
        <v>-4239</v>
      </c>
      <c r="R11" s="259">
        <f t="shared" si="1"/>
        <v>0.37405303030303028</v>
      </c>
      <c r="S11" s="258">
        <f t="shared" si="2"/>
        <v>2370</v>
      </c>
      <c r="T11" s="257">
        <f t="shared" si="11"/>
        <v>3.5839401935640572E-2</v>
      </c>
      <c r="V11" s="29"/>
      <c r="W11" s="79"/>
      <c r="AE11" s="1"/>
    </row>
    <row r="12" spans="1:31" s="4" customFormat="1" x14ac:dyDescent="0.25">
      <c r="B12" s="234" t="s">
        <v>51</v>
      </c>
      <c r="C12" s="251">
        <v>34639</v>
      </c>
      <c r="D12" s="251">
        <v>13715</v>
      </c>
      <c r="E12" s="251">
        <v>25464</v>
      </c>
      <c r="F12" s="257">
        <f t="shared" si="0"/>
        <v>0.11096730334287694</v>
      </c>
      <c r="G12" s="251">
        <v>38799</v>
      </c>
      <c r="H12" s="259">
        <f t="shared" si="3"/>
        <v>0.52368049010367579</v>
      </c>
      <c r="I12" s="258">
        <f t="shared" si="4"/>
        <v>13335</v>
      </c>
      <c r="J12" s="257">
        <f t="shared" si="5"/>
        <v>0.15327455023821376</v>
      </c>
      <c r="K12" s="251">
        <v>40048</v>
      </c>
      <c r="L12" s="259">
        <f t="shared" si="6"/>
        <v>3.2191551328642598E-2</v>
      </c>
      <c r="M12" s="258">
        <f t="shared" si="7"/>
        <v>1249</v>
      </c>
      <c r="N12" s="257">
        <f t="shared" si="8"/>
        <v>0.15705713949566649</v>
      </c>
      <c r="O12" s="251">
        <v>43987</v>
      </c>
      <c r="P12" s="259">
        <f t="shared" si="9"/>
        <v>9.8356971634039114E-2</v>
      </c>
      <c r="Q12" s="258">
        <f t="shared" si="10"/>
        <v>3939</v>
      </c>
      <c r="R12" s="259">
        <f t="shared" si="1"/>
        <v>0.26986922255261403</v>
      </c>
      <c r="S12" s="258">
        <f t="shared" si="2"/>
        <v>9348</v>
      </c>
      <c r="T12" s="257">
        <f t="shared" si="11"/>
        <v>0.18107831069871602</v>
      </c>
      <c r="V12" s="29"/>
      <c r="W12" s="79"/>
      <c r="AE12" s="1"/>
    </row>
    <row r="13" spans="1:31" s="4" customFormat="1" x14ac:dyDescent="0.25">
      <c r="B13" s="234" t="s">
        <v>49</v>
      </c>
      <c r="C13" s="251">
        <v>9832</v>
      </c>
      <c r="D13" s="251">
        <v>4239</v>
      </c>
      <c r="E13" s="251">
        <v>4883</v>
      </c>
      <c r="F13" s="252">
        <f t="shared" si="0"/>
        <v>2.1279191887498747E-2</v>
      </c>
      <c r="G13" s="251">
        <v>9207</v>
      </c>
      <c r="H13" s="263">
        <f t="shared" si="3"/>
        <v>0.88552119598607404</v>
      </c>
      <c r="I13" s="254">
        <f t="shared" si="4"/>
        <v>4324</v>
      </c>
      <c r="J13" s="252">
        <f t="shared" si="5"/>
        <v>3.6372040105240699E-2</v>
      </c>
      <c r="K13" s="251">
        <v>7164</v>
      </c>
      <c r="L13" s="259">
        <f t="shared" si="6"/>
        <v>-0.22189638318670579</v>
      </c>
      <c r="M13" s="258">
        <f t="shared" si="7"/>
        <v>-2043</v>
      </c>
      <c r="N13" s="257">
        <f t="shared" si="8"/>
        <v>2.8095219420369428E-2</v>
      </c>
      <c r="O13" s="251">
        <v>6280</v>
      </c>
      <c r="P13" s="259">
        <f t="shared" si="9"/>
        <v>-0.12339475153545509</v>
      </c>
      <c r="Q13" s="258">
        <f t="shared" si="10"/>
        <v>-884</v>
      </c>
      <c r="R13" s="259">
        <f t="shared" si="1"/>
        <v>-0.36126932465419037</v>
      </c>
      <c r="S13" s="258">
        <f t="shared" si="2"/>
        <v>-3552</v>
      </c>
      <c r="T13" s="257">
        <f t="shared" si="11"/>
        <v>2.5852451660443691E-2</v>
      </c>
      <c r="V13" s="29"/>
      <c r="W13" s="79"/>
      <c r="AE13" s="1"/>
    </row>
    <row r="14" spans="1:31" s="4" customFormat="1" x14ac:dyDescent="0.25">
      <c r="B14" s="234" t="s">
        <v>52</v>
      </c>
      <c r="C14" s="251">
        <v>14852</v>
      </c>
      <c r="D14" s="251">
        <v>1763</v>
      </c>
      <c r="E14" s="251">
        <v>18780</v>
      </c>
      <c r="F14" s="257">
        <f t="shared" si="0"/>
        <v>8.1839693558719326E-2</v>
      </c>
      <c r="G14" s="251">
        <v>10551</v>
      </c>
      <c r="H14" s="259">
        <f t="shared" si="3"/>
        <v>-0.4381789137380192</v>
      </c>
      <c r="I14" s="258">
        <f t="shared" si="4"/>
        <v>-8229</v>
      </c>
      <c r="J14" s="257">
        <f t="shared" si="5"/>
        <v>4.1681480954751236E-2</v>
      </c>
      <c r="K14" s="251">
        <v>12385</v>
      </c>
      <c r="L14" s="259">
        <f t="shared" si="6"/>
        <v>0.17382238650364901</v>
      </c>
      <c r="M14" s="258">
        <f t="shared" si="7"/>
        <v>1834</v>
      </c>
      <c r="N14" s="257">
        <f t="shared" si="8"/>
        <v>4.857053217773246E-2</v>
      </c>
      <c r="O14" s="251">
        <v>10024</v>
      </c>
      <c r="P14" s="259">
        <f t="shared" si="9"/>
        <v>-0.19063383124747679</v>
      </c>
      <c r="Q14" s="258">
        <f t="shared" si="10"/>
        <v>-2361</v>
      </c>
      <c r="R14" s="259">
        <f t="shared" si="1"/>
        <v>-0.32507406409911122</v>
      </c>
      <c r="S14" s="258">
        <f t="shared" si="2"/>
        <v>-4828</v>
      </c>
      <c r="T14" s="257">
        <f t="shared" si="11"/>
        <v>4.1265123478389738E-2</v>
      </c>
      <c r="V14" s="29"/>
      <c r="W14" s="79"/>
      <c r="AE14" s="1"/>
    </row>
    <row r="15" spans="1:31" s="4" customFormat="1" x14ac:dyDescent="0.25">
      <c r="B15" s="234" t="s">
        <v>47</v>
      </c>
      <c r="C15" s="251">
        <v>11660</v>
      </c>
      <c r="D15" s="251">
        <v>2263</v>
      </c>
      <c r="E15" s="251">
        <v>10574</v>
      </c>
      <c r="F15" s="252">
        <f t="shared" si="0"/>
        <v>4.6079495191155388E-2</v>
      </c>
      <c r="G15" s="251">
        <v>21983</v>
      </c>
      <c r="H15" s="263">
        <f t="shared" si="3"/>
        <v>1.0789672782296198</v>
      </c>
      <c r="I15" s="254">
        <f t="shared" si="4"/>
        <v>11409</v>
      </c>
      <c r="J15" s="252">
        <f t="shared" si="5"/>
        <v>8.6843331990171219E-2</v>
      </c>
      <c r="K15" s="251">
        <v>20856</v>
      </c>
      <c r="L15" s="259">
        <f t="shared" si="6"/>
        <v>-5.1266888049856685E-2</v>
      </c>
      <c r="M15" s="258">
        <f t="shared" si="7"/>
        <v>-1127</v>
      </c>
      <c r="N15" s="257">
        <f t="shared" si="8"/>
        <v>8.1791442801678493E-2</v>
      </c>
      <c r="O15" s="251">
        <v>19799</v>
      </c>
      <c r="P15" s="259">
        <f t="shared" si="9"/>
        <v>-5.0680859225163077E-2</v>
      </c>
      <c r="Q15" s="258">
        <f t="shared" si="10"/>
        <v>-1057</v>
      </c>
      <c r="R15" s="259">
        <f t="shared" si="1"/>
        <v>0.69802744425385943</v>
      </c>
      <c r="S15" s="258">
        <f t="shared" si="2"/>
        <v>8139</v>
      </c>
      <c r="T15" s="257">
        <f t="shared" si="11"/>
        <v>8.150520548170774E-2</v>
      </c>
      <c r="V15" s="29"/>
      <c r="W15" s="79"/>
      <c r="AE15" s="1"/>
    </row>
    <row r="16" spans="1:31" s="4" customFormat="1" x14ac:dyDescent="0.25">
      <c r="B16" s="234" t="s">
        <v>203</v>
      </c>
      <c r="C16" s="251">
        <f>C6-SUM(C7:C15)</f>
        <v>20180</v>
      </c>
      <c r="D16" s="251">
        <f>D6-SUM(D7:D15)</f>
        <v>30213</v>
      </c>
      <c r="E16" s="251">
        <f>E6-SUM(E7:E15)</f>
        <v>15882</v>
      </c>
      <c r="F16" s="257">
        <f t="shared" si="0"/>
        <v>6.921075682106391E-2</v>
      </c>
      <c r="G16" s="251">
        <f>G6-SUM(G7:G15)</f>
        <v>23300</v>
      </c>
      <c r="H16" s="259">
        <f t="shared" si="3"/>
        <v>0.46706963858456119</v>
      </c>
      <c r="I16" s="258">
        <f t="shared" si="4"/>
        <v>7418</v>
      </c>
      <c r="J16" s="257">
        <f t="shared" si="5"/>
        <v>9.2046109965472828E-2</v>
      </c>
      <c r="K16" s="251">
        <f>K6-SUM(K7:K15)</f>
        <v>24578</v>
      </c>
      <c r="L16" s="259">
        <f t="shared" si="6"/>
        <v>5.4849785407725227E-2</v>
      </c>
      <c r="M16" s="258">
        <f t="shared" si="7"/>
        <v>1278</v>
      </c>
      <c r="N16" s="257">
        <f t="shared" si="8"/>
        <v>9.6388093650731407E-2</v>
      </c>
      <c r="O16" s="251">
        <f>O6-SUM(O7:O15)</f>
        <v>22604</v>
      </c>
      <c r="P16" s="259">
        <f t="shared" si="9"/>
        <v>-8.0315729514199741E-2</v>
      </c>
      <c r="Q16" s="258">
        <f t="shared" si="10"/>
        <v>-1974</v>
      </c>
      <c r="R16" s="259">
        <f t="shared" si="1"/>
        <v>0.12011892963330029</v>
      </c>
      <c r="S16" s="258">
        <f t="shared" si="2"/>
        <v>2424</v>
      </c>
      <c r="T16" s="257">
        <f t="shared" si="11"/>
        <v>9.3052359447877264E-2</v>
      </c>
      <c r="V16" s="29"/>
      <c r="W16" s="79"/>
      <c r="AE16" s="1"/>
    </row>
    <row r="17" spans="2:31" s="4" customFormat="1" ht="7.5" customHeight="1" x14ac:dyDescent="0.25"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AE17" s="1" t="s">
        <v>182</v>
      </c>
    </row>
    <row r="18" spans="2:31" s="4" customFormat="1" x14ac:dyDescent="0.25">
      <c r="B18" s="125" t="s">
        <v>183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9" t="s">
        <v>185</v>
      </c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3" t="s">
        <v>173</v>
      </c>
      <c r="C45" s="224"/>
      <c r="D45" s="224"/>
      <c r="E45" s="224"/>
      <c r="F45" s="224"/>
      <c r="G45" s="224"/>
      <c r="H45" s="224"/>
      <c r="I45" s="224"/>
      <c r="J45" s="224"/>
      <c r="K45" s="224">
        <v>1824653</v>
      </c>
      <c r="L45" s="224"/>
      <c r="M45" s="224"/>
      <c r="N45" s="225"/>
      <c r="O45" s="224">
        <v>2354005</v>
      </c>
      <c r="P45" s="225"/>
      <c r="Q45" s="225">
        <v>1</v>
      </c>
      <c r="R45" s="225">
        <v>0.2901110512519367</v>
      </c>
      <c r="S45" s="224">
        <v>529352</v>
      </c>
      <c r="T45" s="236"/>
      <c r="AE45" s="1"/>
    </row>
    <row r="46" spans="2:31" ht="18.75" hidden="1" x14ac:dyDescent="0.3">
      <c r="B46" s="223" t="s">
        <v>174</v>
      </c>
      <c r="C46" s="224"/>
      <c r="D46" s="224"/>
      <c r="E46" s="224"/>
      <c r="F46" s="224"/>
      <c r="G46" s="224"/>
      <c r="H46" s="224"/>
      <c r="I46" s="224"/>
      <c r="J46" s="224"/>
      <c r="K46" s="224">
        <v>603938</v>
      </c>
      <c r="L46" s="224"/>
      <c r="M46" s="224"/>
      <c r="N46" s="225">
        <v>1</v>
      </c>
      <c r="O46" s="224">
        <v>936181</v>
      </c>
      <c r="P46" s="225">
        <v>1</v>
      </c>
      <c r="Q46" s="225">
        <v>0.39769711619134201</v>
      </c>
      <c r="R46" s="225">
        <v>0.55012766211101138</v>
      </c>
      <c r="S46" s="224">
        <v>332243</v>
      </c>
      <c r="T46" s="236"/>
      <c r="AE46" s="1" t="s">
        <v>175</v>
      </c>
    </row>
    <row r="47" spans="2:31" ht="15.75" hidden="1" x14ac:dyDescent="0.25">
      <c r="B47" s="226" t="s">
        <v>100</v>
      </c>
      <c r="C47" s="227"/>
      <c r="D47" s="227"/>
      <c r="E47" s="227"/>
      <c r="F47" s="227"/>
      <c r="G47" s="227"/>
      <c r="H47" s="227"/>
      <c r="I47" s="227"/>
      <c r="J47" s="227"/>
      <c r="K47" s="227">
        <v>276550.36166633503</v>
      </c>
      <c r="L47" s="227"/>
      <c r="M47" s="227"/>
      <c r="N47" s="228">
        <v>0.45791184139155844</v>
      </c>
      <c r="O47" s="227">
        <v>430252.45635520399</v>
      </c>
      <c r="P47" s="228">
        <v>0.4595825554622493</v>
      </c>
      <c r="Q47" s="228">
        <v>0.18277465695918402</v>
      </c>
      <c r="R47" s="228">
        <v>0.55578337978930015</v>
      </c>
      <c r="S47" s="227">
        <v>153702.09468886897</v>
      </c>
      <c r="T47" s="237"/>
      <c r="AE47" s="1" t="s">
        <v>176</v>
      </c>
    </row>
    <row r="48" spans="2:31" s="4" customFormat="1" hidden="1" x14ac:dyDescent="0.25">
      <c r="B48" s="229" t="s">
        <v>103</v>
      </c>
      <c r="C48" s="230"/>
      <c r="D48" s="230"/>
      <c r="E48" s="230"/>
      <c r="F48" s="230"/>
      <c r="G48" s="230"/>
      <c r="H48" s="230"/>
      <c r="I48" s="230"/>
      <c r="J48" s="230"/>
      <c r="K48" s="230">
        <v>327387.63833385095</v>
      </c>
      <c r="L48" s="230"/>
      <c r="M48" s="230"/>
      <c r="N48" s="233">
        <v>0.54208815860874948</v>
      </c>
      <c r="O48" s="230">
        <v>505927.5436448183</v>
      </c>
      <c r="P48" s="233">
        <v>0.54041637636826456</v>
      </c>
      <c r="Q48" s="233">
        <v>0.21492203442423372</v>
      </c>
      <c r="R48" s="231">
        <v>0.54534711884540576</v>
      </c>
      <c r="S48" s="232">
        <v>178539.90531096736</v>
      </c>
      <c r="T48" s="239"/>
      <c r="AE48" s="1" t="s">
        <v>177</v>
      </c>
    </row>
    <row r="49" spans="2:31" s="4" customFormat="1" hidden="1" x14ac:dyDescent="0.25">
      <c r="B49" s="234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4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AE51" s="1" t="s">
        <v>182</v>
      </c>
    </row>
    <row r="52" spans="2:31" s="4" customFormat="1" hidden="1" x14ac:dyDescent="0.25">
      <c r="B52" s="268" t="s">
        <v>183</v>
      </c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29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3" t="s">
        <v>202</v>
      </c>
      <c r="C136" s="227">
        <v>415150</v>
      </c>
      <c r="D136" s="227">
        <v>208389</v>
      </c>
      <c r="E136" s="227">
        <v>416048</v>
      </c>
      <c r="F136" s="227">
        <v>423208</v>
      </c>
      <c r="G136" s="228">
        <f>F136/E136-1</f>
        <v>1.7209552743914225E-2</v>
      </c>
      <c r="H136" s="227">
        <f>F136-E136</f>
        <v>7160</v>
      </c>
      <c r="I136" s="228">
        <f>F136/F$136</f>
        <v>1</v>
      </c>
      <c r="J136" s="227">
        <v>428791</v>
      </c>
      <c r="K136" s="228">
        <f>H136/H$136</f>
        <v>1</v>
      </c>
      <c r="L136" s="228">
        <f>J136/F136-1</f>
        <v>1.3192094667397569E-2</v>
      </c>
      <c r="M136" s="227">
        <f>J136-F136</f>
        <v>5583</v>
      </c>
      <c r="N136" s="228">
        <f>J136/C136-1</f>
        <v>3.2858003131398306E-2</v>
      </c>
      <c r="O136" s="227">
        <f>J136-C136</f>
        <v>13641</v>
      </c>
      <c r="Q136" s="29"/>
      <c r="R136" s="79"/>
      <c r="Z136" s="1" t="s">
        <v>175</v>
      </c>
      <c r="AE136"/>
    </row>
    <row r="137" spans="1:31" s="4" customFormat="1" x14ac:dyDescent="0.25">
      <c r="B137" s="234" t="s">
        <v>44</v>
      </c>
      <c r="C137" s="251">
        <v>113067</v>
      </c>
      <c r="D137" s="251">
        <v>68476</v>
      </c>
      <c r="E137" s="251">
        <v>126666</v>
      </c>
      <c r="F137" s="251">
        <v>86811</v>
      </c>
      <c r="G137" s="257">
        <f t="shared" ref="G137:G146" si="12">F137/E137-1</f>
        <v>-0.31464639287575202</v>
      </c>
      <c r="H137" s="264">
        <f t="shared" ref="H137:H146" si="13">F137-E137</f>
        <v>-39855</v>
      </c>
      <c r="I137" s="259">
        <f t="shared" ref="I137:K146" si="14">F137/F$136</f>
        <v>0.20512608457307044</v>
      </c>
      <c r="J137" s="251">
        <v>75374</v>
      </c>
      <c r="K137" s="259">
        <f t="shared" si="14"/>
        <v>-5.5663407821229054</v>
      </c>
      <c r="L137" s="259">
        <f t="shared" ref="L137:L146" si="15">J137/F137-1</f>
        <v>-0.13174597689232936</v>
      </c>
      <c r="M137" s="258">
        <f t="shared" ref="M137:M146" si="16">J137-F137</f>
        <v>-11437</v>
      </c>
      <c r="N137" s="257">
        <f t="shared" ref="N137:N146" si="17">J137/C137-1</f>
        <v>-0.33336871058752771</v>
      </c>
      <c r="O137" s="251">
        <f t="shared" ref="O137:O146" si="18">J137-C137</f>
        <v>-37693</v>
      </c>
      <c r="Q137" s="29"/>
      <c r="R137" s="79"/>
      <c r="Z137" s="1" t="s">
        <v>177</v>
      </c>
    </row>
    <row r="138" spans="1:31" s="4" customFormat="1" x14ac:dyDescent="0.25">
      <c r="B138" s="234" t="s">
        <v>45</v>
      </c>
      <c r="C138" s="251">
        <v>51328</v>
      </c>
      <c r="D138" s="251">
        <v>24912</v>
      </c>
      <c r="E138" s="251">
        <v>43482</v>
      </c>
      <c r="F138" s="251">
        <v>48094</v>
      </c>
      <c r="G138" s="257">
        <f t="shared" si="12"/>
        <v>0.10606687824847061</v>
      </c>
      <c r="H138" s="264">
        <f t="shared" si="13"/>
        <v>4612</v>
      </c>
      <c r="I138" s="259">
        <f t="shared" si="14"/>
        <v>0.11364151906391183</v>
      </c>
      <c r="J138" s="251">
        <v>51902</v>
      </c>
      <c r="K138" s="259">
        <f t="shared" si="14"/>
        <v>0.64413407821229052</v>
      </c>
      <c r="L138" s="259">
        <f t="shared" si="15"/>
        <v>7.9178275876408799E-2</v>
      </c>
      <c r="M138" s="258">
        <f t="shared" si="16"/>
        <v>3808</v>
      </c>
      <c r="N138" s="257">
        <f t="shared" si="17"/>
        <v>1.118298004987528E-2</v>
      </c>
      <c r="O138" s="251">
        <f t="shared" si="18"/>
        <v>574</v>
      </c>
      <c r="Q138" s="29"/>
      <c r="R138" s="79"/>
      <c r="Z138" s="1"/>
    </row>
    <row r="139" spans="1:31" s="4" customFormat="1" x14ac:dyDescent="0.25">
      <c r="B139" s="234" t="s">
        <v>46</v>
      </c>
      <c r="C139" s="251">
        <v>5944</v>
      </c>
      <c r="D139" s="251">
        <v>1658</v>
      </c>
      <c r="E139" s="251">
        <v>2415</v>
      </c>
      <c r="F139" s="251">
        <v>3515</v>
      </c>
      <c r="G139" s="257">
        <f t="shared" si="12"/>
        <v>0.45548654244306408</v>
      </c>
      <c r="H139" s="265">
        <f t="shared" si="13"/>
        <v>1100</v>
      </c>
      <c r="I139" s="263">
        <f t="shared" si="14"/>
        <v>8.3056085896296861E-3</v>
      </c>
      <c r="J139" s="251">
        <v>14811</v>
      </c>
      <c r="K139" s="263">
        <f t="shared" si="14"/>
        <v>0.15363128491620112</v>
      </c>
      <c r="L139" s="259">
        <f t="shared" si="15"/>
        <v>3.2136557610241825</v>
      </c>
      <c r="M139" s="258">
        <f t="shared" si="16"/>
        <v>11296</v>
      </c>
      <c r="N139" s="257">
        <f t="shared" si="17"/>
        <v>1.4917563930013458</v>
      </c>
      <c r="O139" s="251">
        <f t="shared" si="18"/>
        <v>8867</v>
      </c>
      <c r="Q139" s="29"/>
      <c r="R139" s="79"/>
      <c r="Z139" s="1"/>
    </row>
    <row r="140" spans="1:31" s="4" customFormat="1" x14ac:dyDescent="0.25">
      <c r="B140" s="234" t="s">
        <v>48</v>
      </c>
      <c r="C140" s="251">
        <v>72064</v>
      </c>
      <c r="D140" s="251">
        <v>28320</v>
      </c>
      <c r="E140" s="251">
        <v>66989</v>
      </c>
      <c r="F140" s="251">
        <v>97391</v>
      </c>
      <c r="G140" s="257">
        <f t="shared" si="12"/>
        <v>0.45383570436937415</v>
      </c>
      <c r="H140" s="264">
        <f t="shared" si="13"/>
        <v>30402</v>
      </c>
      <c r="I140" s="259">
        <f t="shared" si="14"/>
        <v>0.23012561199221188</v>
      </c>
      <c r="J140" s="251">
        <v>92103</v>
      </c>
      <c r="K140" s="259">
        <f t="shared" si="14"/>
        <v>4.2460893854748605</v>
      </c>
      <c r="L140" s="259">
        <f t="shared" si="15"/>
        <v>-5.4296598248298134E-2</v>
      </c>
      <c r="M140" s="258">
        <f t="shared" si="16"/>
        <v>-5288</v>
      </c>
      <c r="N140" s="257">
        <f t="shared" si="17"/>
        <v>0.27807226909413862</v>
      </c>
      <c r="O140" s="251">
        <f t="shared" si="18"/>
        <v>20039</v>
      </c>
      <c r="Q140" s="29"/>
      <c r="R140" s="79"/>
      <c r="Z140" s="1"/>
    </row>
    <row r="141" spans="1:31" s="4" customFormat="1" x14ac:dyDescent="0.25">
      <c r="B141" s="234" t="s">
        <v>50</v>
      </c>
      <c r="C141" s="251">
        <v>11886</v>
      </c>
      <c r="D141" s="251">
        <v>4963</v>
      </c>
      <c r="E141" s="251">
        <v>24120</v>
      </c>
      <c r="F141" s="251">
        <v>16359</v>
      </c>
      <c r="G141" s="257">
        <f t="shared" si="12"/>
        <v>-0.32176616915422884</v>
      </c>
      <c r="H141" s="265">
        <f t="shared" si="13"/>
        <v>-7761</v>
      </c>
      <c r="I141" s="263">
        <f t="shared" si="14"/>
        <v>3.8654751327952215E-2</v>
      </c>
      <c r="J141" s="251">
        <v>19520</v>
      </c>
      <c r="K141" s="263">
        <f t="shared" si="14"/>
        <v>-1.0839385474860335</v>
      </c>
      <c r="L141" s="259">
        <f t="shared" si="15"/>
        <v>0.19322696986368371</v>
      </c>
      <c r="M141" s="258">
        <f t="shared" si="16"/>
        <v>3161</v>
      </c>
      <c r="N141" s="257">
        <f t="shared" si="17"/>
        <v>0.64226821470637718</v>
      </c>
      <c r="O141" s="251">
        <f t="shared" si="18"/>
        <v>7634</v>
      </c>
      <c r="Q141" s="29"/>
      <c r="R141" s="79"/>
      <c r="Z141" s="1"/>
    </row>
    <row r="142" spans="1:31" s="4" customFormat="1" x14ac:dyDescent="0.25">
      <c r="B142" s="234" t="s">
        <v>51</v>
      </c>
      <c r="C142" s="251">
        <v>61076</v>
      </c>
      <c r="D142" s="251">
        <v>27791</v>
      </c>
      <c r="E142" s="251">
        <v>53247</v>
      </c>
      <c r="F142" s="251">
        <v>69865</v>
      </c>
      <c r="G142" s="257">
        <f t="shared" si="12"/>
        <v>0.31209270005821921</v>
      </c>
      <c r="H142" s="264">
        <f t="shared" si="13"/>
        <v>16618</v>
      </c>
      <c r="I142" s="259">
        <f t="shared" si="14"/>
        <v>0.16508430842517155</v>
      </c>
      <c r="J142" s="251">
        <v>66121</v>
      </c>
      <c r="K142" s="259">
        <f t="shared" si="14"/>
        <v>2.3209497206703911</v>
      </c>
      <c r="L142" s="259">
        <f t="shared" si="15"/>
        <v>-5.3589064624633198E-2</v>
      </c>
      <c r="M142" s="258">
        <f t="shared" si="16"/>
        <v>-3744</v>
      </c>
      <c r="N142" s="257">
        <f t="shared" si="17"/>
        <v>8.2602004060514878E-2</v>
      </c>
      <c r="O142" s="251">
        <f t="shared" si="18"/>
        <v>5045</v>
      </c>
      <c r="Q142" s="29"/>
      <c r="R142" s="79"/>
      <c r="Z142" s="1"/>
    </row>
    <row r="143" spans="1:31" s="4" customFormat="1" x14ac:dyDescent="0.25">
      <c r="B143" s="234" t="s">
        <v>49</v>
      </c>
      <c r="C143" s="251">
        <v>19153</v>
      </c>
      <c r="D143" s="251">
        <v>8684</v>
      </c>
      <c r="E143" s="251">
        <v>11001</v>
      </c>
      <c r="F143" s="251">
        <v>16289</v>
      </c>
      <c r="G143" s="257">
        <f t="shared" si="12"/>
        <v>0.48068357422052532</v>
      </c>
      <c r="H143" s="265">
        <f t="shared" si="13"/>
        <v>5288</v>
      </c>
      <c r="I143" s="263">
        <f t="shared" si="14"/>
        <v>3.8489348027447495E-2</v>
      </c>
      <c r="J143" s="251">
        <v>12024</v>
      </c>
      <c r="K143" s="263">
        <f t="shared" si="14"/>
        <v>0.73854748603351961</v>
      </c>
      <c r="L143" s="259">
        <f t="shared" si="15"/>
        <v>-0.261833138928111</v>
      </c>
      <c r="M143" s="258">
        <f t="shared" si="16"/>
        <v>-4265</v>
      </c>
      <c r="N143" s="257">
        <f t="shared" si="17"/>
        <v>-0.37221323030334674</v>
      </c>
      <c r="O143" s="251">
        <f t="shared" si="18"/>
        <v>-7129</v>
      </c>
      <c r="Q143" s="29"/>
      <c r="R143" s="79"/>
      <c r="Z143" s="1"/>
    </row>
    <row r="144" spans="1:31" s="4" customFormat="1" x14ac:dyDescent="0.25">
      <c r="B144" s="234" t="s">
        <v>52</v>
      </c>
      <c r="C144" s="251">
        <v>24890</v>
      </c>
      <c r="D144" s="251">
        <v>20058</v>
      </c>
      <c r="E144" s="251">
        <v>34195</v>
      </c>
      <c r="F144" s="251">
        <v>19943</v>
      </c>
      <c r="G144" s="257">
        <f t="shared" si="12"/>
        <v>-0.41678607983623339</v>
      </c>
      <c r="H144" s="264">
        <f t="shared" si="13"/>
        <v>-14252</v>
      </c>
      <c r="I144" s="259">
        <f t="shared" si="14"/>
        <v>4.7123400313793688E-2</v>
      </c>
      <c r="J144" s="251">
        <v>20738</v>
      </c>
      <c r="K144" s="259">
        <f t="shared" si="14"/>
        <v>-1.9905027932960895</v>
      </c>
      <c r="L144" s="259">
        <f t="shared" si="15"/>
        <v>3.9863611292182632E-2</v>
      </c>
      <c r="M144" s="258">
        <f t="shared" si="16"/>
        <v>795</v>
      </c>
      <c r="N144" s="257">
        <f t="shared" si="17"/>
        <v>-0.16681398151868221</v>
      </c>
      <c r="O144" s="251">
        <f t="shared" si="18"/>
        <v>-4152</v>
      </c>
      <c r="Q144" s="29"/>
      <c r="R144" s="79"/>
      <c r="Z144" s="1"/>
    </row>
    <row r="145" spans="2:31" s="4" customFormat="1" x14ac:dyDescent="0.25">
      <c r="B145" s="234" t="s">
        <v>47</v>
      </c>
      <c r="C145" s="251">
        <v>22752</v>
      </c>
      <c r="D145" s="251">
        <v>8930</v>
      </c>
      <c r="E145" s="251">
        <v>21567</v>
      </c>
      <c r="F145" s="251">
        <v>23338</v>
      </c>
      <c r="G145" s="257">
        <f t="shared" si="12"/>
        <v>8.2116196040246781E-2</v>
      </c>
      <c r="H145" s="265">
        <f t="shared" si="13"/>
        <v>1771</v>
      </c>
      <c r="I145" s="263">
        <f t="shared" si="14"/>
        <v>5.5145460388272435E-2</v>
      </c>
      <c r="J145" s="251">
        <v>31999</v>
      </c>
      <c r="K145" s="263">
        <f t="shared" si="14"/>
        <v>0.24734636871508381</v>
      </c>
      <c r="L145" s="259">
        <f t="shared" si="15"/>
        <v>0.37111149198731685</v>
      </c>
      <c r="M145" s="258">
        <f t="shared" si="16"/>
        <v>8661</v>
      </c>
      <c r="N145" s="257">
        <f t="shared" si="17"/>
        <v>0.40642580872011247</v>
      </c>
      <c r="O145" s="251">
        <f t="shared" si="18"/>
        <v>9247</v>
      </c>
      <c r="Q145" s="29"/>
      <c r="R145" s="79"/>
      <c r="Z145" s="1"/>
    </row>
    <row r="146" spans="2:31" s="4" customFormat="1" x14ac:dyDescent="0.25">
      <c r="B146" s="234" t="s">
        <v>203</v>
      </c>
      <c r="C146" s="251">
        <f>C136-SUM(C137:C145)</f>
        <v>32990</v>
      </c>
      <c r="D146" s="251">
        <f>D136-SUM(D137:D145)</f>
        <v>14597</v>
      </c>
      <c r="E146" s="251">
        <f>E136-SUM(E137:E145)</f>
        <v>32366</v>
      </c>
      <c r="F146" s="251">
        <f>F136-SUM(F137:F145)</f>
        <v>41603</v>
      </c>
      <c r="G146" s="257">
        <f t="shared" si="12"/>
        <v>0.28539207810665523</v>
      </c>
      <c r="H146" s="264">
        <f t="shared" si="13"/>
        <v>9237</v>
      </c>
      <c r="I146" s="259">
        <f t="shared" si="14"/>
        <v>9.8303907298538787E-2</v>
      </c>
      <c r="J146" s="251">
        <f>J136-SUM(J137:J145)</f>
        <v>44199</v>
      </c>
      <c r="K146" s="259">
        <f t="shared" si="14"/>
        <v>1.2900837988826817</v>
      </c>
      <c r="L146" s="259">
        <f t="shared" si="15"/>
        <v>6.2399346200995076E-2</v>
      </c>
      <c r="M146" s="258">
        <f t="shared" si="16"/>
        <v>2596</v>
      </c>
      <c r="N146" s="257">
        <f t="shared" si="17"/>
        <v>0.33976962715974546</v>
      </c>
      <c r="O146" s="251">
        <f t="shared" si="18"/>
        <v>11209</v>
      </c>
      <c r="Q146" s="29"/>
      <c r="R146" s="79"/>
      <c r="Z146" s="1"/>
    </row>
    <row r="147" spans="2:31" s="4" customFormat="1" ht="7.5" customHeight="1" x14ac:dyDescent="0.25"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Z147" s="1" t="s">
        <v>182</v>
      </c>
    </row>
    <row r="148" spans="2:31" s="4" customFormat="1" x14ac:dyDescent="0.25">
      <c r="B148" s="125" t="s">
        <v>183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205E7-8E40-427A-8A16-0E1874A22C44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9" t="s">
        <v>319</v>
      </c>
      <c r="C4" s="269"/>
      <c r="D4" s="269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1" t="s">
        <v>206</v>
      </c>
      <c r="D6" s="292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1041269</v>
      </c>
      <c r="D8" s="116">
        <f t="shared" ref="D8:D20" si="0">C8/C9-1</f>
        <v>2.4083848931087504E-2</v>
      </c>
    </row>
    <row r="9" spans="1:5" x14ac:dyDescent="0.25">
      <c r="A9" s="1"/>
      <c r="B9" s="114">
        <v>2022</v>
      </c>
      <c r="C9" s="115">
        <v>1016781</v>
      </c>
      <c r="D9" s="116">
        <f t="shared" si="0"/>
        <v>0.27049822504282761</v>
      </c>
    </row>
    <row r="10" spans="1:5" x14ac:dyDescent="0.25">
      <c r="A10" s="1"/>
      <c r="B10" s="114">
        <v>2021</v>
      </c>
      <c r="C10" s="115">
        <v>800301</v>
      </c>
      <c r="D10" s="116">
        <f t="shared" si="0"/>
        <v>0.75242126376501872</v>
      </c>
    </row>
    <row r="11" spans="1:5" x14ac:dyDescent="0.25">
      <c r="A11" s="1" t="s">
        <v>72</v>
      </c>
      <c r="B11" s="114">
        <v>2020</v>
      </c>
      <c r="C11" s="115">
        <v>456683</v>
      </c>
      <c r="D11" s="116">
        <f t="shared" si="0"/>
        <v>-0.5640494980225419</v>
      </c>
    </row>
    <row r="12" spans="1:5" x14ac:dyDescent="0.25">
      <c r="A12" s="1" t="s">
        <v>74</v>
      </c>
      <c r="B12" s="114">
        <v>2019</v>
      </c>
      <c r="C12" s="115">
        <v>1047557</v>
      </c>
      <c r="D12" s="116">
        <f t="shared" si="0"/>
        <v>1.8337832570067158E-2</v>
      </c>
    </row>
    <row r="13" spans="1:5" x14ac:dyDescent="0.25">
      <c r="A13" s="1" t="s">
        <v>76</v>
      </c>
      <c r="B13" s="114">
        <v>2018</v>
      </c>
      <c r="C13" s="115">
        <v>1028693</v>
      </c>
      <c r="D13" s="116">
        <f t="shared" si="0"/>
        <v>5.9228437393170408E-2</v>
      </c>
    </row>
    <row r="14" spans="1:5" x14ac:dyDescent="0.25">
      <c r="A14" s="1" t="s">
        <v>78</v>
      </c>
      <c r="B14" s="114">
        <v>2017</v>
      </c>
      <c r="C14" s="115">
        <v>971172</v>
      </c>
      <c r="D14" s="116">
        <f>C14/C15-1</f>
        <v>7.945898148032926E-3</v>
      </c>
    </row>
    <row r="15" spans="1:5" x14ac:dyDescent="0.25">
      <c r="A15" s="1" t="s">
        <v>80</v>
      </c>
      <c r="B15" s="114">
        <v>2016</v>
      </c>
      <c r="C15" s="115">
        <v>963516</v>
      </c>
      <c r="D15" s="116">
        <f>C15/C16-1</f>
        <v>2.6852246568334959E-2</v>
      </c>
    </row>
    <row r="16" spans="1:5" x14ac:dyDescent="0.25">
      <c r="A16" s="1" t="s">
        <v>82</v>
      </c>
      <c r="B16" s="114">
        <v>2015</v>
      </c>
      <c r="C16" s="115">
        <v>938320</v>
      </c>
      <c r="D16" s="116">
        <f t="shared" si="0"/>
        <v>3.0851989557787451E-3</v>
      </c>
    </row>
    <row r="17" spans="1:4" x14ac:dyDescent="0.25">
      <c r="A17" s="1" t="s">
        <v>84</v>
      </c>
      <c r="B17" s="114">
        <v>2014</v>
      </c>
      <c r="C17" s="115">
        <v>935434</v>
      </c>
      <c r="D17" s="116">
        <f t="shared" si="0"/>
        <v>-2.6347206912954224E-2</v>
      </c>
    </row>
    <row r="18" spans="1:4" x14ac:dyDescent="0.25">
      <c r="A18" s="1" t="s">
        <v>86</v>
      </c>
      <c r="B18" s="114">
        <v>2013</v>
      </c>
      <c r="C18" s="115">
        <v>960747</v>
      </c>
      <c r="D18" s="116">
        <f t="shared" si="0"/>
        <v>-2.0906750694513754E-2</v>
      </c>
    </row>
    <row r="19" spans="1:4" x14ac:dyDescent="0.25">
      <c r="A19" s="1" t="s">
        <v>88</v>
      </c>
      <c r="B19" s="114">
        <v>2012</v>
      </c>
      <c r="C19" s="115">
        <v>981262</v>
      </c>
      <c r="D19" s="116">
        <f>C19/C20-1</f>
        <v>-6.5069419830861785E-2</v>
      </c>
    </row>
    <row r="20" spans="1:4" x14ac:dyDescent="0.25">
      <c r="A20" s="1" t="s">
        <v>90</v>
      </c>
      <c r="B20" s="114">
        <v>2011</v>
      </c>
      <c r="C20" s="115">
        <v>1049556</v>
      </c>
      <c r="D20" s="116">
        <f t="shared" si="0"/>
        <v>-0.1178659799359888</v>
      </c>
    </row>
    <row r="21" spans="1:4" x14ac:dyDescent="0.25">
      <c r="A21" s="1" t="s">
        <v>92</v>
      </c>
      <c r="B21" s="114">
        <v>2010</v>
      </c>
      <c r="C21" s="115">
        <v>1189792</v>
      </c>
      <c r="D21" s="116"/>
    </row>
    <row r="22" spans="1:4" ht="6" customHeight="1" x14ac:dyDescent="0.25"/>
    <row r="23" spans="1:4" x14ac:dyDescent="0.25">
      <c r="B23" s="105" t="s">
        <v>55</v>
      </c>
      <c r="C23" s="105"/>
      <c r="D23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6C6E3-69F2-4DA5-8C8D-DD8901F16F60}">
  <sheetPr>
    <tabColor theme="4" tint="0.39997558519241921"/>
  </sheetPr>
  <dimension ref="A4:E23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9" t="s">
        <v>320</v>
      </c>
      <c r="C4" s="269"/>
      <c r="D4" s="269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1" t="s">
        <v>207</v>
      </c>
      <c r="D6" s="292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15069</v>
      </c>
      <c r="D8" s="116">
        <f t="shared" ref="D8:D20" si="0">C8/C9-1</f>
        <v>0.66747814540223516</v>
      </c>
    </row>
    <row r="9" spans="1:5" x14ac:dyDescent="0.25">
      <c r="A9" s="1"/>
      <c r="B9" s="114">
        <v>2022</v>
      </c>
      <c r="C9" s="115">
        <v>9037</v>
      </c>
      <c r="D9" s="116">
        <f t="shared" si="0"/>
        <v>0.9049325463743676</v>
      </c>
    </row>
    <row r="10" spans="1:5" x14ac:dyDescent="0.25">
      <c r="A10" s="1"/>
      <c r="B10" s="114">
        <v>2021</v>
      </c>
      <c r="C10" s="115">
        <v>4744</v>
      </c>
      <c r="D10" s="116">
        <f t="shared" si="0"/>
        <v>-0.69080362380238547</v>
      </c>
    </row>
    <row r="11" spans="1:5" x14ac:dyDescent="0.25">
      <c r="A11" s="1" t="s">
        <v>72</v>
      </c>
      <c r="B11" s="114">
        <v>2020</v>
      </c>
      <c r="C11" s="115">
        <v>15343</v>
      </c>
      <c r="D11" s="116">
        <f t="shared" si="0"/>
        <v>-0.19888262322472849</v>
      </c>
    </row>
    <row r="12" spans="1:5" x14ac:dyDescent="0.25">
      <c r="A12" s="1" t="s">
        <v>74</v>
      </c>
      <c r="B12" s="114">
        <v>2019</v>
      </c>
      <c r="C12" s="115">
        <v>19152</v>
      </c>
      <c r="D12" s="116">
        <f t="shared" si="0"/>
        <v>0.24315201869401526</v>
      </c>
    </row>
    <row r="13" spans="1:5" x14ac:dyDescent="0.25">
      <c r="A13" s="1" t="s">
        <v>76</v>
      </c>
      <c r="B13" s="114">
        <v>2018</v>
      </c>
      <c r="C13" s="115">
        <v>15406</v>
      </c>
      <c r="D13" s="116">
        <f t="shared" si="0"/>
        <v>0.35128497500219269</v>
      </c>
    </row>
    <row r="14" spans="1:5" x14ac:dyDescent="0.25">
      <c r="A14" s="1" t="s">
        <v>78</v>
      </c>
      <c r="B14" s="114">
        <v>2017</v>
      </c>
      <c r="C14" s="115">
        <v>11401</v>
      </c>
      <c r="D14" s="116">
        <f>C14/C15-1</f>
        <v>-9.7450918302723233E-2</v>
      </c>
    </row>
    <row r="15" spans="1:5" x14ac:dyDescent="0.25">
      <c r="A15" s="1" t="s">
        <v>80</v>
      </c>
      <c r="B15" s="114">
        <v>2016</v>
      </c>
      <c r="C15" s="115">
        <v>12632</v>
      </c>
      <c r="D15" s="116">
        <f>C15/C16-1</f>
        <v>-0.26626394052044611</v>
      </c>
    </row>
    <row r="16" spans="1:5" x14ac:dyDescent="0.25">
      <c r="A16" s="1" t="s">
        <v>82</v>
      </c>
      <c r="B16" s="114">
        <v>2015</v>
      </c>
      <c r="C16" s="115">
        <v>17216</v>
      </c>
      <c r="D16" s="116">
        <f t="shared" si="0"/>
        <v>-0.16483942951392261</v>
      </c>
    </row>
    <row r="17" spans="1:4" x14ac:dyDescent="0.25">
      <c r="A17" s="1" t="s">
        <v>84</v>
      </c>
      <c r="B17" s="114">
        <v>2014</v>
      </c>
      <c r="C17" s="115">
        <v>20614</v>
      </c>
      <c r="D17" s="116">
        <f t="shared" si="0"/>
        <v>0.10176376269374665</v>
      </c>
    </row>
    <row r="18" spans="1:4" x14ac:dyDescent="0.25">
      <c r="A18" s="1" t="s">
        <v>86</v>
      </c>
      <c r="B18" s="114">
        <v>2013</v>
      </c>
      <c r="C18" s="115">
        <v>18710</v>
      </c>
      <c r="D18" s="116">
        <f t="shared" si="0"/>
        <v>-0.18758141554494134</v>
      </c>
    </row>
    <row r="19" spans="1:4" x14ac:dyDescent="0.25">
      <c r="A19" s="1" t="s">
        <v>88</v>
      </c>
      <c r="B19" s="114">
        <v>2012</v>
      </c>
      <c r="C19" s="115">
        <v>23030</v>
      </c>
      <c r="D19" s="116">
        <f>C19/C20-1</f>
        <v>0.29265828468792088</v>
      </c>
    </row>
    <row r="20" spans="1:4" x14ac:dyDescent="0.25">
      <c r="A20" s="1" t="s">
        <v>90</v>
      </c>
      <c r="B20" s="114">
        <v>2011</v>
      </c>
      <c r="C20" s="115">
        <v>17816</v>
      </c>
      <c r="D20" s="116">
        <f t="shared" si="0"/>
        <v>-9.5619301756726394E-3</v>
      </c>
    </row>
    <row r="21" spans="1:4" x14ac:dyDescent="0.25">
      <c r="A21" s="1" t="s">
        <v>92</v>
      </c>
      <c r="B21" s="114">
        <v>2010</v>
      </c>
      <c r="C21" s="115">
        <v>17988</v>
      </c>
      <c r="D21" s="116"/>
    </row>
    <row r="22" spans="1:4" ht="6" customHeight="1" x14ac:dyDescent="0.25"/>
    <row r="23" spans="1:4" x14ac:dyDescent="0.25">
      <c r="B23" s="105" t="s">
        <v>55</v>
      </c>
      <c r="C23" s="105"/>
      <c r="D23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0639D-CBBA-4F0B-B415-992CC79AC263}">
  <sheetPr>
    <tabColor theme="4" tint="0.39997558519241921"/>
  </sheetPr>
  <dimension ref="A4:E23"/>
  <sheetViews>
    <sheetView showGridLines="0" zoomScaleNormal="100" workbookViewId="0">
      <selection activeCell="F20" sqref="F20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9" t="s">
        <v>321</v>
      </c>
      <c r="C4" s="269"/>
      <c r="D4" s="269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1" t="s">
        <v>208</v>
      </c>
      <c r="D6" s="292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31999</v>
      </c>
      <c r="D8" s="116">
        <f t="shared" ref="D8:D20" si="0">C8/C9-1</f>
        <v>0.37111149198731685</v>
      </c>
    </row>
    <row r="9" spans="1:5" x14ac:dyDescent="0.25">
      <c r="A9" s="1"/>
      <c r="B9" s="114">
        <v>2022</v>
      </c>
      <c r="C9" s="115">
        <v>23338</v>
      </c>
      <c r="D9" s="116">
        <f t="shared" si="0"/>
        <v>8.2116196040246781E-2</v>
      </c>
    </row>
    <row r="10" spans="1:5" x14ac:dyDescent="0.25">
      <c r="A10" s="1"/>
      <c r="B10" s="114">
        <v>2021</v>
      </c>
      <c r="C10" s="115">
        <v>21567</v>
      </c>
      <c r="D10" s="116">
        <f t="shared" si="0"/>
        <v>1.41511758118701</v>
      </c>
    </row>
    <row r="11" spans="1:5" x14ac:dyDescent="0.25">
      <c r="A11" s="1" t="s">
        <v>72</v>
      </c>
      <c r="B11" s="114">
        <v>2020</v>
      </c>
      <c r="C11" s="115">
        <v>8930</v>
      </c>
      <c r="D11" s="116">
        <f t="shared" si="0"/>
        <v>-0.60750703234880454</v>
      </c>
    </row>
    <row r="12" spans="1:5" x14ac:dyDescent="0.25">
      <c r="A12" s="1" t="s">
        <v>74</v>
      </c>
      <c r="B12" s="114">
        <v>2019</v>
      </c>
      <c r="C12" s="115">
        <v>22752</v>
      </c>
      <c r="D12" s="116">
        <f t="shared" si="0"/>
        <v>0.15592135345221769</v>
      </c>
    </row>
    <row r="13" spans="1:5" x14ac:dyDescent="0.25">
      <c r="A13" s="1" t="s">
        <v>76</v>
      </c>
      <c r="B13" s="114">
        <v>2018</v>
      </c>
      <c r="C13" s="115">
        <v>19683</v>
      </c>
      <c r="D13" s="116">
        <f t="shared" si="0"/>
        <v>0.50712098009188367</v>
      </c>
    </row>
    <row r="14" spans="1:5" x14ac:dyDescent="0.25">
      <c r="A14" s="1" t="s">
        <v>78</v>
      </c>
      <c r="B14" s="114">
        <v>2017</v>
      </c>
      <c r="C14" s="115">
        <v>13060</v>
      </c>
      <c r="D14" s="116">
        <f>C14/C15-1</f>
        <v>0.2260608336462635</v>
      </c>
    </row>
    <row r="15" spans="1:5" x14ac:dyDescent="0.25">
      <c r="A15" s="1" t="s">
        <v>80</v>
      </c>
      <c r="B15" s="114">
        <v>2016</v>
      </c>
      <c r="C15" s="115">
        <v>10652</v>
      </c>
      <c r="D15" s="116">
        <f>C15/C16-1</f>
        <v>4.1760391198043978E-2</v>
      </c>
    </row>
    <row r="16" spans="1:5" x14ac:dyDescent="0.25">
      <c r="A16" s="1" t="s">
        <v>82</v>
      </c>
      <c r="B16" s="114">
        <v>2015</v>
      </c>
      <c r="C16" s="115">
        <v>10225</v>
      </c>
      <c r="D16" s="116">
        <f t="shared" si="0"/>
        <v>-0.14032285185807969</v>
      </c>
    </row>
    <row r="17" spans="1:4" x14ac:dyDescent="0.25">
      <c r="A17" s="1" t="s">
        <v>84</v>
      </c>
      <c r="B17" s="114">
        <v>2014</v>
      </c>
      <c r="C17" s="115">
        <v>11894</v>
      </c>
      <c r="D17" s="116">
        <f t="shared" si="0"/>
        <v>-0.21496930895650457</v>
      </c>
    </row>
    <row r="18" spans="1:4" x14ac:dyDescent="0.25">
      <c r="A18" s="1" t="s">
        <v>86</v>
      </c>
      <c r="B18" s="114">
        <v>2013</v>
      </c>
      <c r="C18" s="115">
        <v>15151</v>
      </c>
      <c r="D18" s="116">
        <f t="shared" si="0"/>
        <v>0.15260555344237359</v>
      </c>
    </row>
    <row r="19" spans="1:4" x14ac:dyDescent="0.25">
      <c r="A19" s="1" t="s">
        <v>88</v>
      </c>
      <c r="B19" s="114">
        <v>2012</v>
      </c>
      <c r="C19" s="115">
        <v>13145</v>
      </c>
      <c r="D19" s="116">
        <f>C19/C20-1</f>
        <v>0.30303330689928631</v>
      </c>
    </row>
    <row r="20" spans="1:4" x14ac:dyDescent="0.25">
      <c r="A20" s="1" t="s">
        <v>90</v>
      </c>
      <c r="B20" s="114">
        <v>2011</v>
      </c>
      <c r="C20" s="115">
        <v>10088</v>
      </c>
      <c r="D20" s="116">
        <f t="shared" si="0"/>
        <v>-0.3832609891789448</v>
      </c>
    </row>
    <row r="21" spans="1:4" x14ac:dyDescent="0.25">
      <c r="A21" s="1" t="s">
        <v>92</v>
      </c>
      <c r="B21" s="114">
        <v>2010</v>
      </c>
      <c r="C21" s="115">
        <v>16357</v>
      </c>
      <c r="D21" s="116"/>
    </row>
    <row r="22" spans="1:4" ht="6" customHeight="1" x14ac:dyDescent="0.25"/>
    <row r="23" spans="1:4" x14ac:dyDescent="0.25">
      <c r="B23" s="105" t="s">
        <v>55</v>
      </c>
      <c r="C23" s="105"/>
      <c r="D23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29F8E3-EB85-4884-B8A8-0AFE504FC33A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56D82C94-D9C1-4B68-B065-3CB360DE58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DF4283-BFB4-404F-89AD-76C35967CF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17</vt:i4>
      </vt:variant>
    </vt:vector>
  </HeadingPairs>
  <TitlesOfParts>
    <vt:vector size="63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2024-08-30T13:48:22Z</dcterms:created>
  <dcterms:modified xsi:type="dcterms:W3CDTF">2024-08-31T19:48:00Z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