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70.xml" ContentType="application/vnd.openxmlformats-officedocument.drawingml.chart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9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3.xml" ContentType="application/vnd.openxmlformats-officedocument.drawingml.chartshapes+xml"/>
  <Override PartName="/xl/charts/chart86.xml" ContentType="application/vnd.openxmlformats-officedocument.drawingml.chart+xml"/>
  <Override PartName="/xl/theme/themeOverride72.xml" ContentType="application/vnd.openxmlformats-officedocument.themeOverride+xml"/>
  <Override PartName="/xl/drawings/drawing134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5.xml" ContentType="application/vnd.openxmlformats-officedocument.themeOverride+xml"/>
  <Override PartName="/xl/drawings/drawing14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171" documentId="8_{C9198D05-ED31-46EA-A26B-D074D65BA7C3}" xr6:coauthVersionLast="47" xr6:coauthVersionMax="47" xr10:uidLastSave="{14E1E687-1F5D-4434-A623-2187562E6C6A}"/>
  <bookViews>
    <workbookView xWindow="28680" yWindow="-210" windowWidth="19440" windowHeight="14880" xr2:uid="{18B6CFCA-5916-40B1-BD38-0FFB6088302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/>
  <c r="I6" i="50" s="1"/>
  <c r="H1" i="48"/>
  <c r="E6" i="48"/>
  <c r="G6" i="48"/>
  <c r="K6" i="48" s="1"/>
  <c r="M6" i="48" s="1"/>
  <c r="C43" i="48"/>
  <c r="J43" i="48" s="1"/>
  <c r="E43" i="48"/>
  <c r="F43" i="48"/>
  <c r="G43" i="48"/>
  <c r="H43" i="48"/>
  <c r="K43" i="48"/>
  <c r="L43" i="48" s="1"/>
  <c r="M43" i="48"/>
  <c r="C44" i="48"/>
  <c r="J44" i="48" s="1"/>
  <c r="E44" i="48"/>
  <c r="F44" i="48" s="1"/>
  <c r="G44" i="48"/>
  <c r="H44" i="48" s="1"/>
  <c r="K44" i="48"/>
  <c r="M44" i="48"/>
  <c r="N44" i="48"/>
  <c r="C45" i="48"/>
  <c r="D45" i="48"/>
  <c r="E45" i="48"/>
  <c r="F45" i="48" s="1"/>
  <c r="G45" i="48"/>
  <c r="H45" i="48"/>
  <c r="J45" i="48"/>
  <c r="K45" i="48"/>
  <c r="L45" i="48" s="1"/>
  <c r="M45" i="48"/>
  <c r="N45" i="48" s="1"/>
  <c r="C46" i="48"/>
  <c r="D46" i="48"/>
  <c r="E46" i="48"/>
  <c r="F46" i="48" s="1"/>
  <c r="G46" i="48"/>
  <c r="H46" i="48" s="1"/>
  <c r="J46" i="48"/>
  <c r="K46" i="48"/>
  <c r="L46" i="48" s="1"/>
  <c r="M46" i="48"/>
  <c r="N46" i="48"/>
  <c r="B46" i="1"/>
  <c r="B45" i="1"/>
  <c r="B44" i="1"/>
  <c r="O53" i="10"/>
  <c r="M135" i="43"/>
  <c r="K135" i="43"/>
  <c r="S5" i="43"/>
  <c r="J5" i="43"/>
  <c r="F5" i="43"/>
  <c r="M135" i="42"/>
  <c r="K135" i="42"/>
  <c r="I135" i="42"/>
  <c r="Q5" i="42"/>
  <c r="N5" i="42"/>
  <c r="F5" i="42"/>
  <c r="M135" i="41"/>
  <c r="K135" i="41"/>
  <c r="I135" i="41"/>
  <c r="S5" i="41"/>
  <c r="Q5" i="41"/>
  <c r="P5" i="41"/>
  <c r="M5" i="41"/>
  <c r="J5" i="41"/>
  <c r="I5" i="41"/>
  <c r="N133" i="40"/>
  <c r="K133" i="40"/>
  <c r="R5" i="40"/>
  <c r="P5" i="40"/>
  <c r="T5" i="40"/>
  <c r="N5" i="40"/>
  <c r="J5" i="40"/>
  <c r="H5" i="40"/>
  <c r="F5" i="40"/>
  <c r="M133" i="39"/>
  <c r="I133" i="39"/>
  <c r="G133" i="39"/>
  <c r="Q5" i="39"/>
  <c r="L5" i="39"/>
  <c r="F5" i="39"/>
  <c r="K133" i="38"/>
  <c r="I133" i="38"/>
  <c r="H133" i="38"/>
  <c r="G133" i="38"/>
  <c r="T5" i="38"/>
  <c r="J5" i="38"/>
  <c r="N123" i="37"/>
  <c r="L123" i="37"/>
  <c r="K123" i="37"/>
  <c r="M123" i="37"/>
  <c r="R5" i="37"/>
  <c r="Q5" i="37"/>
  <c r="P5" i="37"/>
  <c r="T5" i="37"/>
  <c r="O5" i="37"/>
  <c r="I5" i="37"/>
  <c r="H5" i="37"/>
  <c r="G5" i="37"/>
  <c r="AO29" i="35"/>
  <c r="X29" i="35"/>
  <c r="AR7" i="35"/>
  <c r="AQ7" i="35"/>
  <c r="AE7" i="35"/>
  <c r="P7" i="35"/>
  <c r="O7" i="35"/>
  <c r="L96" i="33"/>
  <c r="D96" i="33"/>
  <c r="H96" i="33"/>
  <c r="F96" i="33"/>
  <c r="O74" i="33"/>
  <c r="L74" i="33"/>
  <c r="F74" i="33"/>
  <c r="D74" i="33"/>
  <c r="N74" i="33"/>
  <c r="H74" i="33"/>
  <c r="O52" i="33"/>
  <c r="N52" i="33"/>
  <c r="H52" i="33"/>
  <c r="L30" i="33"/>
  <c r="D30" i="33"/>
  <c r="J30" i="33"/>
  <c r="F30" i="33"/>
  <c r="O8" i="33"/>
  <c r="J8" i="33"/>
  <c r="O96" i="31"/>
  <c r="H96" i="31"/>
  <c r="D96" i="31"/>
  <c r="L96" i="31"/>
  <c r="J96" i="31"/>
  <c r="F96" i="31"/>
  <c r="F74" i="31"/>
  <c r="H74" i="31"/>
  <c r="D74" i="31"/>
  <c r="O52" i="31"/>
  <c r="J52" i="31"/>
  <c r="D52" i="31"/>
  <c r="N52" i="31"/>
  <c r="L52" i="31"/>
  <c r="F52" i="31"/>
  <c r="N30" i="31"/>
  <c r="H30" i="31"/>
  <c r="O8" i="31"/>
  <c r="J8" i="31"/>
  <c r="F8" i="31"/>
  <c r="D8" i="31"/>
  <c r="N8" i="31"/>
  <c r="H8" i="31"/>
  <c r="H272" i="30"/>
  <c r="D272" i="30"/>
  <c r="L272" i="30"/>
  <c r="C271" i="30"/>
  <c r="F272" i="30" s="1"/>
  <c r="B270" i="30"/>
  <c r="H250" i="30"/>
  <c r="D250" i="30"/>
  <c r="L250" i="30"/>
  <c r="C249" i="30"/>
  <c r="F250" i="30" s="1"/>
  <c r="B248" i="30"/>
  <c r="H228" i="30"/>
  <c r="D228" i="30"/>
  <c r="L228" i="30"/>
  <c r="C227" i="30"/>
  <c r="B226" i="30"/>
  <c r="H206" i="30"/>
  <c r="D206" i="30"/>
  <c r="O206" i="30"/>
  <c r="L206" i="30"/>
  <c r="J206" i="30"/>
  <c r="C205" i="30"/>
  <c r="B204" i="30"/>
  <c r="O184" i="30"/>
  <c r="J184" i="30"/>
  <c r="D184" i="30"/>
  <c r="L184" i="30"/>
  <c r="H184" i="30"/>
  <c r="C183" i="30"/>
  <c r="B182" i="30"/>
  <c r="O162" i="30"/>
  <c r="J162" i="30"/>
  <c r="D162" i="30"/>
  <c r="L162" i="30"/>
  <c r="H162" i="30"/>
  <c r="C161" i="30"/>
  <c r="B160" i="30"/>
  <c r="J140" i="30"/>
  <c r="H140" i="30"/>
  <c r="D140" i="30"/>
  <c r="N140" i="30"/>
  <c r="L140" i="30"/>
  <c r="C139" i="30"/>
  <c r="B138" i="30"/>
  <c r="O118" i="30"/>
  <c r="J118" i="30"/>
  <c r="D118" i="30"/>
  <c r="L118" i="30"/>
  <c r="F118" i="30"/>
  <c r="C117" i="30"/>
  <c r="B116" i="30"/>
  <c r="O96" i="30"/>
  <c r="J96" i="30"/>
  <c r="D96" i="30"/>
  <c r="L96" i="30"/>
  <c r="F96" i="30"/>
  <c r="C95" i="30"/>
  <c r="O74" i="30"/>
  <c r="H74" i="30"/>
  <c r="F74" i="30"/>
  <c r="D74" i="30"/>
  <c r="L74" i="30"/>
  <c r="J74" i="30"/>
  <c r="C73" i="30"/>
  <c r="N52" i="30"/>
  <c r="L52" i="30"/>
  <c r="D52" i="30"/>
  <c r="C51" i="30"/>
  <c r="L30" i="30"/>
  <c r="J30" i="30"/>
  <c r="D30" i="30"/>
  <c r="H30" i="30"/>
  <c r="F30" i="30"/>
  <c r="C29" i="30"/>
  <c r="J8" i="30"/>
  <c r="D8" i="30"/>
  <c r="H8" i="30"/>
  <c r="C7" i="30"/>
  <c r="M6" i="28"/>
  <c r="L6" i="28"/>
  <c r="I6" i="28"/>
  <c r="B4" i="28"/>
  <c r="M6" i="27"/>
  <c r="L6" i="27"/>
  <c r="B3" i="27"/>
  <c r="M6" i="26"/>
  <c r="K6" i="26"/>
  <c r="J6" i="26"/>
  <c r="B4" i="26"/>
  <c r="J96" i="25"/>
  <c r="H96" i="25"/>
  <c r="N96" i="25"/>
  <c r="H74" i="25"/>
  <c r="F74" i="25"/>
  <c r="O74" i="25"/>
  <c r="L74" i="25"/>
  <c r="J74" i="25"/>
  <c r="D74" i="25"/>
  <c r="O52" i="25"/>
  <c r="F52" i="25"/>
  <c r="D52" i="25"/>
  <c r="N52" i="25"/>
  <c r="L52" i="25"/>
  <c r="J52" i="25"/>
  <c r="H52" i="25"/>
  <c r="O30" i="25"/>
  <c r="D30" i="25"/>
  <c r="L30" i="25"/>
  <c r="H30" i="25"/>
  <c r="F30" i="25"/>
  <c r="J8" i="25"/>
  <c r="D8" i="25"/>
  <c r="O8" i="25"/>
  <c r="L8" i="25"/>
  <c r="H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B138" i="24"/>
  <c r="H118" i="24"/>
  <c r="C117" i="24"/>
  <c r="B116" i="24"/>
  <c r="H96" i="24"/>
  <c r="C95" i="24"/>
  <c r="F74" i="24"/>
  <c r="C73" i="24"/>
  <c r="D74" i="24" s="1"/>
  <c r="D52" i="24"/>
  <c r="C51" i="24"/>
  <c r="H30" i="24"/>
  <c r="C29" i="24"/>
  <c r="D30" i="24" s="1"/>
  <c r="O8" i="24"/>
  <c r="J8" i="24"/>
  <c r="D8" i="24"/>
  <c r="N8" i="24"/>
  <c r="L8" i="24"/>
  <c r="H8" i="24"/>
  <c r="AB7" i="22"/>
  <c r="N7" i="22"/>
  <c r="L7" i="22"/>
  <c r="M7" i="22"/>
  <c r="J7" i="22"/>
  <c r="K7" i="22"/>
  <c r="B4" i="22"/>
  <c r="R8" i="21"/>
  <c r="T8" i="21"/>
  <c r="H8" i="21"/>
  <c r="J8" i="21"/>
  <c r="B5" i="21"/>
  <c r="N7" i="19"/>
  <c r="F7" i="19"/>
  <c r="B4" i="19"/>
  <c r="AB6" i="18"/>
  <c r="AA6" i="18"/>
  <c r="Z6" i="18"/>
  <c r="T6" i="18"/>
  <c r="S6" i="18"/>
  <c r="R6" i="18"/>
  <c r="K6" i="18"/>
  <c r="J6" i="18"/>
  <c r="B3" i="18"/>
  <c r="Z7" i="17"/>
  <c r="W7" i="17"/>
  <c r="J7" i="17"/>
  <c r="B4" i="17"/>
  <c r="AA7" i="16"/>
  <c r="Z7" i="16"/>
  <c r="Y7" i="16"/>
  <c r="J7" i="16"/>
  <c r="M7" i="16"/>
  <c r="B4" i="16"/>
  <c r="AA7" i="15"/>
  <c r="Y7" i="15"/>
  <c r="X7" i="15"/>
  <c r="W7" i="15"/>
  <c r="M7" i="15"/>
  <c r="J7" i="15"/>
  <c r="L7" i="15"/>
  <c r="B4" i="15"/>
  <c r="T9" i="14"/>
  <c r="V9" i="14"/>
  <c r="I9" i="14"/>
  <c r="K9" i="14"/>
  <c r="B6" i="14"/>
  <c r="X6" i="13"/>
  <c r="Y6" i="13"/>
  <c r="M6" i="13"/>
  <c r="J6" i="13"/>
  <c r="I6" i="13"/>
  <c r="B3" i="13"/>
  <c r="X5" i="12"/>
  <c r="W5" i="12"/>
  <c r="K5" i="12"/>
  <c r="J96" i="10"/>
  <c r="H96" i="10"/>
  <c r="F96" i="10"/>
  <c r="D96" i="10"/>
  <c r="L96" i="10"/>
  <c r="C95" i="10"/>
  <c r="H74" i="10"/>
  <c r="F74" i="10"/>
  <c r="D74" i="10"/>
  <c r="L74" i="10"/>
  <c r="C73" i="10"/>
  <c r="O52" i="10"/>
  <c r="N52" i="10"/>
  <c r="F52" i="10"/>
  <c r="D52" i="10"/>
  <c r="L52" i="10"/>
  <c r="C51" i="10"/>
  <c r="L30" i="10"/>
  <c r="D30" i="10"/>
  <c r="C29" i="10"/>
  <c r="L8" i="10"/>
  <c r="J8" i="10"/>
  <c r="F8" i="10"/>
  <c r="D8" i="10"/>
  <c r="C7" i="10"/>
  <c r="S8" i="9"/>
  <c r="L272" i="8"/>
  <c r="J272" i="8"/>
  <c r="H272" i="8"/>
  <c r="F272" i="8"/>
  <c r="D272" i="8"/>
  <c r="O272" i="8"/>
  <c r="C271" i="8"/>
  <c r="B270" i="8"/>
  <c r="N250" i="8"/>
  <c r="L250" i="8"/>
  <c r="J250" i="8"/>
  <c r="H250" i="8"/>
  <c r="F250" i="8"/>
  <c r="D250" i="8"/>
  <c r="O250" i="8"/>
  <c r="C249" i="8"/>
  <c r="B248" i="8"/>
  <c r="L228" i="8"/>
  <c r="J228" i="8"/>
  <c r="H228" i="8"/>
  <c r="F228" i="8"/>
  <c r="D228" i="8"/>
  <c r="O228" i="8"/>
  <c r="C227" i="8"/>
  <c r="B226" i="8"/>
  <c r="L206" i="8"/>
  <c r="J206" i="8"/>
  <c r="H206" i="8"/>
  <c r="F206" i="8"/>
  <c r="D206" i="8"/>
  <c r="O206" i="8"/>
  <c r="C205" i="8"/>
  <c r="B204" i="8"/>
  <c r="O184" i="8"/>
  <c r="N184" i="8"/>
  <c r="L184" i="8"/>
  <c r="J184" i="8"/>
  <c r="H184" i="8"/>
  <c r="F184" i="8"/>
  <c r="D184" i="8"/>
  <c r="C183" i="8"/>
  <c r="B182" i="8"/>
  <c r="L162" i="8"/>
  <c r="J162" i="8"/>
  <c r="H162" i="8"/>
  <c r="F162" i="8"/>
  <c r="D162" i="8"/>
  <c r="O162" i="8"/>
  <c r="C161" i="8"/>
  <c r="B160" i="8"/>
  <c r="L140" i="8"/>
  <c r="J140" i="8"/>
  <c r="H140" i="8"/>
  <c r="F140" i="8"/>
  <c r="D140" i="8"/>
  <c r="O140" i="8"/>
  <c r="C139" i="8"/>
  <c r="B138" i="8"/>
  <c r="L118" i="8"/>
  <c r="J118" i="8"/>
  <c r="H118" i="8"/>
  <c r="F118" i="8"/>
  <c r="D118" i="8"/>
  <c r="O118" i="8"/>
  <c r="C117" i="8"/>
  <c r="B116" i="8"/>
  <c r="J96" i="8"/>
  <c r="H96" i="8"/>
  <c r="F96" i="8"/>
  <c r="D96" i="8"/>
  <c r="O96" i="8"/>
  <c r="L96" i="8"/>
  <c r="C95" i="8"/>
  <c r="H74" i="8"/>
  <c r="F74" i="8"/>
  <c r="D74" i="8"/>
  <c r="C73" i="8"/>
  <c r="F52" i="8"/>
  <c r="D52" i="8"/>
  <c r="C51" i="8"/>
  <c r="O30" i="8"/>
  <c r="J30" i="8"/>
  <c r="D30" i="8"/>
  <c r="N30" i="8"/>
  <c r="L30" i="8"/>
  <c r="H30" i="8"/>
  <c r="F30" i="8"/>
  <c r="C29" i="8"/>
  <c r="O8" i="8"/>
  <c r="F8" i="8"/>
  <c r="D8" i="8"/>
  <c r="N8" i="8"/>
  <c r="L8" i="8"/>
  <c r="J8" i="8"/>
  <c r="H8" i="8"/>
  <c r="C7" i="8"/>
  <c r="U6" i="6"/>
  <c r="T6" i="6"/>
  <c r="S6" i="6"/>
  <c r="M6" i="6"/>
  <c r="K6" i="6"/>
  <c r="B3" i="6"/>
  <c r="S6" i="5"/>
  <c r="K6" i="5"/>
  <c r="J6" i="5"/>
  <c r="I6" i="5"/>
  <c r="B3" i="5"/>
  <c r="N6" i="3"/>
  <c r="L56" i="2"/>
  <c r="K56" i="2"/>
  <c r="N31" i="2"/>
  <c r="J31" i="2"/>
  <c r="M31" i="2"/>
  <c r="L6" i="2"/>
  <c r="D44" i="48" l="1"/>
  <c r="L44" i="48"/>
  <c r="N43" i="48"/>
  <c r="D43" i="48"/>
  <c r="K6" i="50"/>
  <c r="M6" i="50" s="1"/>
  <c r="N142" i="3"/>
  <c r="K142" i="3"/>
  <c r="J142" i="3"/>
  <c r="N23" i="2"/>
  <c r="L9" i="5"/>
  <c r="K9" i="5"/>
  <c r="J9" i="5"/>
  <c r="I9" i="5"/>
  <c r="N18" i="3"/>
  <c r="M18" i="3"/>
  <c r="L18" i="3"/>
  <c r="K18" i="3"/>
  <c r="J18" i="3"/>
  <c r="H9" i="10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U8" i="6"/>
  <c r="S8" i="6"/>
  <c r="U13" i="6"/>
  <c r="S13" i="6"/>
  <c r="U19" i="6"/>
  <c r="S19" i="6"/>
  <c r="W24" i="6"/>
  <c r="U24" i="6"/>
  <c r="S24" i="6"/>
  <c r="M48" i="6"/>
  <c r="K48" i="6"/>
  <c r="I48" i="6"/>
  <c r="O13" i="8"/>
  <c r="N13" i="8"/>
  <c r="F15" i="8"/>
  <c r="J33" i="8"/>
  <c r="L36" i="8"/>
  <c r="F40" i="8"/>
  <c r="H78" i="8"/>
  <c r="M20" i="9"/>
  <c r="J19" i="10"/>
  <c r="F10" i="10"/>
  <c r="F78" i="10"/>
  <c r="F86" i="10"/>
  <c r="Z11" i="15"/>
  <c r="AA11" i="15"/>
  <c r="Y11" i="15"/>
  <c r="X11" i="15"/>
  <c r="W11" i="15"/>
  <c r="N95" i="3"/>
  <c r="M95" i="3"/>
  <c r="L95" i="3"/>
  <c r="K95" i="3"/>
  <c r="J95" i="3"/>
  <c r="G119" i="3"/>
  <c r="J41" i="8"/>
  <c r="E20" i="9"/>
  <c r="N7" i="3"/>
  <c r="M7" i="3"/>
  <c r="L7" i="3"/>
  <c r="K7" i="3"/>
  <c r="J7" i="3"/>
  <c r="N11" i="3"/>
  <c r="M11" i="3"/>
  <c r="L11" i="3"/>
  <c r="K11" i="3"/>
  <c r="J11" i="3"/>
  <c r="N15" i="3"/>
  <c r="M15" i="3"/>
  <c r="L15" i="3"/>
  <c r="K15" i="3"/>
  <c r="J15" i="3"/>
  <c r="N19" i="3"/>
  <c r="M19" i="3"/>
  <c r="L19" i="3"/>
  <c r="K19" i="3"/>
  <c r="J19" i="3"/>
  <c r="N23" i="3"/>
  <c r="M23" i="3"/>
  <c r="L23" i="3"/>
  <c r="K23" i="3"/>
  <c r="J23" i="3"/>
  <c r="N27" i="3"/>
  <c r="M27" i="3"/>
  <c r="L27" i="3"/>
  <c r="K27" i="3"/>
  <c r="J27" i="3"/>
  <c r="N31" i="3"/>
  <c r="M31" i="3"/>
  <c r="L31" i="3"/>
  <c r="K31" i="3"/>
  <c r="J31" i="3"/>
  <c r="N35" i="3"/>
  <c r="M35" i="3"/>
  <c r="L35" i="3"/>
  <c r="K35" i="3"/>
  <c r="J35" i="3"/>
  <c r="N39" i="3"/>
  <c r="M39" i="3"/>
  <c r="L39" i="3"/>
  <c r="K39" i="3"/>
  <c r="J39" i="3"/>
  <c r="M46" i="3"/>
  <c r="L46" i="3"/>
  <c r="K46" i="3"/>
  <c r="J46" i="3"/>
  <c r="M54" i="3"/>
  <c r="L54" i="3"/>
  <c r="K54" i="3"/>
  <c r="J54" i="3"/>
  <c r="N62" i="3"/>
  <c r="M62" i="3"/>
  <c r="L62" i="3"/>
  <c r="K62" i="3"/>
  <c r="J62" i="3"/>
  <c r="N66" i="3"/>
  <c r="M66" i="3"/>
  <c r="L66" i="3"/>
  <c r="K66" i="3"/>
  <c r="J66" i="3"/>
  <c r="N70" i="3"/>
  <c r="M70" i="3"/>
  <c r="L70" i="3"/>
  <c r="K70" i="3"/>
  <c r="J70" i="3"/>
  <c r="N80" i="3"/>
  <c r="M80" i="3"/>
  <c r="L80" i="3"/>
  <c r="K80" i="3"/>
  <c r="J80" i="3"/>
  <c r="N84" i="3"/>
  <c r="M84" i="3"/>
  <c r="L84" i="3"/>
  <c r="K84" i="3"/>
  <c r="J84" i="3"/>
  <c r="N88" i="3"/>
  <c r="M88" i="3"/>
  <c r="L88" i="3"/>
  <c r="K88" i="3"/>
  <c r="J88" i="3"/>
  <c r="N92" i="3"/>
  <c r="M92" i="3"/>
  <c r="L92" i="3"/>
  <c r="K92" i="3"/>
  <c r="J92" i="3"/>
  <c r="N96" i="3"/>
  <c r="M96" i="3"/>
  <c r="L96" i="3"/>
  <c r="K96" i="3"/>
  <c r="J96" i="3"/>
  <c r="N100" i="3"/>
  <c r="M100" i="3"/>
  <c r="L100" i="3"/>
  <c r="K100" i="3"/>
  <c r="J100" i="3"/>
  <c r="E113" i="3"/>
  <c r="N104" i="3"/>
  <c r="I115" i="3"/>
  <c r="M104" i="3"/>
  <c r="L104" i="3"/>
  <c r="K104" i="3"/>
  <c r="J104" i="3"/>
  <c r="G116" i="3"/>
  <c r="E117" i="3"/>
  <c r="N108" i="3"/>
  <c r="M108" i="3"/>
  <c r="L108" i="3"/>
  <c r="K108" i="3"/>
  <c r="J108" i="3"/>
  <c r="I119" i="3"/>
  <c r="G120" i="3"/>
  <c r="E121" i="3"/>
  <c r="N112" i="3"/>
  <c r="I123" i="3"/>
  <c r="M112" i="3"/>
  <c r="L112" i="3"/>
  <c r="K112" i="3"/>
  <c r="J112" i="3"/>
  <c r="N135" i="3"/>
  <c r="K135" i="3"/>
  <c r="J135" i="3"/>
  <c r="K45" i="6"/>
  <c r="I45" i="6"/>
  <c r="M50" i="6"/>
  <c r="K50" i="6"/>
  <c r="I50" i="6"/>
  <c r="L15" i="8"/>
  <c r="F32" i="8"/>
  <c r="J38" i="8"/>
  <c r="L58" i="8"/>
  <c r="F80" i="8"/>
  <c r="J87" i="8"/>
  <c r="O56" i="10"/>
  <c r="D11" i="11"/>
  <c r="D81" i="11"/>
  <c r="K35" i="14"/>
  <c r="J35" i="14"/>
  <c r="I35" i="14"/>
  <c r="M13" i="2"/>
  <c r="N13" i="2"/>
  <c r="L13" i="2"/>
  <c r="N37" i="2"/>
  <c r="M37" i="2"/>
  <c r="L37" i="2"/>
  <c r="N22" i="3"/>
  <c r="M22" i="3"/>
  <c r="L22" i="3"/>
  <c r="K22" i="3"/>
  <c r="J22" i="3"/>
  <c r="M60" i="3"/>
  <c r="L60" i="3"/>
  <c r="K60" i="3"/>
  <c r="J60" i="3"/>
  <c r="N69" i="3"/>
  <c r="M69" i="3"/>
  <c r="L69" i="3"/>
  <c r="K69" i="3"/>
  <c r="J69" i="3"/>
  <c r="N107" i="3"/>
  <c r="M107" i="3"/>
  <c r="L107" i="3"/>
  <c r="K107" i="3"/>
  <c r="I118" i="3"/>
  <c r="J107" i="3"/>
  <c r="M12" i="5"/>
  <c r="L12" i="5"/>
  <c r="J12" i="5"/>
  <c r="M51" i="6"/>
  <c r="U32" i="6"/>
  <c r="S32" i="6"/>
  <c r="O34" i="8"/>
  <c r="N34" i="8"/>
  <c r="L107" i="8"/>
  <c r="H40" i="10"/>
  <c r="J109" i="10"/>
  <c r="N10" i="2"/>
  <c r="M47" i="3"/>
  <c r="L47" i="3"/>
  <c r="K47" i="3"/>
  <c r="J47" i="3"/>
  <c r="M55" i="3"/>
  <c r="L55" i="3"/>
  <c r="K55" i="3"/>
  <c r="J55" i="3"/>
  <c r="F113" i="3"/>
  <c r="H116" i="3"/>
  <c r="F117" i="3"/>
  <c r="H120" i="3"/>
  <c r="F121" i="3"/>
  <c r="M32" i="6"/>
  <c r="K37" i="6"/>
  <c r="I37" i="6"/>
  <c r="K42" i="6"/>
  <c r="I42" i="6"/>
  <c r="O10" i="8"/>
  <c r="N10" i="8"/>
  <c r="J17" i="8"/>
  <c r="L20" i="8"/>
  <c r="F37" i="8"/>
  <c r="H40" i="8"/>
  <c r="L63" i="8"/>
  <c r="J98" i="8"/>
  <c r="G10" i="9"/>
  <c r="L85" i="10"/>
  <c r="H43" i="10"/>
  <c r="H103" i="10"/>
  <c r="D19" i="11"/>
  <c r="X50" i="12"/>
  <c r="AA8" i="13"/>
  <c r="M33" i="2"/>
  <c r="L33" i="2"/>
  <c r="N48" i="2"/>
  <c r="M48" i="2"/>
  <c r="L48" i="2"/>
  <c r="K48" i="2"/>
  <c r="J48" i="2"/>
  <c r="M61" i="2"/>
  <c r="L61" i="2"/>
  <c r="N14" i="3"/>
  <c r="M14" i="3"/>
  <c r="L14" i="3"/>
  <c r="K14" i="3"/>
  <c r="J14" i="3"/>
  <c r="N34" i="3"/>
  <c r="M34" i="3"/>
  <c r="L34" i="3"/>
  <c r="K34" i="3"/>
  <c r="J34" i="3"/>
  <c r="I114" i="3"/>
  <c r="N103" i="3"/>
  <c r="M103" i="3"/>
  <c r="L103" i="3"/>
  <c r="K103" i="3"/>
  <c r="J103" i="3"/>
  <c r="E120" i="3"/>
  <c r="W49" i="6"/>
  <c r="H13" i="8"/>
  <c r="F105" i="8"/>
  <c r="L99" i="10"/>
  <c r="AA19" i="13"/>
  <c r="L11" i="2"/>
  <c r="M11" i="2"/>
  <c r="N11" i="2"/>
  <c r="L39" i="2"/>
  <c r="M39" i="2"/>
  <c r="I42" i="2"/>
  <c r="L59" i="2"/>
  <c r="M59" i="2"/>
  <c r="N59" i="2"/>
  <c r="L63" i="2"/>
  <c r="M63" i="2"/>
  <c r="N63" i="2"/>
  <c r="L8" i="3"/>
  <c r="M8" i="3"/>
  <c r="K8" i="3"/>
  <c r="J8" i="3"/>
  <c r="N8" i="3"/>
  <c r="L12" i="3"/>
  <c r="K12" i="3"/>
  <c r="J12" i="3"/>
  <c r="M12" i="3"/>
  <c r="N12" i="3"/>
  <c r="L16" i="3"/>
  <c r="K16" i="3"/>
  <c r="J16" i="3"/>
  <c r="M16" i="3"/>
  <c r="N16" i="3"/>
  <c r="L20" i="3"/>
  <c r="K20" i="3"/>
  <c r="J20" i="3"/>
  <c r="M20" i="3"/>
  <c r="N20" i="3"/>
  <c r="L24" i="3"/>
  <c r="K24" i="3"/>
  <c r="J24" i="3"/>
  <c r="M24" i="3"/>
  <c r="N24" i="3"/>
  <c r="L28" i="3"/>
  <c r="K28" i="3"/>
  <c r="J28" i="3"/>
  <c r="M28" i="3"/>
  <c r="N28" i="3"/>
  <c r="L32" i="3"/>
  <c r="K32" i="3"/>
  <c r="J32" i="3"/>
  <c r="M32" i="3"/>
  <c r="N32" i="3"/>
  <c r="L36" i="3"/>
  <c r="K36" i="3"/>
  <c r="J36" i="3"/>
  <c r="N36" i="3"/>
  <c r="M36" i="3"/>
  <c r="L40" i="3"/>
  <c r="K40" i="3"/>
  <c r="M40" i="3"/>
  <c r="J40" i="3"/>
  <c r="L48" i="3"/>
  <c r="K48" i="3"/>
  <c r="M48" i="3"/>
  <c r="J48" i="3"/>
  <c r="L56" i="3"/>
  <c r="K56" i="3"/>
  <c r="M56" i="3"/>
  <c r="J56" i="3"/>
  <c r="L63" i="3"/>
  <c r="M63" i="3"/>
  <c r="K63" i="3"/>
  <c r="J63" i="3"/>
  <c r="N63" i="3"/>
  <c r="L67" i="3"/>
  <c r="K67" i="3"/>
  <c r="M67" i="3"/>
  <c r="J67" i="3"/>
  <c r="N67" i="3"/>
  <c r="L71" i="3"/>
  <c r="K71" i="3"/>
  <c r="J71" i="3"/>
  <c r="M71" i="3"/>
  <c r="N71" i="3"/>
  <c r="L81" i="3"/>
  <c r="K81" i="3"/>
  <c r="J81" i="3"/>
  <c r="M81" i="3"/>
  <c r="N81" i="3"/>
  <c r="L85" i="3"/>
  <c r="K85" i="3"/>
  <c r="J85" i="3"/>
  <c r="M85" i="3"/>
  <c r="N85" i="3"/>
  <c r="L89" i="3"/>
  <c r="K89" i="3"/>
  <c r="J89" i="3"/>
  <c r="M89" i="3"/>
  <c r="N89" i="3"/>
  <c r="L93" i="3"/>
  <c r="K93" i="3"/>
  <c r="J93" i="3"/>
  <c r="M93" i="3"/>
  <c r="N93" i="3"/>
  <c r="L97" i="3"/>
  <c r="M97" i="3"/>
  <c r="K97" i="3"/>
  <c r="J97" i="3"/>
  <c r="N97" i="3"/>
  <c r="L101" i="3"/>
  <c r="K101" i="3"/>
  <c r="M101" i="3"/>
  <c r="J101" i="3"/>
  <c r="N101" i="3"/>
  <c r="G113" i="3"/>
  <c r="E114" i="3"/>
  <c r="I116" i="3"/>
  <c r="L105" i="3"/>
  <c r="K105" i="3"/>
  <c r="J105" i="3"/>
  <c r="M105" i="3"/>
  <c r="N105" i="3"/>
  <c r="G117" i="3"/>
  <c r="E118" i="3"/>
  <c r="L109" i="3"/>
  <c r="M109" i="3"/>
  <c r="K109" i="3"/>
  <c r="J109" i="3"/>
  <c r="I120" i="3"/>
  <c r="N109" i="3"/>
  <c r="G121" i="3"/>
  <c r="E122" i="3"/>
  <c r="G186" i="3"/>
  <c r="G190" i="3"/>
  <c r="G194" i="3"/>
  <c r="K8" i="5"/>
  <c r="J8" i="5"/>
  <c r="I8" i="5"/>
  <c r="L8" i="5"/>
  <c r="J16" i="5"/>
  <c r="L16" i="5"/>
  <c r="M16" i="5"/>
  <c r="M29" i="6"/>
  <c r="K29" i="6"/>
  <c r="I29" i="6"/>
  <c r="M34" i="6"/>
  <c r="K34" i="6"/>
  <c r="I34" i="6"/>
  <c r="J9" i="8"/>
  <c r="L12" i="8"/>
  <c r="H32" i="8"/>
  <c r="F42" i="8"/>
  <c r="L55" i="8"/>
  <c r="H62" i="8"/>
  <c r="J65" i="8"/>
  <c r="L85" i="8"/>
  <c r="J101" i="8"/>
  <c r="P10" i="9"/>
  <c r="O10" i="9"/>
  <c r="G18" i="9"/>
  <c r="F13" i="10"/>
  <c r="D97" i="11"/>
  <c r="N52" i="12"/>
  <c r="K18" i="14"/>
  <c r="J18" i="14"/>
  <c r="I18" i="14"/>
  <c r="E107" i="14"/>
  <c r="N9" i="2"/>
  <c r="M9" i="2"/>
  <c r="L9" i="2"/>
  <c r="M24" i="2"/>
  <c r="N24" i="2"/>
  <c r="L24" i="2"/>
  <c r="K24" i="2"/>
  <c r="J24" i="2"/>
  <c r="N10" i="3"/>
  <c r="M10" i="3"/>
  <c r="L10" i="3"/>
  <c r="K10" i="3"/>
  <c r="J10" i="3"/>
  <c r="N30" i="3"/>
  <c r="M30" i="3"/>
  <c r="L30" i="3"/>
  <c r="K30" i="3"/>
  <c r="J30" i="3"/>
  <c r="M44" i="3"/>
  <c r="L44" i="3"/>
  <c r="K44" i="3"/>
  <c r="J44" i="3"/>
  <c r="M52" i="3"/>
  <c r="L52" i="3"/>
  <c r="K52" i="3"/>
  <c r="J52" i="3"/>
  <c r="N91" i="3"/>
  <c r="M91" i="3"/>
  <c r="L91" i="3"/>
  <c r="K91" i="3"/>
  <c r="J91" i="3"/>
  <c r="E116" i="3"/>
  <c r="G123" i="3"/>
  <c r="G196" i="3"/>
  <c r="M12" i="9"/>
  <c r="X34" i="12"/>
  <c r="L35" i="2"/>
  <c r="M35" i="2"/>
  <c r="N35" i="2"/>
  <c r="K41" i="3"/>
  <c r="J41" i="3"/>
  <c r="L41" i="3"/>
  <c r="M41" i="3"/>
  <c r="K49" i="3"/>
  <c r="L49" i="3"/>
  <c r="J49" i="3"/>
  <c r="M49" i="3"/>
  <c r="K57" i="3"/>
  <c r="L57" i="3"/>
  <c r="J57" i="3"/>
  <c r="M57" i="3"/>
  <c r="H113" i="3"/>
  <c r="F114" i="3"/>
  <c r="H117" i="3"/>
  <c r="F118" i="3"/>
  <c r="H121" i="3"/>
  <c r="F122" i="3"/>
  <c r="I13" i="5"/>
  <c r="K13" i="5"/>
  <c r="M13" i="5"/>
  <c r="M10" i="6"/>
  <c r="K10" i="6"/>
  <c r="I10" i="6"/>
  <c r="K15" i="6"/>
  <c r="I15" i="6"/>
  <c r="K21" i="6"/>
  <c r="I21" i="6"/>
  <c r="K26" i="6"/>
  <c r="I26" i="6"/>
  <c r="W46" i="6"/>
  <c r="U46" i="6"/>
  <c r="S46" i="6"/>
  <c r="W51" i="6"/>
  <c r="U51" i="6"/>
  <c r="S51" i="6"/>
  <c r="J14" i="8"/>
  <c r="L17" i="8"/>
  <c r="F21" i="8"/>
  <c r="O32" i="8"/>
  <c r="N32" i="8"/>
  <c r="F34" i="8"/>
  <c r="L42" i="8"/>
  <c r="J57" i="8"/>
  <c r="J106" i="8"/>
  <c r="P18" i="9"/>
  <c r="O18" i="9"/>
  <c r="F105" i="10"/>
  <c r="D33" i="11"/>
  <c r="X18" i="12"/>
  <c r="G17" i="2"/>
  <c r="M41" i="2"/>
  <c r="L41" i="2"/>
  <c r="N57" i="2"/>
  <c r="M57" i="2"/>
  <c r="L57" i="2"/>
  <c r="N38" i="3"/>
  <c r="M38" i="3"/>
  <c r="L38" i="3"/>
  <c r="K38" i="3"/>
  <c r="J38" i="3"/>
  <c r="N65" i="3"/>
  <c r="M65" i="3"/>
  <c r="L65" i="3"/>
  <c r="K65" i="3"/>
  <c r="J65" i="3"/>
  <c r="N87" i="3"/>
  <c r="M87" i="3"/>
  <c r="L87" i="3"/>
  <c r="K87" i="3"/>
  <c r="J87" i="3"/>
  <c r="N99" i="3"/>
  <c r="M99" i="3"/>
  <c r="L99" i="3"/>
  <c r="K99" i="3"/>
  <c r="J99" i="3"/>
  <c r="I122" i="3"/>
  <c r="N111" i="3"/>
  <c r="M111" i="3"/>
  <c r="L111" i="3"/>
  <c r="K111" i="3"/>
  <c r="J111" i="3"/>
  <c r="G192" i="3"/>
  <c r="V10" i="5"/>
  <c r="T10" i="5"/>
  <c r="U16" i="6"/>
  <c r="S16" i="6"/>
  <c r="W22" i="6"/>
  <c r="F10" i="8"/>
  <c r="L31" i="8"/>
  <c r="I16" i="9"/>
  <c r="L15" i="2"/>
  <c r="I18" i="2"/>
  <c r="M15" i="2"/>
  <c r="N15" i="2"/>
  <c r="L22" i="2"/>
  <c r="M22" i="2"/>
  <c r="N22" i="2"/>
  <c r="J9" i="3"/>
  <c r="N9" i="3"/>
  <c r="M9" i="3"/>
  <c r="K9" i="3"/>
  <c r="L9" i="3"/>
  <c r="J13" i="3"/>
  <c r="N13" i="3"/>
  <c r="M13" i="3"/>
  <c r="K13" i="3"/>
  <c r="L13" i="3"/>
  <c r="J17" i="3"/>
  <c r="K17" i="3"/>
  <c r="N17" i="3"/>
  <c r="M17" i="3"/>
  <c r="L17" i="3"/>
  <c r="J21" i="3"/>
  <c r="N21" i="3"/>
  <c r="M21" i="3"/>
  <c r="L21" i="3"/>
  <c r="K21" i="3"/>
  <c r="J25" i="3"/>
  <c r="N25" i="3"/>
  <c r="M25" i="3"/>
  <c r="L25" i="3"/>
  <c r="K25" i="3"/>
  <c r="J29" i="3"/>
  <c r="N29" i="3"/>
  <c r="M29" i="3"/>
  <c r="K29" i="3"/>
  <c r="L29" i="3"/>
  <c r="J33" i="3"/>
  <c r="N33" i="3"/>
  <c r="M33" i="3"/>
  <c r="L33" i="3"/>
  <c r="K33" i="3"/>
  <c r="J37" i="3"/>
  <c r="N37" i="3"/>
  <c r="K37" i="3"/>
  <c r="M37" i="3"/>
  <c r="L37" i="3"/>
  <c r="J42" i="3"/>
  <c r="K42" i="3"/>
  <c r="M42" i="3"/>
  <c r="L42" i="3"/>
  <c r="J50" i="3"/>
  <c r="M50" i="3"/>
  <c r="L50" i="3"/>
  <c r="K50" i="3"/>
  <c r="J58" i="3"/>
  <c r="M58" i="3"/>
  <c r="K58" i="3"/>
  <c r="L58" i="3"/>
  <c r="J64" i="3"/>
  <c r="N64" i="3"/>
  <c r="M64" i="3"/>
  <c r="K64" i="3"/>
  <c r="L64" i="3"/>
  <c r="J68" i="3"/>
  <c r="K68" i="3"/>
  <c r="N68" i="3"/>
  <c r="M68" i="3"/>
  <c r="L68" i="3"/>
  <c r="J72" i="3"/>
  <c r="N72" i="3"/>
  <c r="K72" i="3"/>
  <c r="M72" i="3"/>
  <c r="L72" i="3"/>
  <c r="J82" i="3"/>
  <c r="N82" i="3"/>
  <c r="K82" i="3"/>
  <c r="M82" i="3"/>
  <c r="L82" i="3"/>
  <c r="J86" i="3"/>
  <c r="N86" i="3"/>
  <c r="K86" i="3"/>
  <c r="M86" i="3"/>
  <c r="L86" i="3"/>
  <c r="J90" i="3"/>
  <c r="K90" i="3"/>
  <c r="N90" i="3"/>
  <c r="M90" i="3"/>
  <c r="L90" i="3"/>
  <c r="J94" i="3"/>
  <c r="N94" i="3"/>
  <c r="K94" i="3"/>
  <c r="M94" i="3"/>
  <c r="L94" i="3"/>
  <c r="J98" i="3"/>
  <c r="N98" i="3"/>
  <c r="M98" i="3"/>
  <c r="K98" i="3"/>
  <c r="L98" i="3"/>
  <c r="J102" i="3"/>
  <c r="K102" i="3"/>
  <c r="I113" i="3"/>
  <c r="N102" i="3"/>
  <c r="M102" i="3"/>
  <c r="L102" i="3"/>
  <c r="G114" i="3"/>
  <c r="E115" i="3"/>
  <c r="J106" i="3"/>
  <c r="I117" i="3"/>
  <c r="K106" i="3"/>
  <c r="N106" i="3"/>
  <c r="M106" i="3"/>
  <c r="L106" i="3"/>
  <c r="G118" i="3"/>
  <c r="E119" i="3"/>
  <c r="J110" i="3"/>
  <c r="I121" i="3"/>
  <c r="N110" i="3"/>
  <c r="K110" i="3"/>
  <c r="M110" i="3"/>
  <c r="L110" i="3"/>
  <c r="G122" i="3"/>
  <c r="E123" i="3"/>
  <c r="M7" i="6"/>
  <c r="K7" i="6"/>
  <c r="I7" i="6"/>
  <c r="K18" i="6"/>
  <c r="I18" i="6"/>
  <c r="W43" i="6"/>
  <c r="U43" i="6"/>
  <c r="S43" i="6"/>
  <c r="W48" i="6"/>
  <c r="U48" i="6"/>
  <c r="S48" i="6"/>
  <c r="L9" i="8"/>
  <c r="F13" i="8"/>
  <c r="J19" i="8"/>
  <c r="L34" i="8"/>
  <c r="H59" i="8"/>
  <c r="J79" i="8"/>
  <c r="H81" i="8"/>
  <c r="F97" i="8"/>
  <c r="L99" i="8"/>
  <c r="J109" i="8"/>
  <c r="F75" i="10"/>
  <c r="F97" i="10"/>
  <c r="D41" i="11"/>
  <c r="N20" i="12"/>
  <c r="K53" i="14"/>
  <c r="J53" i="14"/>
  <c r="I53" i="14"/>
  <c r="E18" i="2"/>
  <c r="E42" i="2"/>
  <c r="N65" i="2"/>
  <c r="I68" i="2"/>
  <c r="K65" i="2"/>
  <c r="J65" i="2"/>
  <c r="N26" i="3"/>
  <c r="M26" i="3"/>
  <c r="L26" i="3"/>
  <c r="K26" i="3"/>
  <c r="J26" i="3"/>
  <c r="N83" i="3"/>
  <c r="M83" i="3"/>
  <c r="L83" i="3"/>
  <c r="K83" i="3"/>
  <c r="J83" i="3"/>
  <c r="G115" i="3"/>
  <c r="G188" i="3"/>
  <c r="U27" i="6"/>
  <c r="S27" i="6"/>
  <c r="F53" i="8"/>
  <c r="J76" i="8"/>
  <c r="O97" i="8"/>
  <c r="N97" i="8"/>
  <c r="H21" i="10"/>
  <c r="L7" i="2"/>
  <c r="M7" i="2"/>
  <c r="N7" i="2"/>
  <c r="M43" i="3"/>
  <c r="L43" i="3"/>
  <c r="J43" i="3"/>
  <c r="K43" i="3"/>
  <c r="M51" i="3"/>
  <c r="J51" i="3"/>
  <c r="L51" i="3"/>
  <c r="K51" i="3"/>
  <c r="J59" i="3"/>
  <c r="M59" i="3"/>
  <c r="L59" i="3"/>
  <c r="K59" i="3"/>
  <c r="H114" i="3"/>
  <c r="F115" i="3"/>
  <c r="H118" i="3"/>
  <c r="F119" i="3"/>
  <c r="H122" i="3"/>
  <c r="F123" i="3"/>
  <c r="U35" i="6"/>
  <c r="S35" i="6"/>
  <c r="U40" i="6"/>
  <c r="S40" i="6"/>
  <c r="J11" i="8"/>
  <c r="F18" i="8"/>
  <c r="H21" i="8"/>
  <c r="J36" i="8"/>
  <c r="L39" i="8"/>
  <c r="F61" i="8"/>
  <c r="F102" i="8"/>
  <c r="L104" i="8"/>
  <c r="E12" i="9"/>
  <c r="S15" i="9"/>
  <c r="R15" i="9"/>
  <c r="L82" i="8"/>
  <c r="J84" i="8"/>
  <c r="H86" i="8"/>
  <c r="H97" i="8"/>
  <c r="F99" i="8"/>
  <c r="O99" i="8"/>
  <c r="N99" i="8"/>
  <c r="L101" i="8"/>
  <c r="J103" i="8"/>
  <c r="H105" i="8"/>
  <c r="F107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H11" i="10"/>
  <c r="F15" i="10"/>
  <c r="F18" i="10"/>
  <c r="F21" i="10"/>
  <c r="L31" i="10"/>
  <c r="L34" i="10"/>
  <c r="J38" i="10"/>
  <c r="J41" i="10"/>
  <c r="H76" i="10"/>
  <c r="F80" i="10"/>
  <c r="F83" i="10"/>
  <c r="J87" i="10"/>
  <c r="J98" i="10"/>
  <c r="L104" i="10"/>
  <c r="D12" i="11"/>
  <c r="D20" i="11"/>
  <c r="D35" i="11"/>
  <c r="D57" i="11"/>
  <c r="X24" i="12"/>
  <c r="N26" i="12"/>
  <c r="AA14" i="13"/>
  <c r="U14" i="14"/>
  <c r="K22" i="14"/>
  <c r="J22" i="14"/>
  <c r="I22" i="14"/>
  <c r="K40" i="14"/>
  <c r="J40" i="14"/>
  <c r="I40" i="14"/>
  <c r="K61" i="14"/>
  <c r="J61" i="14"/>
  <c r="I61" i="14"/>
  <c r="K130" i="14"/>
  <c r="J130" i="14"/>
  <c r="I130" i="14"/>
  <c r="I12" i="15"/>
  <c r="M12" i="15"/>
  <c r="L12" i="15"/>
  <c r="K12" i="15"/>
  <c r="J12" i="15"/>
  <c r="H10" i="8"/>
  <c r="O12" i="8"/>
  <c r="N12" i="8"/>
  <c r="L14" i="8"/>
  <c r="J16" i="8"/>
  <c r="H18" i="8"/>
  <c r="O31" i="8"/>
  <c r="N31" i="8"/>
  <c r="L33" i="8"/>
  <c r="J35" i="8"/>
  <c r="H37" i="8"/>
  <c r="L41" i="8"/>
  <c r="J43" i="8"/>
  <c r="L98" i="8"/>
  <c r="J100" i="8"/>
  <c r="H102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J9" i="10"/>
  <c r="H13" i="10"/>
  <c r="H16" i="10"/>
  <c r="H19" i="10"/>
  <c r="L36" i="10"/>
  <c r="L39" i="10"/>
  <c r="L42" i="10"/>
  <c r="H78" i="10"/>
  <c r="H81" i="10"/>
  <c r="H84" i="10"/>
  <c r="H86" i="10"/>
  <c r="H97" i="10"/>
  <c r="J103" i="10"/>
  <c r="D36" i="11"/>
  <c r="D59" i="11"/>
  <c r="N16" i="12"/>
  <c r="X30" i="12"/>
  <c r="N32" i="12"/>
  <c r="X46" i="12"/>
  <c r="N48" i="12"/>
  <c r="C23" i="14"/>
  <c r="U18" i="14"/>
  <c r="T18" i="14"/>
  <c r="F37" i="14"/>
  <c r="K44" i="14"/>
  <c r="J44" i="14"/>
  <c r="I44" i="14"/>
  <c r="K70" i="14"/>
  <c r="J70" i="14"/>
  <c r="I70" i="14"/>
  <c r="K139" i="14"/>
  <c r="J139" i="14"/>
  <c r="I139" i="14"/>
  <c r="C35" i="15"/>
  <c r="F9" i="8"/>
  <c r="O9" i="8"/>
  <c r="N9" i="8"/>
  <c r="L11" i="8"/>
  <c r="J13" i="8"/>
  <c r="H15" i="8"/>
  <c r="L19" i="8"/>
  <c r="J21" i="8"/>
  <c r="J32" i="8"/>
  <c r="H34" i="8"/>
  <c r="L38" i="8"/>
  <c r="J40" i="8"/>
  <c r="H42" i="8"/>
  <c r="J97" i="8"/>
  <c r="H99" i="8"/>
  <c r="O101" i="8"/>
  <c r="N101" i="8"/>
  <c r="L103" i="8"/>
  <c r="J105" i="8"/>
  <c r="H107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F53" i="10"/>
  <c r="F56" i="10"/>
  <c r="F59" i="10"/>
  <c r="J76" i="10"/>
  <c r="J79" i="10"/>
  <c r="J82" i="10"/>
  <c r="J85" i="10"/>
  <c r="D13" i="11"/>
  <c r="D52" i="11"/>
  <c r="D60" i="11"/>
  <c r="X20" i="12"/>
  <c r="X52" i="12"/>
  <c r="AA10" i="13"/>
  <c r="G23" i="14"/>
  <c r="U22" i="14"/>
  <c r="K48" i="14"/>
  <c r="J48" i="14"/>
  <c r="I48" i="14"/>
  <c r="G79" i="14"/>
  <c r="K78" i="14"/>
  <c r="J78" i="14"/>
  <c r="I78" i="14"/>
  <c r="K147" i="14"/>
  <c r="J147" i="14"/>
  <c r="I147" i="14"/>
  <c r="J10" i="8"/>
  <c r="L16" i="8"/>
  <c r="J18" i="8"/>
  <c r="O33" i="8"/>
  <c r="N33" i="8"/>
  <c r="L35" i="8"/>
  <c r="J37" i="8"/>
  <c r="L43" i="8"/>
  <c r="O98" i="8"/>
  <c r="N98" i="8"/>
  <c r="L100" i="8"/>
  <c r="J102" i="8"/>
  <c r="L108" i="8"/>
  <c r="S11" i="9"/>
  <c r="R11" i="9"/>
  <c r="I12" i="9"/>
  <c r="G14" i="9"/>
  <c r="P14" i="9"/>
  <c r="O14" i="9"/>
  <c r="E16" i="9"/>
  <c r="M16" i="9"/>
  <c r="S19" i="9"/>
  <c r="R19" i="9"/>
  <c r="I20" i="9"/>
  <c r="L9" i="10"/>
  <c r="L12" i="10"/>
  <c r="L15" i="10"/>
  <c r="H54" i="10"/>
  <c r="H57" i="10"/>
  <c r="H60" i="10"/>
  <c r="F61" i="10"/>
  <c r="F64" i="10"/>
  <c r="J84" i="10"/>
  <c r="J101" i="10"/>
  <c r="D15" i="11"/>
  <c r="D37" i="11"/>
  <c r="D77" i="11"/>
  <c r="D85" i="11"/>
  <c r="D101" i="11"/>
  <c r="X13" i="12"/>
  <c r="X26" i="12"/>
  <c r="N28" i="12"/>
  <c r="N44" i="12"/>
  <c r="AA16" i="13"/>
  <c r="D65" i="14"/>
  <c r="K87" i="14"/>
  <c r="J87" i="14"/>
  <c r="I87" i="14"/>
  <c r="F149" i="14"/>
  <c r="K156" i="14"/>
  <c r="J156" i="14"/>
  <c r="I156" i="14"/>
  <c r="M37" i="15"/>
  <c r="L37" i="15"/>
  <c r="K37" i="15"/>
  <c r="J37" i="15"/>
  <c r="I37" i="15"/>
  <c r="L55" i="16"/>
  <c r="K55" i="16"/>
  <c r="J55" i="16"/>
  <c r="I55" i="16"/>
  <c r="H63" i="16"/>
  <c r="H9" i="8"/>
  <c r="N11" i="8"/>
  <c r="O11" i="8"/>
  <c r="L13" i="8"/>
  <c r="J15" i="8"/>
  <c r="L21" i="8"/>
  <c r="L32" i="8"/>
  <c r="J34" i="8"/>
  <c r="L40" i="8"/>
  <c r="J42" i="8"/>
  <c r="L97" i="8"/>
  <c r="J99" i="8"/>
  <c r="L105" i="8"/>
  <c r="J107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F32" i="10"/>
  <c r="H59" i="10"/>
  <c r="H62" i="10"/>
  <c r="H65" i="10"/>
  <c r="J106" i="10"/>
  <c r="D8" i="11"/>
  <c r="D16" i="11"/>
  <c r="D31" i="11"/>
  <c r="D39" i="11"/>
  <c r="D53" i="11"/>
  <c r="D61" i="11"/>
  <c r="X16" i="12"/>
  <c r="N18" i="12"/>
  <c r="X32" i="12"/>
  <c r="N34" i="12"/>
  <c r="X48" i="12"/>
  <c r="N50" i="12"/>
  <c r="K25" i="13"/>
  <c r="I25" i="13"/>
  <c r="K96" i="14"/>
  <c r="J96" i="14"/>
  <c r="I96" i="14"/>
  <c r="C135" i="14"/>
  <c r="AA16" i="15"/>
  <c r="L10" i="8"/>
  <c r="J12" i="8"/>
  <c r="L18" i="8"/>
  <c r="J20" i="8"/>
  <c r="J31" i="8"/>
  <c r="O35" i="8"/>
  <c r="N35" i="8"/>
  <c r="L37" i="8"/>
  <c r="J39" i="8"/>
  <c r="O100" i="8"/>
  <c r="N100" i="8"/>
  <c r="L102" i="8"/>
  <c r="J104" i="8"/>
  <c r="E10" i="9"/>
  <c r="M10" i="9"/>
  <c r="R13" i="9"/>
  <c r="S13" i="9"/>
  <c r="I14" i="9"/>
  <c r="G16" i="9"/>
  <c r="O16" i="9"/>
  <c r="P16" i="9"/>
  <c r="E18" i="9"/>
  <c r="M18" i="9"/>
  <c r="F34" i="10"/>
  <c r="F37" i="10"/>
  <c r="F40" i="10"/>
  <c r="H105" i="10"/>
  <c r="D32" i="11"/>
  <c r="D40" i="11"/>
  <c r="D55" i="11"/>
  <c r="D63" i="11"/>
  <c r="X22" i="12"/>
  <c r="AA12" i="13"/>
  <c r="K27" i="14"/>
  <c r="J27" i="14"/>
  <c r="I27" i="14"/>
  <c r="K104" i="14"/>
  <c r="J104" i="14"/>
  <c r="I104" i="14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F9" i="10"/>
  <c r="H32" i="10"/>
  <c r="H35" i="10"/>
  <c r="H38" i="10"/>
  <c r="H41" i="10"/>
  <c r="F42" i="10"/>
  <c r="J65" i="10"/>
  <c r="D9" i="11"/>
  <c r="D17" i="11"/>
  <c r="D56" i="11"/>
  <c r="D64" i="11"/>
  <c r="X28" i="12"/>
  <c r="N30" i="12"/>
  <c r="X44" i="12"/>
  <c r="N46" i="12"/>
  <c r="L159" i="13"/>
  <c r="J159" i="13"/>
  <c r="AA18" i="13"/>
  <c r="X18" i="13"/>
  <c r="Z18" i="13"/>
  <c r="K154" i="13"/>
  <c r="I154" i="13"/>
  <c r="K14" i="14"/>
  <c r="J14" i="14"/>
  <c r="I14" i="14"/>
  <c r="K31" i="14"/>
  <c r="J31" i="14"/>
  <c r="I31" i="14"/>
  <c r="E51" i="14"/>
  <c r="K113" i="14"/>
  <c r="J113" i="14"/>
  <c r="I113" i="14"/>
  <c r="H121" i="14"/>
  <c r="G23" i="16"/>
  <c r="D74" i="11"/>
  <c r="D78" i="11"/>
  <c r="D82" i="11"/>
  <c r="D86" i="11"/>
  <c r="D98" i="11"/>
  <c r="D102" i="11"/>
  <c r="D106" i="11"/>
  <c r="J11" i="14"/>
  <c r="I11" i="14"/>
  <c r="K11" i="14"/>
  <c r="D23" i="14"/>
  <c r="J19" i="14"/>
  <c r="I19" i="14"/>
  <c r="K19" i="14"/>
  <c r="J28" i="14"/>
  <c r="I28" i="14"/>
  <c r="K28" i="14"/>
  <c r="G37" i="14"/>
  <c r="J36" i="14"/>
  <c r="I36" i="14"/>
  <c r="K36" i="14"/>
  <c r="J45" i="14"/>
  <c r="I45" i="14"/>
  <c r="K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F35" i="15"/>
  <c r="M62" i="15"/>
  <c r="L62" i="15"/>
  <c r="K62" i="15"/>
  <c r="J62" i="15"/>
  <c r="I62" i="15"/>
  <c r="F77" i="15"/>
  <c r="M131" i="15"/>
  <c r="L131" i="15"/>
  <c r="K131" i="15"/>
  <c r="J131" i="15"/>
  <c r="I131" i="15"/>
  <c r="L17" i="16"/>
  <c r="K17" i="16"/>
  <c r="J17" i="16"/>
  <c r="I17" i="16"/>
  <c r="L81" i="16"/>
  <c r="K81" i="16"/>
  <c r="J81" i="16"/>
  <c r="I81" i="16"/>
  <c r="D93" i="16"/>
  <c r="D10" i="11"/>
  <c r="D14" i="11"/>
  <c r="D18" i="11"/>
  <c r="D30" i="11"/>
  <c r="D34" i="11"/>
  <c r="D38" i="11"/>
  <c r="D42" i="11"/>
  <c r="D54" i="11"/>
  <c r="D58" i="11"/>
  <c r="D62" i="11"/>
  <c r="K12" i="14"/>
  <c r="I12" i="14"/>
  <c r="J12" i="14"/>
  <c r="E23" i="14"/>
  <c r="K20" i="14"/>
  <c r="I20" i="14"/>
  <c r="J20" i="14"/>
  <c r="K29" i="14"/>
  <c r="I29" i="14"/>
  <c r="H37" i="14"/>
  <c r="J29" i="14"/>
  <c r="C51" i="14"/>
  <c r="K46" i="14"/>
  <c r="I46" i="14"/>
  <c r="J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E21" i="15"/>
  <c r="M88" i="15"/>
  <c r="L88" i="15"/>
  <c r="K88" i="15"/>
  <c r="J88" i="15"/>
  <c r="I88" i="15"/>
  <c r="C147" i="15"/>
  <c r="M157" i="15"/>
  <c r="L157" i="15"/>
  <c r="K157" i="15"/>
  <c r="J157" i="15"/>
  <c r="I157" i="15"/>
  <c r="H37" i="16"/>
  <c r="L38" i="16"/>
  <c r="K38" i="16"/>
  <c r="J38" i="16"/>
  <c r="I38" i="16"/>
  <c r="L114" i="16"/>
  <c r="J114" i="16"/>
  <c r="I114" i="16"/>
  <c r="K114" i="16"/>
  <c r="D75" i="11"/>
  <c r="D79" i="11"/>
  <c r="D83" i="11"/>
  <c r="D99" i="11"/>
  <c r="D103" i="11"/>
  <c r="D107" i="11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F21" i="15"/>
  <c r="L17" i="15"/>
  <c r="K17" i="15"/>
  <c r="J17" i="15"/>
  <c r="I17" i="15"/>
  <c r="M17" i="15"/>
  <c r="M45" i="15"/>
  <c r="L45" i="15"/>
  <c r="K45" i="15"/>
  <c r="J45" i="15"/>
  <c r="I45" i="15"/>
  <c r="G91" i="15"/>
  <c r="M114" i="15"/>
  <c r="L114" i="15"/>
  <c r="K114" i="15"/>
  <c r="J114" i="15"/>
  <c r="I114" i="15"/>
  <c r="L140" i="16"/>
  <c r="J140" i="16"/>
  <c r="I140" i="16"/>
  <c r="K140" i="16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X9" i="15"/>
  <c r="AA9" i="15"/>
  <c r="Z9" i="15"/>
  <c r="L13" i="15"/>
  <c r="K13" i="15"/>
  <c r="I13" i="15"/>
  <c r="M13" i="15"/>
  <c r="J13" i="15"/>
  <c r="H21" i="15"/>
  <c r="M28" i="15"/>
  <c r="L28" i="15"/>
  <c r="J28" i="15"/>
  <c r="I28" i="15"/>
  <c r="K28" i="15"/>
  <c r="M71" i="15"/>
  <c r="L71" i="15"/>
  <c r="K71" i="15"/>
  <c r="J71" i="15"/>
  <c r="I71" i="15"/>
  <c r="M140" i="15"/>
  <c r="L140" i="15"/>
  <c r="K140" i="15"/>
  <c r="J140" i="15"/>
  <c r="I140" i="15"/>
  <c r="D161" i="15"/>
  <c r="F35" i="16"/>
  <c r="L89" i="16"/>
  <c r="K89" i="16"/>
  <c r="J89" i="16"/>
  <c r="I89" i="16"/>
  <c r="E9" i="17"/>
  <c r="H87" i="10"/>
  <c r="J104" i="10"/>
  <c r="D76" i="11"/>
  <c r="D80" i="11"/>
  <c r="D84" i="11"/>
  <c r="D96" i="11"/>
  <c r="D100" i="11"/>
  <c r="D104" i="11"/>
  <c r="D108" i="11"/>
  <c r="V7" i="12"/>
  <c r="U7" i="12"/>
  <c r="X7" i="12"/>
  <c r="X12" i="12"/>
  <c r="J15" i="14"/>
  <c r="I15" i="14"/>
  <c r="H23" i="14"/>
  <c r="K15" i="14"/>
  <c r="C37" i="14"/>
  <c r="J32" i="14"/>
  <c r="I32" i="14"/>
  <c r="K32" i="14"/>
  <c r="J41" i="14"/>
  <c r="I41" i="14"/>
  <c r="K41" i="14"/>
  <c r="F51" i="14"/>
  <c r="J49" i="14"/>
  <c r="I49" i="14"/>
  <c r="K49" i="14"/>
  <c r="J58" i="14"/>
  <c r="I58" i="14"/>
  <c r="K58" i="14"/>
  <c r="J67" i="14"/>
  <c r="I67" i="14"/>
  <c r="K67" i="14"/>
  <c r="D79" i="14"/>
  <c r="J75" i="14"/>
  <c r="I75" i="14"/>
  <c r="K75" i="14"/>
  <c r="J84" i="14"/>
  <c r="I84" i="14"/>
  <c r="K84" i="14"/>
  <c r="G93" i="14"/>
  <c r="J92" i="14"/>
  <c r="I92" i="14"/>
  <c r="K92" i="14"/>
  <c r="J101" i="14"/>
  <c r="I101" i="14"/>
  <c r="K101" i="14"/>
  <c r="J110" i="14"/>
  <c r="I110" i="14"/>
  <c r="K110" i="14"/>
  <c r="E121" i="14"/>
  <c r="J118" i="14"/>
  <c r="I118" i="14"/>
  <c r="K118" i="14"/>
  <c r="J127" i="14"/>
  <c r="I127" i="14"/>
  <c r="H135" i="14"/>
  <c r="K127" i="14"/>
  <c r="C149" i="14"/>
  <c r="J144" i="14"/>
  <c r="I144" i="14"/>
  <c r="K144" i="14"/>
  <c r="J153" i="14"/>
  <c r="I153" i="14"/>
  <c r="K153" i="14"/>
  <c r="F163" i="14"/>
  <c r="J161" i="14"/>
  <c r="I161" i="14"/>
  <c r="K161" i="14"/>
  <c r="J11" i="15"/>
  <c r="I11" i="15"/>
  <c r="M11" i="15"/>
  <c r="L11" i="15"/>
  <c r="K11" i="15"/>
  <c r="D49" i="15"/>
  <c r="M97" i="15"/>
  <c r="L97" i="15"/>
  <c r="K97" i="15"/>
  <c r="J97" i="15"/>
  <c r="I97" i="15"/>
  <c r="H105" i="15"/>
  <c r="L46" i="16"/>
  <c r="K46" i="16"/>
  <c r="J46" i="16"/>
  <c r="I46" i="16"/>
  <c r="C105" i="16"/>
  <c r="C121" i="16"/>
  <c r="X11" i="12"/>
  <c r="X17" i="12"/>
  <c r="N19" i="12"/>
  <c r="X21" i="12"/>
  <c r="X25" i="12"/>
  <c r="I16" i="14"/>
  <c r="K16" i="14"/>
  <c r="J16" i="14"/>
  <c r="I25" i="14"/>
  <c r="K25" i="14"/>
  <c r="J25" i="14"/>
  <c r="D37" i="14"/>
  <c r="I33" i="14"/>
  <c r="K33" i="14"/>
  <c r="J33" i="14"/>
  <c r="I42" i="14"/>
  <c r="K42" i="14"/>
  <c r="J42" i="14"/>
  <c r="G51" i="14"/>
  <c r="I50" i="14"/>
  <c r="K50" i="14"/>
  <c r="J50" i="14"/>
  <c r="I59" i="14"/>
  <c r="K59" i="14"/>
  <c r="J59" i="14"/>
  <c r="I68" i="14"/>
  <c r="K68" i="14"/>
  <c r="J68" i="14"/>
  <c r="E79" i="14"/>
  <c r="I76" i="14"/>
  <c r="K76" i="14"/>
  <c r="J76" i="14"/>
  <c r="I85" i="14"/>
  <c r="H93" i="14"/>
  <c r="K85" i="14"/>
  <c r="J85" i="14"/>
  <c r="C107" i="14"/>
  <c r="I102" i="14"/>
  <c r="K102" i="14"/>
  <c r="J102" i="14"/>
  <c r="I111" i="14"/>
  <c r="K111" i="14"/>
  <c r="J111" i="14"/>
  <c r="F121" i="14"/>
  <c r="I119" i="14"/>
  <c r="K119" i="14"/>
  <c r="J119" i="14"/>
  <c r="I128" i="14"/>
  <c r="K128" i="14"/>
  <c r="J128" i="14"/>
  <c r="I137" i="14"/>
  <c r="K137" i="14"/>
  <c r="J137" i="14"/>
  <c r="D149" i="14"/>
  <c r="I145" i="14"/>
  <c r="K145" i="14"/>
  <c r="J145" i="14"/>
  <c r="I154" i="14"/>
  <c r="K154" i="14"/>
  <c r="J154" i="14"/>
  <c r="G163" i="14"/>
  <c r="I162" i="14"/>
  <c r="K162" i="14"/>
  <c r="J162" i="14"/>
  <c r="M54" i="15"/>
  <c r="L54" i="15"/>
  <c r="K54" i="15"/>
  <c r="J54" i="15"/>
  <c r="I54" i="15"/>
  <c r="M123" i="15"/>
  <c r="L123" i="15"/>
  <c r="K123" i="15"/>
  <c r="J123" i="15"/>
  <c r="I123" i="15"/>
  <c r="L13" i="16"/>
  <c r="K13" i="16"/>
  <c r="J13" i="16"/>
  <c r="I13" i="16"/>
  <c r="H21" i="16"/>
  <c r="G49" i="16"/>
  <c r="L72" i="16"/>
  <c r="K72" i="16"/>
  <c r="J72" i="16"/>
  <c r="I72" i="16"/>
  <c r="E149" i="16"/>
  <c r="C21" i="17"/>
  <c r="D105" i="11"/>
  <c r="X6" i="12"/>
  <c r="X10" i="12"/>
  <c r="L9" i="13"/>
  <c r="J9" i="13"/>
  <c r="L13" i="13"/>
  <c r="J13" i="13"/>
  <c r="L17" i="13"/>
  <c r="J17" i="13"/>
  <c r="L22" i="13"/>
  <c r="J22" i="13"/>
  <c r="K17" i="14"/>
  <c r="J17" i="14"/>
  <c r="I17" i="14"/>
  <c r="K26" i="14"/>
  <c r="J26" i="14"/>
  <c r="I26" i="14"/>
  <c r="E37" i="14"/>
  <c r="K34" i="14"/>
  <c r="J34" i="14"/>
  <c r="I34" i="14"/>
  <c r="H51" i="14"/>
  <c r="K43" i="14"/>
  <c r="J43" i="14"/>
  <c r="I43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H163" i="14"/>
  <c r="K155" i="14"/>
  <c r="J155" i="14"/>
  <c r="I155" i="14"/>
  <c r="M10" i="15"/>
  <c r="L10" i="15"/>
  <c r="K10" i="15"/>
  <c r="J10" i="15"/>
  <c r="I10" i="15"/>
  <c r="E63" i="15"/>
  <c r="M80" i="15"/>
  <c r="L80" i="15"/>
  <c r="K80" i="15"/>
  <c r="J80" i="15"/>
  <c r="I80" i="15"/>
  <c r="M149" i="15"/>
  <c r="L149" i="15"/>
  <c r="K149" i="15"/>
  <c r="J149" i="15"/>
  <c r="I149" i="15"/>
  <c r="L29" i="16"/>
  <c r="K29" i="16"/>
  <c r="J29" i="16"/>
  <c r="I29" i="16"/>
  <c r="C79" i="16"/>
  <c r="L98" i="16"/>
  <c r="K98" i="16"/>
  <c r="J98" i="16"/>
  <c r="I98" i="16"/>
  <c r="D161" i="16"/>
  <c r="M14" i="15"/>
  <c r="L14" i="15"/>
  <c r="K14" i="15"/>
  <c r="I14" i="15"/>
  <c r="J14" i="15"/>
  <c r="M18" i="15"/>
  <c r="L18" i="15"/>
  <c r="K18" i="15"/>
  <c r="I18" i="15"/>
  <c r="J18" i="15"/>
  <c r="M23" i="15"/>
  <c r="L23" i="15"/>
  <c r="K23" i="15"/>
  <c r="I23" i="15"/>
  <c r="J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K57" i="15"/>
  <c r="J57" i="15"/>
  <c r="I57" i="15"/>
  <c r="M66" i="15"/>
  <c r="L66" i="15"/>
  <c r="K66" i="15"/>
  <c r="J66" i="15"/>
  <c r="I66" i="15"/>
  <c r="G77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Y10" i="16"/>
  <c r="V9" i="16"/>
  <c r="AA13" i="16" s="1"/>
  <c r="W10" i="16"/>
  <c r="H23" i="16"/>
  <c r="L24" i="16"/>
  <c r="K24" i="16"/>
  <c r="J24" i="16"/>
  <c r="I24" i="16"/>
  <c r="G35" i="16"/>
  <c r="L32" i="16"/>
  <c r="K32" i="16"/>
  <c r="J32" i="16"/>
  <c r="I32" i="16"/>
  <c r="L41" i="16"/>
  <c r="K41" i="16"/>
  <c r="J41" i="16"/>
  <c r="I41" i="16"/>
  <c r="H49" i="16"/>
  <c r="L58" i="16"/>
  <c r="K58" i="16"/>
  <c r="J58" i="16"/>
  <c r="I58" i="16"/>
  <c r="C65" i="16"/>
  <c r="L67" i="16"/>
  <c r="K67" i="16"/>
  <c r="J67" i="16"/>
  <c r="I67" i="16"/>
  <c r="L75" i="16"/>
  <c r="K75" i="16"/>
  <c r="J75" i="16"/>
  <c r="I75" i="16"/>
  <c r="D79" i="16"/>
  <c r="C91" i="16"/>
  <c r="L84" i="16"/>
  <c r="K84" i="16"/>
  <c r="J84" i="16"/>
  <c r="I84" i="16"/>
  <c r="E93" i="16"/>
  <c r="D105" i="16"/>
  <c r="F121" i="16"/>
  <c r="E133" i="16"/>
  <c r="L150" i="16"/>
  <c r="K150" i="16"/>
  <c r="J150" i="16"/>
  <c r="I150" i="16"/>
  <c r="H149" i="16"/>
  <c r="G161" i="16"/>
  <c r="X19" i="17"/>
  <c r="Z19" i="17"/>
  <c r="L13" i="17"/>
  <c r="J13" i="17"/>
  <c r="I13" i="17"/>
  <c r="H21" i="17"/>
  <c r="K13" i="17"/>
  <c r="H37" i="17"/>
  <c r="L38" i="17"/>
  <c r="K38" i="17"/>
  <c r="J38" i="17"/>
  <c r="I38" i="17"/>
  <c r="G21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L16" i="16"/>
  <c r="K16" i="16"/>
  <c r="J16" i="16"/>
  <c r="I16" i="16"/>
  <c r="M20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L70" i="16"/>
  <c r="K70" i="16"/>
  <c r="J70" i="16"/>
  <c r="I70" i="16"/>
  <c r="E79" i="16"/>
  <c r="D91" i="16"/>
  <c r="L87" i="16"/>
  <c r="K87" i="16"/>
  <c r="J87" i="16"/>
  <c r="I87" i="16"/>
  <c r="F93" i="16"/>
  <c r="L96" i="16"/>
  <c r="K96" i="16"/>
  <c r="J96" i="16"/>
  <c r="I96" i="16"/>
  <c r="E105" i="16"/>
  <c r="D119" i="16"/>
  <c r="L131" i="16"/>
  <c r="J131" i="16"/>
  <c r="I131" i="16"/>
  <c r="K131" i="16"/>
  <c r="G8" i="18"/>
  <c r="L29" i="15"/>
  <c r="K29" i="15"/>
  <c r="J29" i="15"/>
  <c r="I29" i="15"/>
  <c r="M29" i="15"/>
  <c r="L38" i="15"/>
  <c r="K38" i="15"/>
  <c r="J38" i="15"/>
  <c r="I38" i="15"/>
  <c r="M38" i="15"/>
  <c r="G49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C105" i="15"/>
  <c r="L98" i="15"/>
  <c r="K98" i="15"/>
  <c r="J98" i="15"/>
  <c r="I98" i="15"/>
  <c r="M98" i="15"/>
  <c r="L107" i="15"/>
  <c r="K107" i="15"/>
  <c r="J107" i="15"/>
  <c r="I107" i="15"/>
  <c r="M107" i="15"/>
  <c r="D119" i="15"/>
  <c r="L115" i="15"/>
  <c r="K115" i="15"/>
  <c r="J115" i="15"/>
  <c r="I115" i="15"/>
  <c r="M115" i="15"/>
  <c r="L124" i="15"/>
  <c r="K124" i="15"/>
  <c r="J124" i="15"/>
  <c r="I124" i="15"/>
  <c r="M124" i="15"/>
  <c r="E133" i="15"/>
  <c r="L132" i="15"/>
  <c r="K132" i="15"/>
  <c r="J132" i="15"/>
  <c r="I132" i="15"/>
  <c r="M132" i="15"/>
  <c r="F147" i="15"/>
  <c r="L141" i="15"/>
  <c r="K141" i="15"/>
  <c r="J141" i="15"/>
  <c r="I141" i="15"/>
  <c r="M141" i="15"/>
  <c r="L150" i="15"/>
  <c r="K150" i="15"/>
  <c r="J150" i="15"/>
  <c r="I150" i="15"/>
  <c r="M150" i="15"/>
  <c r="G161" i="15"/>
  <c r="L158" i="15"/>
  <c r="K158" i="15"/>
  <c r="J158" i="15"/>
  <c r="I158" i="15"/>
  <c r="M158" i="15"/>
  <c r="E9" i="16"/>
  <c r="C21" i="16"/>
  <c r="L30" i="16"/>
  <c r="K30" i="16"/>
  <c r="J30" i="16"/>
  <c r="I30" i="16"/>
  <c r="C37" i="16"/>
  <c r="L39" i="16"/>
  <c r="K39" i="16"/>
  <c r="J39" i="16"/>
  <c r="I39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L73" i="16"/>
  <c r="K73" i="16"/>
  <c r="J73" i="16"/>
  <c r="I73" i="16"/>
  <c r="M73" i="16"/>
  <c r="F79" i="16"/>
  <c r="L82" i="16"/>
  <c r="K82" i="16"/>
  <c r="J82" i="16"/>
  <c r="I82" i="16"/>
  <c r="M82" i="16"/>
  <c r="E91" i="16"/>
  <c r="L90" i="16"/>
  <c r="K90" i="16"/>
  <c r="J90" i="16"/>
  <c r="I90" i="16"/>
  <c r="G93" i="16"/>
  <c r="F105" i="16"/>
  <c r="L99" i="16"/>
  <c r="K99" i="16"/>
  <c r="J99" i="16"/>
  <c r="I99" i="16"/>
  <c r="J104" i="16"/>
  <c r="I104" i="16"/>
  <c r="M104" i="16"/>
  <c r="L104" i="16"/>
  <c r="K104" i="16"/>
  <c r="F119" i="16"/>
  <c r="L141" i="16"/>
  <c r="K141" i="16"/>
  <c r="J141" i="16"/>
  <c r="I141" i="16"/>
  <c r="M141" i="16"/>
  <c r="F35" i="17"/>
  <c r="K24" i="15"/>
  <c r="J24" i="15"/>
  <c r="I24" i="15"/>
  <c r="M24" i="15"/>
  <c r="L24" i="15"/>
  <c r="G35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C91" i="15"/>
  <c r="K84" i="15"/>
  <c r="J84" i="15"/>
  <c r="I84" i="15"/>
  <c r="M84" i="15"/>
  <c r="L84" i="15"/>
  <c r="K93" i="15"/>
  <c r="J93" i="15"/>
  <c r="I93" i="15"/>
  <c r="M93" i="15"/>
  <c r="L93" i="15"/>
  <c r="D105" i="15"/>
  <c r="K101" i="15"/>
  <c r="J101" i="15"/>
  <c r="I101" i="15"/>
  <c r="M101" i="15"/>
  <c r="L101" i="15"/>
  <c r="K110" i="15"/>
  <c r="J110" i="15"/>
  <c r="I110" i="15"/>
  <c r="M110" i="15"/>
  <c r="L110" i="15"/>
  <c r="E119" i="15"/>
  <c r="K118" i="15"/>
  <c r="J118" i="15"/>
  <c r="I118" i="15"/>
  <c r="M118" i="15"/>
  <c r="L118" i="15"/>
  <c r="F133" i="15"/>
  <c r="K127" i="15"/>
  <c r="J127" i="15"/>
  <c r="I127" i="15"/>
  <c r="M127" i="15"/>
  <c r="L127" i="15"/>
  <c r="K136" i="15"/>
  <c r="J136" i="15"/>
  <c r="I136" i="15"/>
  <c r="M136" i="15"/>
  <c r="L136" i="15"/>
  <c r="G147" i="15"/>
  <c r="K144" i="15"/>
  <c r="J144" i="15"/>
  <c r="I144" i="15"/>
  <c r="M144" i="15"/>
  <c r="L144" i="15"/>
  <c r="K153" i="15"/>
  <c r="J153" i="15"/>
  <c r="I153" i="15"/>
  <c r="H161" i="15"/>
  <c r="M153" i="15"/>
  <c r="L153" i="15"/>
  <c r="F9" i="16"/>
  <c r="K11" i="16"/>
  <c r="J11" i="16"/>
  <c r="I11" i="16"/>
  <c r="L11" i="16"/>
  <c r="D21" i="16"/>
  <c r="K15" i="16"/>
  <c r="J15" i="16"/>
  <c r="I15" i="16"/>
  <c r="L15" i="16"/>
  <c r="K19" i="16"/>
  <c r="J19" i="16"/>
  <c r="I19" i="16"/>
  <c r="M19" i="16"/>
  <c r="L19" i="16"/>
  <c r="C23" i="16"/>
  <c r="K25" i="16"/>
  <c r="J25" i="16"/>
  <c r="I25" i="16"/>
  <c r="L25" i="16"/>
  <c r="K33" i="16"/>
  <c r="J33" i="16"/>
  <c r="I33" i="16"/>
  <c r="L33" i="16"/>
  <c r="D37" i="16"/>
  <c r="C49" i="16"/>
  <c r="K42" i="16"/>
  <c r="J42" i="16"/>
  <c r="I42" i="16"/>
  <c r="M42" i="16"/>
  <c r="L42" i="16"/>
  <c r="E51" i="16"/>
  <c r="D63" i="16"/>
  <c r="K59" i="16"/>
  <c r="J59" i="16"/>
  <c r="I59" i="16"/>
  <c r="L59" i="16"/>
  <c r="F65" i="16"/>
  <c r="K68" i="16"/>
  <c r="J68" i="16"/>
  <c r="I68" i="16"/>
  <c r="M68" i="16"/>
  <c r="L68" i="16"/>
  <c r="E77" i="16"/>
  <c r="K76" i="16"/>
  <c r="J76" i="16"/>
  <c r="I76" i="16"/>
  <c r="L76" i="16"/>
  <c r="G79" i="16"/>
  <c r="F91" i="16"/>
  <c r="K85" i="16"/>
  <c r="J85" i="16"/>
  <c r="I85" i="16"/>
  <c r="L85" i="16"/>
  <c r="K94" i="16"/>
  <c r="J94" i="16"/>
  <c r="I94" i="16"/>
  <c r="H93" i="16"/>
  <c r="L94" i="16"/>
  <c r="G105" i="16"/>
  <c r="J113" i="16"/>
  <c r="I113" i="16"/>
  <c r="M113" i="16"/>
  <c r="L113" i="16"/>
  <c r="K113" i="16"/>
  <c r="L115" i="16"/>
  <c r="K115" i="16"/>
  <c r="I115" i="16"/>
  <c r="J115" i="16"/>
  <c r="M123" i="16"/>
  <c r="L123" i="16"/>
  <c r="J123" i="16"/>
  <c r="I123" i="16"/>
  <c r="K123" i="16"/>
  <c r="D135" i="16"/>
  <c r="C147" i="16"/>
  <c r="L157" i="16"/>
  <c r="J157" i="16"/>
  <c r="I157" i="16"/>
  <c r="K157" i="16"/>
  <c r="L46" i="17"/>
  <c r="K46" i="17"/>
  <c r="J46" i="17"/>
  <c r="I46" i="17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C77" i="15"/>
  <c r="J70" i="15"/>
  <c r="I70" i="15"/>
  <c r="M70" i="15"/>
  <c r="L70" i="15"/>
  <c r="K70" i="15"/>
  <c r="J79" i="15"/>
  <c r="I79" i="15"/>
  <c r="M79" i="15"/>
  <c r="L79" i="15"/>
  <c r="K79" i="15"/>
  <c r="D91" i="15"/>
  <c r="J87" i="15"/>
  <c r="I87" i="15"/>
  <c r="M87" i="15"/>
  <c r="L87" i="15"/>
  <c r="K87" i="15"/>
  <c r="J96" i="15"/>
  <c r="I96" i="15"/>
  <c r="M96" i="15"/>
  <c r="L96" i="15"/>
  <c r="K96" i="15"/>
  <c r="E105" i="15"/>
  <c r="J104" i="15"/>
  <c r="I104" i="15"/>
  <c r="M104" i="15"/>
  <c r="L104" i="15"/>
  <c r="K104" i="15"/>
  <c r="F119" i="15"/>
  <c r="J113" i="15"/>
  <c r="I113" i="15"/>
  <c r="M113" i="15"/>
  <c r="L113" i="15"/>
  <c r="K113" i="15"/>
  <c r="J122" i="15"/>
  <c r="I122" i="15"/>
  <c r="M122" i="15"/>
  <c r="L122" i="15"/>
  <c r="K122" i="15"/>
  <c r="G133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G9" i="16"/>
  <c r="E21" i="16"/>
  <c r="D23" i="16"/>
  <c r="C35" i="16"/>
  <c r="J28" i="16"/>
  <c r="I28" i="16"/>
  <c r="M28" i="16"/>
  <c r="L28" i="16"/>
  <c r="K28" i="16"/>
  <c r="E37" i="16"/>
  <c r="D49" i="16"/>
  <c r="J45" i="16"/>
  <c r="I45" i="16"/>
  <c r="L45" i="16"/>
  <c r="K45" i="16"/>
  <c r="F51" i="16"/>
  <c r="J54" i="16"/>
  <c r="I54" i="16"/>
  <c r="M54" i="16"/>
  <c r="L54" i="16"/>
  <c r="K54" i="16"/>
  <c r="E63" i="16"/>
  <c r="J62" i="16"/>
  <c r="I62" i="16"/>
  <c r="L62" i="16"/>
  <c r="K62" i="16"/>
  <c r="G65" i="16"/>
  <c r="F77" i="16"/>
  <c r="J71" i="16"/>
  <c r="I71" i="16"/>
  <c r="L71" i="16"/>
  <c r="K71" i="16"/>
  <c r="J80" i="16"/>
  <c r="I80" i="16"/>
  <c r="H79" i="16"/>
  <c r="L80" i="16"/>
  <c r="K80" i="16"/>
  <c r="G91" i="16"/>
  <c r="J88" i="16"/>
  <c r="I88" i="16"/>
  <c r="M88" i="16"/>
  <c r="L88" i="16"/>
  <c r="K88" i="16"/>
  <c r="H105" i="16"/>
  <c r="J97" i="16"/>
  <c r="I97" i="16"/>
  <c r="L97" i="16"/>
  <c r="K97" i="16"/>
  <c r="L132" i="16"/>
  <c r="K132" i="16"/>
  <c r="J132" i="16"/>
  <c r="I132" i="16"/>
  <c r="G135" i="16"/>
  <c r="F147" i="16"/>
  <c r="G23" i="17"/>
  <c r="G49" i="17"/>
  <c r="C21" i="15"/>
  <c r="I30" i="15"/>
  <c r="M30" i="15"/>
  <c r="L30" i="15"/>
  <c r="K30" i="15"/>
  <c r="J30" i="15"/>
  <c r="I39" i="15"/>
  <c r="M39" i="15"/>
  <c r="L39" i="15"/>
  <c r="K39" i="15"/>
  <c r="J39" i="15"/>
  <c r="I47" i="15"/>
  <c r="M47" i="15"/>
  <c r="L47" i="15"/>
  <c r="K47" i="15"/>
  <c r="J47" i="15"/>
  <c r="C63" i="15"/>
  <c r="I56" i="15"/>
  <c r="M56" i="15"/>
  <c r="L56" i="15"/>
  <c r="K56" i="15"/>
  <c r="J56" i="15"/>
  <c r="I65" i="15"/>
  <c r="M65" i="15"/>
  <c r="L65" i="15"/>
  <c r="K65" i="15"/>
  <c r="J65" i="15"/>
  <c r="D77" i="15"/>
  <c r="I73" i="15"/>
  <c r="M73" i="15"/>
  <c r="L73" i="15"/>
  <c r="K73" i="15"/>
  <c r="J73" i="15"/>
  <c r="I82" i="15"/>
  <c r="M82" i="15"/>
  <c r="L82" i="15"/>
  <c r="K82" i="15"/>
  <c r="J82" i="15"/>
  <c r="E91" i="15"/>
  <c r="I90" i="15"/>
  <c r="M90" i="15"/>
  <c r="L90" i="15"/>
  <c r="K90" i="15"/>
  <c r="J90" i="15"/>
  <c r="F105" i="15"/>
  <c r="I99" i="15"/>
  <c r="M99" i="15"/>
  <c r="L99" i="15"/>
  <c r="K99" i="15"/>
  <c r="J99" i="15"/>
  <c r="I108" i="15"/>
  <c r="M108" i="15"/>
  <c r="L108" i="15"/>
  <c r="K108" i="15"/>
  <c r="J108" i="15"/>
  <c r="G119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L142" i="15"/>
  <c r="K142" i="15"/>
  <c r="J142" i="15"/>
  <c r="I151" i="15"/>
  <c r="M151" i="15"/>
  <c r="L151" i="15"/>
  <c r="K151" i="15"/>
  <c r="J151" i="15"/>
  <c r="I159" i="15"/>
  <c r="M159" i="15"/>
  <c r="L159" i="15"/>
  <c r="K159" i="15"/>
  <c r="J159" i="15"/>
  <c r="I10" i="16"/>
  <c r="M10" i="16"/>
  <c r="L10" i="16"/>
  <c r="K10" i="16"/>
  <c r="J10" i="16"/>
  <c r="H9" i="16"/>
  <c r="M17" i="16" s="1"/>
  <c r="F21" i="16"/>
  <c r="I14" i="16"/>
  <c r="L14" i="16"/>
  <c r="K14" i="16"/>
  <c r="J14" i="16"/>
  <c r="I18" i="16"/>
  <c r="M18" i="16"/>
  <c r="L18" i="16"/>
  <c r="K18" i="16"/>
  <c r="J18" i="16"/>
  <c r="E23" i="16"/>
  <c r="D35" i="16"/>
  <c r="I31" i="16"/>
  <c r="M31" i="16"/>
  <c r="L31" i="16"/>
  <c r="K31" i="16"/>
  <c r="J31" i="16"/>
  <c r="F37" i="16"/>
  <c r="I40" i="16"/>
  <c r="M40" i="16"/>
  <c r="L40" i="16"/>
  <c r="K40" i="16"/>
  <c r="J40" i="16"/>
  <c r="E49" i="16"/>
  <c r="I48" i="16"/>
  <c r="L48" i="16"/>
  <c r="K48" i="16"/>
  <c r="J48" i="16"/>
  <c r="G51" i="16"/>
  <c r="F63" i="16"/>
  <c r="I57" i="16"/>
  <c r="L57" i="16"/>
  <c r="K57" i="16"/>
  <c r="J57" i="16"/>
  <c r="I66" i="16"/>
  <c r="M66" i="16"/>
  <c r="H65" i="16"/>
  <c r="L66" i="16"/>
  <c r="K66" i="16"/>
  <c r="J66" i="16"/>
  <c r="G77" i="16"/>
  <c r="I74" i="16"/>
  <c r="L74" i="16"/>
  <c r="K74" i="16"/>
  <c r="J74" i="16"/>
  <c r="I83" i="16"/>
  <c r="H91" i="16"/>
  <c r="M83" i="16"/>
  <c r="L83" i="16"/>
  <c r="K83" i="16"/>
  <c r="J83" i="16"/>
  <c r="I100" i="16"/>
  <c r="L100" i="16"/>
  <c r="K100" i="16"/>
  <c r="J100" i="16"/>
  <c r="E107" i="16"/>
  <c r="L29" i="17"/>
  <c r="K29" i="17"/>
  <c r="J29" i="17"/>
  <c r="I29" i="17"/>
  <c r="D21" i="15"/>
  <c r="M15" i="15"/>
  <c r="K15" i="15"/>
  <c r="J15" i="15"/>
  <c r="L15" i="15"/>
  <c r="I15" i="15"/>
  <c r="M19" i="15"/>
  <c r="K19" i="15"/>
  <c r="J19" i="15"/>
  <c r="L19" i="15"/>
  <c r="I19" i="15"/>
  <c r="M25" i="15"/>
  <c r="K25" i="15"/>
  <c r="J25" i="15"/>
  <c r="L25" i="15"/>
  <c r="I25" i="15"/>
  <c r="M33" i="15"/>
  <c r="L33" i="15"/>
  <c r="K33" i="15"/>
  <c r="J33" i="15"/>
  <c r="I33" i="15"/>
  <c r="C49" i="15"/>
  <c r="M42" i="15"/>
  <c r="L42" i="15"/>
  <c r="K42" i="15"/>
  <c r="J42" i="15"/>
  <c r="I42" i="15"/>
  <c r="M51" i="15"/>
  <c r="L51" i="15"/>
  <c r="K51" i="15"/>
  <c r="J51" i="15"/>
  <c r="I51" i="15"/>
  <c r="D63" i="15"/>
  <c r="M59" i="15"/>
  <c r="L59" i="15"/>
  <c r="K59" i="15"/>
  <c r="J59" i="15"/>
  <c r="I59" i="15"/>
  <c r="M68" i="15"/>
  <c r="L68" i="15"/>
  <c r="K68" i="15"/>
  <c r="J68" i="15"/>
  <c r="I68" i="15"/>
  <c r="E77" i="15"/>
  <c r="M76" i="15"/>
  <c r="L76" i="15"/>
  <c r="K76" i="15"/>
  <c r="J76" i="15"/>
  <c r="I76" i="15"/>
  <c r="F91" i="15"/>
  <c r="M85" i="15"/>
  <c r="L85" i="15"/>
  <c r="K85" i="15"/>
  <c r="J85" i="15"/>
  <c r="I85" i="15"/>
  <c r="M94" i="15"/>
  <c r="L94" i="15"/>
  <c r="K94" i="15"/>
  <c r="J94" i="15"/>
  <c r="I94" i="15"/>
  <c r="G105" i="15"/>
  <c r="M102" i="15"/>
  <c r="L102" i="15"/>
  <c r="K102" i="15"/>
  <c r="J102" i="15"/>
  <c r="I102" i="15"/>
  <c r="H119" i="15"/>
  <c r="M111" i="15"/>
  <c r="L111" i="15"/>
  <c r="K111" i="15"/>
  <c r="J111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C161" i="15"/>
  <c r="M154" i="15"/>
  <c r="L154" i="15"/>
  <c r="K154" i="15"/>
  <c r="J154" i="15"/>
  <c r="I154" i="15"/>
  <c r="G21" i="16"/>
  <c r="F23" i="16"/>
  <c r="L26" i="16"/>
  <c r="K26" i="16"/>
  <c r="J26" i="16"/>
  <c r="I26" i="16"/>
  <c r="E35" i="16"/>
  <c r="M34" i="16"/>
  <c r="L34" i="16"/>
  <c r="K34" i="16"/>
  <c r="J34" i="16"/>
  <c r="I34" i="16"/>
  <c r="G37" i="16"/>
  <c r="F49" i="16"/>
  <c r="M43" i="16"/>
  <c r="L43" i="16"/>
  <c r="K43" i="16"/>
  <c r="J43" i="16"/>
  <c r="I43" i="16"/>
  <c r="M52" i="16"/>
  <c r="H51" i="16"/>
  <c r="L52" i="16"/>
  <c r="K52" i="16"/>
  <c r="J52" i="16"/>
  <c r="I52" i="16"/>
  <c r="G63" i="16"/>
  <c r="L60" i="16"/>
  <c r="K60" i="16"/>
  <c r="J60" i="16"/>
  <c r="I60" i="16"/>
  <c r="H77" i="16"/>
  <c r="L69" i="16"/>
  <c r="K69" i="16"/>
  <c r="J69" i="16"/>
  <c r="I69" i="16"/>
  <c r="L86" i="16"/>
  <c r="K86" i="16"/>
  <c r="J86" i="16"/>
  <c r="I86" i="16"/>
  <c r="C93" i="16"/>
  <c r="M95" i="16"/>
  <c r="L95" i="16"/>
  <c r="K95" i="16"/>
  <c r="J95" i="16"/>
  <c r="I95" i="16"/>
  <c r="G107" i="16"/>
  <c r="L124" i="16"/>
  <c r="K124" i="16"/>
  <c r="J124" i="16"/>
  <c r="I124" i="16"/>
  <c r="L158" i="16"/>
  <c r="K158" i="16"/>
  <c r="J158" i="16"/>
  <c r="I158" i="16"/>
  <c r="L17" i="17"/>
  <c r="J17" i="17"/>
  <c r="I17" i="17"/>
  <c r="K17" i="17"/>
  <c r="M124" i="17"/>
  <c r="C107" i="16"/>
  <c r="M109" i="16"/>
  <c r="K109" i="16"/>
  <c r="I109" i="16"/>
  <c r="L109" i="16"/>
  <c r="J109" i="16"/>
  <c r="K117" i="16"/>
  <c r="I117" i="16"/>
  <c r="L117" i="16"/>
  <c r="J117" i="16"/>
  <c r="D121" i="16"/>
  <c r="C133" i="16"/>
  <c r="L126" i="16"/>
  <c r="K126" i="16"/>
  <c r="I126" i="16"/>
  <c r="J126" i="16"/>
  <c r="E135" i="16"/>
  <c r="D147" i="16"/>
  <c r="M143" i="16"/>
  <c r="L143" i="16"/>
  <c r="K143" i="16"/>
  <c r="I143" i="16"/>
  <c r="J143" i="16"/>
  <c r="F149" i="16"/>
  <c r="L152" i="16"/>
  <c r="K152" i="16"/>
  <c r="I152" i="16"/>
  <c r="J152" i="16"/>
  <c r="E161" i="16"/>
  <c r="M160" i="16"/>
  <c r="L160" i="16"/>
  <c r="K160" i="16"/>
  <c r="I160" i="16"/>
  <c r="J160" i="16"/>
  <c r="C9" i="17"/>
  <c r="H23" i="17"/>
  <c r="L24" i="17"/>
  <c r="K24" i="17"/>
  <c r="I24" i="17"/>
  <c r="J24" i="17"/>
  <c r="G35" i="17"/>
  <c r="L32" i="17"/>
  <c r="K32" i="17"/>
  <c r="J32" i="17"/>
  <c r="I32" i="17"/>
  <c r="L41" i="17"/>
  <c r="K41" i="17"/>
  <c r="J41" i="17"/>
  <c r="I41" i="17"/>
  <c r="H49" i="17"/>
  <c r="H8" i="18"/>
  <c r="K46" i="18" s="1"/>
  <c r="K9" i="18"/>
  <c r="J9" i="18"/>
  <c r="I9" i="18"/>
  <c r="P8" i="18"/>
  <c r="X8" i="18"/>
  <c r="J13" i="18"/>
  <c r="I13" i="18"/>
  <c r="AB16" i="18"/>
  <c r="AA16" i="18"/>
  <c r="Z16" i="18"/>
  <c r="D22" i="18"/>
  <c r="V34" i="18"/>
  <c r="J29" i="18"/>
  <c r="I29" i="18"/>
  <c r="D48" i="18"/>
  <c r="J46" i="18"/>
  <c r="I46" i="18"/>
  <c r="W50" i="18"/>
  <c r="E64" i="18"/>
  <c r="S67" i="18"/>
  <c r="R67" i="18"/>
  <c r="AA80" i="18"/>
  <c r="Z80" i="18"/>
  <c r="S101" i="18"/>
  <c r="R101" i="18"/>
  <c r="O106" i="18"/>
  <c r="AB114" i="18"/>
  <c r="AA114" i="18"/>
  <c r="Z114" i="18"/>
  <c r="M103" i="16"/>
  <c r="L103" i="16"/>
  <c r="J103" i="16"/>
  <c r="I103" i="16"/>
  <c r="K103" i="16"/>
  <c r="D107" i="16"/>
  <c r="C119" i="16"/>
  <c r="M112" i="16"/>
  <c r="L112" i="16"/>
  <c r="J112" i="16"/>
  <c r="K112" i="16"/>
  <c r="I112" i="16"/>
  <c r="E121" i="16"/>
  <c r="D133" i="16"/>
  <c r="M129" i="16"/>
  <c r="L129" i="16"/>
  <c r="K129" i="16"/>
  <c r="J129" i="16"/>
  <c r="I129" i="16"/>
  <c r="F135" i="16"/>
  <c r="M138" i="16"/>
  <c r="L138" i="16"/>
  <c r="K138" i="16"/>
  <c r="J138" i="16"/>
  <c r="I138" i="16"/>
  <c r="E147" i="16"/>
  <c r="M146" i="16"/>
  <c r="L146" i="16"/>
  <c r="K146" i="16"/>
  <c r="J146" i="16"/>
  <c r="I146" i="16"/>
  <c r="G149" i="16"/>
  <c r="F161" i="16"/>
  <c r="M155" i="16"/>
  <c r="L155" i="16"/>
  <c r="K155" i="16"/>
  <c r="J155" i="16"/>
  <c r="I155" i="16"/>
  <c r="D9" i="17"/>
  <c r="L12" i="17"/>
  <c r="K12" i="17"/>
  <c r="J12" i="17"/>
  <c r="I12" i="17"/>
  <c r="M16" i="17"/>
  <c r="L16" i="17"/>
  <c r="K16" i="17"/>
  <c r="J16" i="17"/>
  <c r="I16" i="17"/>
  <c r="M20" i="17"/>
  <c r="L20" i="17"/>
  <c r="K20" i="17"/>
  <c r="J20" i="17"/>
  <c r="I20" i="17"/>
  <c r="L27" i="17"/>
  <c r="K27" i="17"/>
  <c r="J27" i="17"/>
  <c r="I27" i="17"/>
  <c r="H35" i="17"/>
  <c r="M44" i="17"/>
  <c r="L44" i="17"/>
  <c r="K44" i="17"/>
  <c r="J44" i="17"/>
  <c r="I44" i="17"/>
  <c r="S9" i="18"/>
  <c r="R9" i="18"/>
  <c r="Q8" i="18"/>
  <c r="T54" i="18" s="1"/>
  <c r="AB9" i="18"/>
  <c r="AA9" i="18"/>
  <c r="Z9" i="18"/>
  <c r="Y8" i="18"/>
  <c r="C20" i="18"/>
  <c r="S13" i="18"/>
  <c r="R13" i="18"/>
  <c r="AB13" i="18"/>
  <c r="AA13" i="18"/>
  <c r="Z13" i="18"/>
  <c r="AB19" i="18"/>
  <c r="AA19" i="18"/>
  <c r="Z19" i="18"/>
  <c r="S24" i="18"/>
  <c r="R24" i="18"/>
  <c r="Y36" i="18"/>
  <c r="AA37" i="18"/>
  <c r="Z37" i="18"/>
  <c r="S41" i="18"/>
  <c r="R41" i="18"/>
  <c r="S54" i="18"/>
  <c r="R54" i="18"/>
  <c r="Q62" i="18"/>
  <c r="M64" i="18"/>
  <c r="AB67" i="18"/>
  <c r="AA67" i="18"/>
  <c r="Z67" i="18"/>
  <c r="S88" i="18"/>
  <c r="R88" i="18"/>
  <c r="AB101" i="18"/>
  <c r="AA101" i="18"/>
  <c r="Z101" i="18"/>
  <c r="W106" i="18"/>
  <c r="E120" i="18"/>
  <c r="L30" i="17"/>
  <c r="K30" i="17"/>
  <c r="J30" i="17"/>
  <c r="I30" i="17"/>
  <c r="M30" i="17"/>
  <c r="C37" i="17"/>
  <c r="L39" i="17"/>
  <c r="K39" i="17"/>
  <c r="J39" i="17"/>
  <c r="I39" i="17"/>
  <c r="L47" i="17"/>
  <c r="K47" i="17"/>
  <c r="J47" i="17"/>
  <c r="I47" i="17"/>
  <c r="M47" i="17"/>
  <c r="J10" i="18"/>
  <c r="I10" i="18"/>
  <c r="D20" i="18"/>
  <c r="L20" i="18"/>
  <c r="K14" i="18"/>
  <c r="J14" i="18"/>
  <c r="I14" i="18"/>
  <c r="AB15" i="18"/>
  <c r="AA15" i="18"/>
  <c r="Z15" i="18"/>
  <c r="L22" i="18"/>
  <c r="K33" i="18"/>
  <c r="J33" i="18"/>
  <c r="I33" i="18"/>
  <c r="L48" i="18"/>
  <c r="AB54" i="18"/>
  <c r="AA54" i="18"/>
  <c r="Z54" i="18"/>
  <c r="Y62" i="18"/>
  <c r="U64" i="18"/>
  <c r="G76" i="18"/>
  <c r="S75" i="18"/>
  <c r="R75" i="18"/>
  <c r="C78" i="18"/>
  <c r="AB88" i="18"/>
  <c r="AA88" i="18"/>
  <c r="Z88" i="18"/>
  <c r="S110" i="18"/>
  <c r="R110" i="18"/>
  <c r="Q118" i="18"/>
  <c r="K101" i="16"/>
  <c r="M101" i="16"/>
  <c r="L101" i="16"/>
  <c r="J101" i="16"/>
  <c r="I101" i="16"/>
  <c r="F107" i="16"/>
  <c r="K110" i="16"/>
  <c r="J110" i="16"/>
  <c r="M110" i="16"/>
  <c r="L110" i="16"/>
  <c r="I110" i="16"/>
  <c r="E119" i="16"/>
  <c r="K118" i="16"/>
  <c r="J118" i="16"/>
  <c r="M118" i="16"/>
  <c r="L118" i="16"/>
  <c r="I118" i="16"/>
  <c r="G121" i="16"/>
  <c r="F133" i="16"/>
  <c r="K127" i="16"/>
  <c r="J127" i="16"/>
  <c r="I127" i="16"/>
  <c r="M127" i="16"/>
  <c r="L127" i="16"/>
  <c r="K136" i="16"/>
  <c r="J136" i="16"/>
  <c r="I136" i="16"/>
  <c r="M136" i="16"/>
  <c r="H135" i="16"/>
  <c r="L136" i="16"/>
  <c r="G147" i="16"/>
  <c r="K144" i="16"/>
  <c r="J144" i="16"/>
  <c r="I144" i="16"/>
  <c r="M144" i="16"/>
  <c r="L144" i="16"/>
  <c r="K153" i="16"/>
  <c r="J153" i="16"/>
  <c r="I153" i="16"/>
  <c r="H161" i="16"/>
  <c r="M153" i="16"/>
  <c r="L153" i="16"/>
  <c r="F9" i="17"/>
  <c r="K11" i="17"/>
  <c r="J11" i="17"/>
  <c r="I11" i="17"/>
  <c r="M11" i="17"/>
  <c r="L11" i="17"/>
  <c r="D21" i="17"/>
  <c r="K15" i="17"/>
  <c r="J15" i="17"/>
  <c r="I15" i="17"/>
  <c r="L15" i="17"/>
  <c r="K19" i="17"/>
  <c r="J19" i="17"/>
  <c r="I19" i="17"/>
  <c r="M19" i="17"/>
  <c r="L19" i="17"/>
  <c r="C23" i="17"/>
  <c r="K25" i="17"/>
  <c r="J25" i="17"/>
  <c r="I25" i="17"/>
  <c r="M25" i="17"/>
  <c r="L25" i="17"/>
  <c r="K33" i="17"/>
  <c r="J33" i="17"/>
  <c r="I33" i="17"/>
  <c r="L33" i="17"/>
  <c r="D37" i="17"/>
  <c r="C49" i="17"/>
  <c r="K42" i="17"/>
  <c r="J42" i="17"/>
  <c r="I42" i="17"/>
  <c r="L42" i="17"/>
  <c r="C8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AB24" i="18"/>
  <c r="AA24" i="18"/>
  <c r="Z24" i="18"/>
  <c r="E34" i="18"/>
  <c r="T28" i="18"/>
  <c r="S28" i="18"/>
  <c r="R28" i="18"/>
  <c r="AB41" i="18"/>
  <c r="AA41" i="18"/>
  <c r="Z41" i="18"/>
  <c r="T45" i="18"/>
  <c r="S45" i="18"/>
  <c r="R45" i="18"/>
  <c r="O76" i="18"/>
  <c r="AB75" i="18"/>
  <c r="AA75" i="18"/>
  <c r="Z75" i="18"/>
  <c r="S97" i="18"/>
  <c r="R97" i="18"/>
  <c r="AB110" i="18"/>
  <c r="AA110" i="18"/>
  <c r="Z110" i="18"/>
  <c r="Y118" i="18"/>
  <c r="J122" i="16"/>
  <c r="I122" i="16"/>
  <c r="M122" i="16"/>
  <c r="H121" i="16"/>
  <c r="L122" i="16"/>
  <c r="K122" i="16"/>
  <c r="G133" i="16"/>
  <c r="J130" i="16"/>
  <c r="I130" i="16"/>
  <c r="M130" i="16"/>
  <c r="L130" i="16"/>
  <c r="K130" i="16"/>
  <c r="J139" i="16"/>
  <c r="I139" i="16"/>
  <c r="H147" i="16"/>
  <c r="M139" i="16"/>
  <c r="L139" i="16"/>
  <c r="K139" i="16"/>
  <c r="J156" i="16"/>
  <c r="I156" i="16"/>
  <c r="M156" i="16"/>
  <c r="L156" i="16"/>
  <c r="K156" i="16"/>
  <c r="G9" i="17"/>
  <c r="E21" i="17"/>
  <c r="D23" i="17"/>
  <c r="C35" i="17"/>
  <c r="J28" i="17"/>
  <c r="I28" i="17"/>
  <c r="L28" i="17"/>
  <c r="K28" i="17"/>
  <c r="E37" i="17"/>
  <c r="D49" i="17"/>
  <c r="J45" i="17"/>
  <c r="I45" i="17"/>
  <c r="M45" i="17"/>
  <c r="L45" i="17"/>
  <c r="K45" i="17"/>
  <c r="D8" i="18"/>
  <c r="L8" i="18"/>
  <c r="J11" i="18"/>
  <c r="I11" i="18"/>
  <c r="F20" i="18"/>
  <c r="N20" i="18"/>
  <c r="V20" i="18"/>
  <c r="K15" i="18"/>
  <c r="J15" i="18"/>
  <c r="I15" i="18"/>
  <c r="S15" i="18"/>
  <c r="R15" i="18"/>
  <c r="S16" i="18"/>
  <c r="R16" i="18"/>
  <c r="F34" i="18"/>
  <c r="J38" i="18"/>
  <c r="I38" i="18"/>
  <c r="W76" i="18"/>
  <c r="E90" i="18"/>
  <c r="T84" i="18"/>
  <c r="S84" i="18"/>
  <c r="R84" i="18"/>
  <c r="AB97" i="18"/>
  <c r="AA97" i="18"/>
  <c r="Z97" i="18"/>
  <c r="K144" i="18"/>
  <c r="J144" i="18"/>
  <c r="I144" i="18"/>
  <c r="I108" i="16"/>
  <c r="L108" i="16"/>
  <c r="K108" i="16"/>
  <c r="H107" i="16"/>
  <c r="M108" i="16"/>
  <c r="J108" i="16"/>
  <c r="G119" i="16"/>
  <c r="I116" i="16"/>
  <c r="L116" i="16"/>
  <c r="K116" i="16"/>
  <c r="M116" i="16"/>
  <c r="J116" i="16"/>
  <c r="I125" i="16"/>
  <c r="H133" i="16"/>
  <c r="L125" i="16"/>
  <c r="K125" i="16"/>
  <c r="M125" i="16"/>
  <c r="J125" i="16"/>
  <c r="I142" i="16"/>
  <c r="L142" i="16"/>
  <c r="K142" i="16"/>
  <c r="M142" i="16"/>
  <c r="J142" i="16"/>
  <c r="C149" i="16"/>
  <c r="I151" i="16"/>
  <c r="L151" i="16"/>
  <c r="K151" i="16"/>
  <c r="M151" i="16"/>
  <c r="J151" i="16"/>
  <c r="I159" i="16"/>
  <c r="L159" i="16"/>
  <c r="K159" i="16"/>
  <c r="M159" i="16"/>
  <c r="J159" i="16"/>
  <c r="I10" i="17"/>
  <c r="L10" i="17"/>
  <c r="K10" i="17"/>
  <c r="H9" i="17"/>
  <c r="M132" i="17" s="1"/>
  <c r="J10" i="17"/>
  <c r="F21" i="17"/>
  <c r="I14" i="17"/>
  <c r="L14" i="17"/>
  <c r="K14" i="17"/>
  <c r="J14" i="17"/>
  <c r="M14" i="17"/>
  <c r="I18" i="17"/>
  <c r="L18" i="17"/>
  <c r="K18" i="17"/>
  <c r="M18" i="17"/>
  <c r="J18" i="17"/>
  <c r="E23" i="17"/>
  <c r="D35" i="17"/>
  <c r="I31" i="17"/>
  <c r="L31" i="17"/>
  <c r="K31" i="17"/>
  <c r="J31" i="17"/>
  <c r="F37" i="17"/>
  <c r="I40" i="17"/>
  <c r="M40" i="17"/>
  <c r="L40" i="17"/>
  <c r="K40" i="17"/>
  <c r="J40" i="17"/>
  <c r="E49" i="17"/>
  <c r="I48" i="17"/>
  <c r="M48" i="17"/>
  <c r="L48" i="17"/>
  <c r="K48" i="17"/>
  <c r="J48" i="17"/>
  <c r="E8" i="18"/>
  <c r="M8" i="18"/>
  <c r="U8" i="18"/>
  <c r="S11" i="18"/>
  <c r="R11" i="18"/>
  <c r="AA11" i="18"/>
  <c r="Z11" i="18"/>
  <c r="AB11" i="18"/>
  <c r="G20" i="18"/>
  <c r="O20" i="18"/>
  <c r="W20" i="18"/>
  <c r="M34" i="18"/>
  <c r="AB28" i="18"/>
  <c r="AA28" i="18"/>
  <c r="Z28" i="18"/>
  <c r="S32" i="18"/>
  <c r="R32" i="18"/>
  <c r="AB45" i="18"/>
  <c r="AA45" i="18"/>
  <c r="Z45" i="18"/>
  <c r="T71" i="18"/>
  <c r="S71" i="18"/>
  <c r="R71" i="18"/>
  <c r="M90" i="18"/>
  <c r="AB84" i="18"/>
  <c r="AA84" i="18"/>
  <c r="Z84" i="18"/>
  <c r="V132" i="18"/>
  <c r="M102" i="16"/>
  <c r="L102" i="16"/>
  <c r="K102" i="16"/>
  <c r="J102" i="16"/>
  <c r="I102" i="16"/>
  <c r="H119" i="16"/>
  <c r="M111" i="16"/>
  <c r="K111" i="16"/>
  <c r="J111" i="16"/>
  <c r="L111" i="16"/>
  <c r="I111" i="16"/>
  <c r="M128" i="16"/>
  <c r="K128" i="16"/>
  <c r="J128" i="16"/>
  <c r="L128" i="16"/>
  <c r="I128" i="16"/>
  <c r="C135" i="16"/>
  <c r="M137" i="16"/>
  <c r="K137" i="16"/>
  <c r="J137" i="16"/>
  <c r="L137" i="16"/>
  <c r="I137" i="16"/>
  <c r="M145" i="16"/>
  <c r="K145" i="16"/>
  <c r="J145" i="16"/>
  <c r="L145" i="16"/>
  <c r="I145" i="16"/>
  <c r="D149" i="16"/>
  <c r="C161" i="16"/>
  <c r="M154" i="16"/>
  <c r="K154" i="16"/>
  <c r="J154" i="16"/>
  <c r="L154" i="16"/>
  <c r="I154" i="16"/>
  <c r="G21" i="17"/>
  <c r="F23" i="17"/>
  <c r="L26" i="17"/>
  <c r="K26" i="17"/>
  <c r="J26" i="17"/>
  <c r="I26" i="17"/>
  <c r="E35" i="17"/>
  <c r="M34" i="17"/>
  <c r="L34" i="17"/>
  <c r="K34" i="17"/>
  <c r="J34" i="17"/>
  <c r="I34" i="17"/>
  <c r="G37" i="17"/>
  <c r="F49" i="17"/>
  <c r="M43" i="17"/>
  <c r="L43" i="17"/>
  <c r="K43" i="17"/>
  <c r="J43" i="17"/>
  <c r="I43" i="17"/>
  <c r="F8" i="18"/>
  <c r="N8" i="18"/>
  <c r="V8" i="18"/>
  <c r="I12" i="18"/>
  <c r="H20" i="18"/>
  <c r="K12" i="18"/>
  <c r="J12" i="18"/>
  <c r="P20" i="18"/>
  <c r="X20" i="18"/>
  <c r="K25" i="18"/>
  <c r="J25" i="18"/>
  <c r="I25" i="18"/>
  <c r="N34" i="18"/>
  <c r="K42" i="18"/>
  <c r="J42" i="18"/>
  <c r="I42" i="18"/>
  <c r="G50" i="18"/>
  <c r="T58" i="18"/>
  <c r="S58" i="18"/>
  <c r="R58" i="18"/>
  <c r="AB71" i="18"/>
  <c r="AA71" i="18"/>
  <c r="Z71" i="18"/>
  <c r="U90" i="18"/>
  <c r="Q92" i="18"/>
  <c r="T93" i="18"/>
  <c r="S93" i="18"/>
  <c r="R93" i="18"/>
  <c r="C104" i="18"/>
  <c r="O8" i="18"/>
  <c r="W8" i="18"/>
  <c r="Q20" i="18"/>
  <c r="S12" i="18"/>
  <c r="R12" i="18"/>
  <c r="Y20" i="18"/>
  <c r="AB12" i="18"/>
  <c r="AA12" i="18"/>
  <c r="Z12" i="18"/>
  <c r="K16" i="18"/>
  <c r="J16" i="18"/>
  <c r="I16" i="18"/>
  <c r="S19" i="18"/>
  <c r="R19" i="18"/>
  <c r="C22" i="18"/>
  <c r="U34" i="18"/>
  <c r="AB32" i="18"/>
  <c r="AA32" i="18"/>
  <c r="Z32" i="18"/>
  <c r="Q36" i="18"/>
  <c r="T37" i="18"/>
  <c r="S37" i="18"/>
  <c r="R37" i="18"/>
  <c r="C48" i="18"/>
  <c r="O50" i="18"/>
  <c r="AB58" i="18"/>
  <c r="AA58" i="18"/>
  <c r="Z58" i="18"/>
  <c r="T80" i="18"/>
  <c r="S80" i="18"/>
  <c r="R80" i="18"/>
  <c r="Y92" i="18"/>
  <c r="AB93" i="18"/>
  <c r="AA93" i="18"/>
  <c r="Z93" i="18"/>
  <c r="G106" i="18"/>
  <c r="T114" i="18"/>
  <c r="S114" i="18"/>
  <c r="R114" i="18"/>
  <c r="K127" i="18"/>
  <c r="J127" i="18"/>
  <c r="I127" i="18"/>
  <c r="D146" i="18"/>
  <c r="H50" i="18"/>
  <c r="K51" i="18"/>
  <c r="J51" i="18"/>
  <c r="I51" i="18"/>
  <c r="P50" i="18"/>
  <c r="X50" i="18"/>
  <c r="K55" i="18"/>
  <c r="J55" i="18"/>
  <c r="I55" i="18"/>
  <c r="K59" i="18"/>
  <c r="J59" i="18"/>
  <c r="I59" i="18"/>
  <c r="F64" i="18"/>
  <c r="N64" i="18"/>
  <c r="V64" i="18"/>
  <c r="K68" i="18"/>
  <c r="J68" i="18"/>
  <c r="I68" i="18"/>
  <c r="H76" i="18"/>
  <c r="P76" i="18"/>
  <c r="X76" i="18"/>
  <c r="K72" i="18"/>
  <c r="J72" i="18"/>
  <c r="I72" i="18"/>
  <c r="D78" i="18"/>
  <c r="L78" i="18"/>
  <c r="K81" i="18"/>
  <c r="J81" i="18"/>
  <c r="I81" i="18"/>
  <c r="F90" i="18"/>
  <c r="N90" i="18"/>
  <c r="V90" i="18"/>
  <c r="K85" i="18"/>
  <c r="J85" i="18"/>
  <c r="I85" i="18"/>
  <c r="K89" i="18"/>
  <c r="J89" i="18"/>
  <c r="I89" i="18"/>
  <c r="K94" i="18"/>
  <c r="J94" i="18"/>
  <c r="I94" i="18"/>
  <c r="D104" i="18"/>
  <c r="L104" i="18"/>
  <c r="K98" i="18"/>
  <c r="J98" i="18"/>
  <c r="I98" i="18"/>
  <c r="K102" i="18"/>
  <c r="J102" i="18"/>
  <c r="I102" i="18"/>
  <c r="H106" i="18"/>
  <c r="K107" i="18"/>
  <c r="J107" i="18"/>
  <c r="I107" i="18"/>
  <c r="P106" i="18"/>
  <c r="X106" i="18"/>
  <c r="K111" i="18"/>
  <c r="J111" i="18"/>
  <c r="I111" i="18"/>
  <c r="K115" i="18"/>
  <c r="J115" i="18"/>
  <c r="I115" i="18"/>
  <c r="K121" i="18"/>
  <c r="J121" i="18"/>
  <c r="I121" i="18"/>
  <c r="H120" i="18"/>
  <c r="S122" i="18"/>
  <c r="R122" i="18"/>
  <c r="Y134" i="18"/>
  <c r="AB135" i="18"/>
  <c r="AA135" i="18"/>
  <c r="Z135" i="18"/>
  <c r="T139" i="18"/>
  <c r="S139" i="18"/>
  <c r="R139" i="18"/>
  <c r="G148" i="18"/>
  <c r="AB152" i="18"/>
  <c r="AA152" i="18"/>
  <c r="Y160" i="18"/>
  <c r="Z152" i="18"/>
  <c r="T156" i="18"/>
  <c r="S156" i="18"/>
  <c r="R156" i="18"/>
  <c r="P13" i="19"/>
  <c r="P17" i="19"/>
  <c r="P26" i="19"/>
  <c r="P30" i="19"/>
  <c r="P34" i="19"/>
  <c r="P39" i="19"/>
  <c r="P43" i="19"/>
  <c r="P47" i="19"/>
  <c r="P52" i="19"/>
  <c r="P56" i="19"/>
  <c r="P60" i="19"/>
  <c r="P68" i="19"/>
  <c r="J35" i="21"/>
  <c r="I35" i="21"/>
  <c r="H35" i="21"/>
  <c r="E22" i="18"/>
  <c r="M22" i="18"/>
  <c r="U22" i="18"/>
  <c r="T25" i="18"/>
  <c r="S25" i="18"/>
  <c r="R25" i="18"/>
  <c r="AB25" i="18"/>
  <c r="AA25" i="18"/>
  <c r="Z25" i="18"/>
  <c r="G34" i="18"/>
  <c r="O34" i="18"/>
  <c r="W34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C36" i="18"/>
  <c r="S38" i="18"/>
  <c r="R38" i="18"/>
  <c r="AB38" i="18"/>
  <c r="AA38" i="18"/>
  <c r="Z38" i="18"/>
  <c r="E48" i="18"/>
  <c r="M48" i="18"/>
  <c r="U48" i="18"/>
  <c r="T42" i="18"/>
  <c r="S42" i="18"/>
  <c r="R42" i="18"/>
  <c r="AB42" i="18"/>
  <c r="AA42" i="18"/>
  <c r="Z42" i="18"/>
  <c r="S46" i="18"/>
  <c r="R46" i="18"/>
  <c r="AB46" i="18"/>
  <c r="AA46" i="18"/>
  <c r="Z46" i="18"/>
  <c r="T51" i="18"/>
  <c r="S51" i="18"/>
  <c r="R51" i="18"/>
  <c r="Q50" i="18"/>
  <c r="AB51" i="18"/>
  <c r="AA51" i="18"/>
  <c r="Z51" i="18"/>
  <c r="Y50" i="18"/>
  <c r="C62" i="18"/>
  <c r="T55" i="18"/>
  <c r="S55" i="18"/>
  <c r="R55" i="18"/>
  <c r="AB55" i="18"/>
  <c r="AA55" i="18"/>
  <c r="Z55" i="18"/>
  <c r="S59" i="18"/>
  <c r="R59" i="18"/>
  <c r="AB59" i="18"/>
  <c r="AA59" i="18"/>
  <c r="Z59" i="18"/>
  <c r="G64" i="18"/>
  <c r="O64" i="18"/>
  <c r="W64" i="18"/>
  <c r="T68" i="18"/>
  <c r="S68" i="18"/>
  <c r="R68" i="18"/>
  <c r="Q76" i="18"/>
  <c r="AB68" i="18"/>
  <c r="AA68" i="18"/>
  <c r="Z68" i="18"/>
  <c r="Y76" i="18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T107" i="18"/>
  <c r="S107" i="18"/>
  <c r="R107" i="18"/>
  <c r="Q106" i="18"/>
  <c r="AB107" i="18"/>
  <c r="AA107" i="18"/>
  <c r="Z107" i="18"/>
  <c r="Y106" i="18"/>
  <c r="C118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Z121" i="18"/>
  <c r="AB121" i="18"/>
  <c r="AA121" i="18"/>
  <c r="Y120" i="18"/>
  <c r="K131" i="18"/>
  <c r="J131" i="18"/>
  <c r="I131" i="18"/>
  <c r="L146" i="18"/>
  <c r="H148" i="18"/>
  <c r="K149" i="18"/>
  <c r="J149" i="18"/>
  <c r="I149" i="18"/>
  <c r="K17" i="18"/>
  <c r="J17" i="18"/>
  <c r="I17" i="18"/>
  <c r="F22" i="18"/>
  <c r="N22" i="18"/>
  <c r="V22" i="18"/>
  <c r="K26" i="18"/>
  <c r="J26" i="18"/>
  <c r="I26" i="18"/>
  <c r="H34" i="18"/>
  <c r="P34" i="18"/>
  <c r="X34" i="18"/>
  <c r="K30" i="18"/>
  <c r="J30" i="18"/>
  <c r="I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K65" i="18"/>
  <c r="J65" i="18"/>
  <c r="I65" i="18"/>
  <c r="H64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J82" i="18"/>
  <c r="I82" i="18"/>
  <c r="H90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AB122" i="18"/>
  <c r="AA122" i="18"/>
  <c r="Z122" i="18"/>
  <c r="E132" i="18"/>
  <c r="T126" i="18"/>
  <c r="S126" i="18"/>
  <c r="R126" i="18"/>
  <c r="AB139" i="18"/>
  <c r="AA139" i="18"/>
  <c r="Z139" i="18"/>
  <c r="T143" i="18"/>
  <c r="S143" i="18"/>
  <c r="R143" i="18"/>
  <c r="O148" i="18"/>
  <c r="AB156" i="18"/>
  <c r="AA156" i="18"/>
  <c r="Z156" i="18"/>
  <c r="T17" i="18"/>
  <c r="S17" i="18"/>
  <c r="R17" i="18"/>
  <c r="AB17" i="18"/>
  <c r="AA17" i="18"/>
  <c r="Z17" i="18"/>
  <c r="G22" i="18"/>
  <c r="O22" i="18"/>
  <c r="W22" i="18"/>
  <c r="T26" i="18"/>
  <c r="S26" i="18"/>
  <c r="R26" i="18"/>
  <c r="Q34" i="18"/>
  <c r="AB26" i="18"/>
  <c r="AA26" i="18"/>
  <c r="Z26" i="18"/>
  <c r="Y34" i="18"/>
  <c r="T30" i="18"/>
  <c r="S30" i="18"/>
  <c r="R30" i="18"/>
  <c r="AB30" i="18"/>
  <c r="AA30" i="18"/>
  <c r="Z30" i="18"/>
  <c r="E36" i="18"/>
  <c r="M36" i="18"/>
  <c r="U36" i="18"/>
  <c r="T39" i="18"/>
  <c r="S39" i="18"/>
  <c r="R39" i="18"/>
  <c r="AB39" i="18"/>
  <c r="AA39" i="18"/>
  <c r="Z39" i="18"/>
  <c r="G48" i="18"/>
  <c r="O48" i="18"/>
  <c r="W48" i="18"/>
  <c r="T43" i="18"/>
  <c r="S43" i="18"/>
  <c r="R43" i="18"/>
  <c r="AB43" i="18"/>
  <c r="AA43" i="18"/>
  <c r="Z43" i="18"/>
  <c r="T47" i="18"/>
  <c r="S47" i="18"/>
  <c r="R47" i="18"/>
  <c r="AB47" i="18"/>
  <c r="AA47" i="18"/>
  <c r="Z47" i="18"/>
  <c r="C50" i="18"/>
  <c r="T52" i="18"/>
  <c r="S52" i="18"/>
  <c r="R52" i="18"/>
  <c r="AB52" i="18"/>
  <c r="AA52" i="18"/>
  <c r="Z52" i="18"/>
  <c r="E62" i="18"/>
  <c r="M62" i="18"/>
  <c r="U62" i="18"/>
  <c r="T56" i="18"/>
  <c r="S56" i="18"/>
  <c r="R56" i="18"/>
  <c r="AB56" i="18"/>
  <c r="AA56" i="18"/>
  <c r="Z56" i="18"/>
  <c r="T60" i="18"/>
  <c r="S60" i="18"/>
  <c r="R60" i="18"/>
  <c r="AB60" i="18"/>
  <c r="AA60" i="18"/>
  <c r="Z60" i="18"/>
  <c r="T65" i="18"/>
  <c r="S65" i="18"/>
  <c r="R65" i="18"/>
  <c r="Q64" i="18"/>
  <c r="AB65" i="18"/>
  <c r="AA65" i="18"/>
  <c r="Z65" i="18"/>
  <c r="Y64" i="18"/>
  <c r="C76" i="18"/>
  <c r="T69" i="18"/>
  <c r="S69" i="18"/>
  <c r="R69" i="18"/>
  <c r="AB69" i="18"/>
  <c r="AA69" i="18"/>
  <c r="Z69" i="18"/>
  <c r="T73" i="18"/>
  <c r="S73" i="18"/>
  <c r="R73" i="18"/>
  <c r="AB73" i="18"/>
  <c r="AA73" i="18"/>
  <c r="Z73" i="18"/>
  <c r="G78" i="18"/>
  <c r="O78" i="18"/>
  <c r="W78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E92" i="18"/>
  <c r="M92" i="18"/>
  <c r="U92" i="18"/>
  <c r="T95" i="18"/>
  <c r="S95" i="18"/>
  <c r="R95" i="18"/>
  <c r="AB95" i="18"/>
  <c r="AA95" i="18"/>
  <c r="Z95" i="18"/>
  <c r="G104" i="18"/>
  <c r="O104" i="18"/>
  <c r="W104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F132" i="18"/>
  <c r="K136" i="18"/>
  <c r="J136" i="18"/>
  <c r="I136" i="18"/>
  <c r="P148" i="18"/>
  <c r="K153" i="18"/>
  <c r="J153" i="18"/>
  <c r="I153" i="18"/>
  <c r="J18" i="18"/>
  <c r="I18" i="18"/>
  <c r="K18" i="18"/>
  <c r="J23" i="18"/>
  <c r="I23" i="18"/>
  <c r="H22" i="18"/>
  <c r="K23" i="18"/>
  <c r="P22" i="18"/>
  <c r="X22" i="18"/>
  <c r="J27" i="18"/>
  <c r="I27" i="18"/>
  <c r="K27" i="18"/>
  <c r="J31" i="18"/>
  <c r="I31" i="18"/>
  <c r="K31" i="18"/>
  <c r="F36" i="18"/>
  <c r="N36" i="18"/>
  <c r="V36" i="18"/>
  <c r="J40" i="18"/>
  <c r="I40" i="18"/>
  <c r="H48" i="18"/>
  <c r="K40" i="18"/>
  <c r="P48" i="18"/>
  <c r="X48" i="18"/>
  <c r="J44" i="18"/>
  <c r="I44" i="18"/>
  <c r="K44" i="18"/>
  <c r="D50" i="18"/>
  <c r="L50" i="18"/>
  <c r="J53" i="18"/>
  <c r="I53" i="18"/>
  <c r="K53" i="18"/>
  <c r="F62" i="18"/>
  <c r="N62" i="18"/>
  <c r="V62" i="18"/>
  <c r="J57" i="18"/>
  <c r="I57" i="18"/>
  <c r="K57" i="18"/>
  <c r="J61" i="18"/>
  <c r="I61" i="18"/>
  <c r="K61" i="18"/>
  <c r="J66" i="18"/>
  <c r="I66" i="18"/>
  <c r="K66" i="18"/>
  <c r="D76" i="18"/>
  <c r="L76" i="18"/>
  <c r="J70" i="18"/>
  <c r="I70" i="18"/>
  <c r="K70" i="18"/>
  <c r="J74" i="18"/>
  <c r="I74" i="18"/>
  <c r="K74" i="18"/>
  <c r="J79" i="18"/>
  <c r="I79" i="18"/>
  <c r="H78" i="18"/>
  <c r="K79" i="18"/>
  <c r="P78" i="18"/>
  <c r="X78" i="18"/>
  <c r="J83" i="18"/>
  <c r="I83" i="18"/>
  <c r="K83" i="18"/>
  <c r="J87" i="18"/>
  <c r="I87" i="18"/>
  <c r="K87" i="18"/>
  <c r="F92" i="18"/>
  <c r="N92" i="18"/>
  <c r="V92" i="18"/>
  <c r="J96" i="18"/>
  <c r="I96" i="18"/>
  <c r="H104" i="18"/>
  <c r="K96" i="18"/>
  <c r="P104" i="18"/>
  <c r="X104" i="18"/>
  <c r="J100" i="18"/>
  <c r="I100" i="18"/>
  <c r="K100" i="18"/>
  <c r="D106" i="18"/>
  <c r="L106" i="18"/>
  <c r="J109" i="18"/>
  <c r="I109" i="18"/>
  <c r="K109" i="18"/>
  <c r="F118" i="18"/>
  <c r="N118" i="18"/>
  <c r="V118" i="18"/>
  <c r="J113" i="18"/>
  <c r="I113" i="18"/>
  <c r="K113" i="18"/>
  <c r="J117" i="18"/>
  <c r="I117" i="18"/>
  <c r="K117" i="18"/>
  <c r="L120" i="18"/>
  <c r="M132" i="18"/>
  <c r="AB126" i="18"/>
  <c r="AA126" i="18"/>
  <c r="Z126" i="18"/>
  <c r="T130" i="18"/>
  <c r="S130" i="18"/>
  <c r="R130" i="18"/>
  <c r="AB143" i="18"/>
  <c r="AA143" i="18"/>
  <c r="Z143" i="18"/>
  <c r="W148" i="18"/>
  <c r="R18" i="18"/>
  <c r="T18" i="18"/>
  <c r="S18" i="18"/>
  <c r="Z18" i="18"/>
  <c r="AB18" i="18"/>
  <c r="AA18" i="18"/>
  <c r="R23" i="18"/>
  <c r="Q22" i="18"/>
  <c r="T23" i="18"/>
  <c r="S23" i="18"/>
  <c r="Z23" i="18"/>
  <c r="Y22" i="18"/>
  <c r="AB23" i="18"/>
  <c r="AA23" i="18"/>
  <c r="C34" i="18"/>
  <c r="R27" i="18"/>
  <c r="T27" i="18"/>
  <c r="S27" i="18"/>
  <c r="Z27" i="18"/>
  <c r="AA27" i="18"/>
  <c r="AB27" i="18"/>
  <c r="R31" i="18"/>
  <c r="S31" i="18"/>
  <c r="T31" i="18"/>
  <c r="Z31" i="18"/>
  <c r="AB31" i="18"/>
  <c r="AA31" i="18"/>
  <c r="G36" i="18"/>
  <c r="O36" i="18"/>
  <c r="W36" i="18"/>
  <c r="R40" i="18"/>
  <c r="Q48" i="18"/>
  <c r="T40" i="18"/>
  <c r="S40" i="18"/>
  <c r="Z40" i="18"/>
  <c r="Y48" i="18"/>
  <c r="AB40" i="18"/>
  <c r="AA40" i="18"/>
  <c r="R44" i="18"/>
  <c r="T44" i="18"/>
  <c r="S44" i="18"/>
  <c r="Z44" i="18"/>
  <c r="AA44" i="18"/>
  <c r="AB44" i="18"/>
  <c r="E50" i="18"/>
  <c r="M50" i="18"/>
  <c r="U50" i="18"/>
  <c r="R53" i="18"/>
  <c r="T53" i="18"/>
  <c r="S53" i="18"/>
  <c r="Z53" i="18"/>
  <c r="AB53" i="18"/>
  <c r="AA53" i="18"/>
  <c r="G62" i="18"/>
  <c r="O62" i="18"/>
  <c r="W62" i="18"/>
  <c r="R57" i="18"/>
  <c r="T57" i="18"/>
  <c r="S57" i="18"/>
  <c r="Z57" i="18"/>
  <c r="AB57" i="18"/>
  <c r="AA57" i="18"/>
  <c r="R61" i="18"/>
  <c r="T61" i="18"/>
  <c r="S61" i="18"/>
  <c r="Z61" i="18"/>
  <c r="AB61" i="18"/>
  <c r="AA61" i="18"/>
  <c r="C64" i="18"/>
  <c r="R66" i="18"/>
  <c r="T66" i="18"/>
  <c r="S66" i="18"/>
  <c r="Z66" i="18"/>
  <c r="AB66" i="18"/>
  <c r="AA66" i="18"/>
  <c r="E76" i="18"/>
  <c r="M76" i="18"/>
  <c r="U76" i="18"/>
  <c r="R70" i="18"/>
  <c r="T70" i="18"/>
  <c r="S70" i="18"/>
  <c r="Z70" i="18"/>
  <c r="AB70" i="18"/>
  <c r="AA70" i="18"/>
  <c r="R74" i="18"/>
  <c r="T74" i="18"/>
  <c r="S74" i="18"/>
  <c r="Z74" i="18"/>
  <c r="AB74" i="18"/>
  <c r="AA74" i="18"/>
  <c r="R79" i="18"/>
  <c r="Q78" i="18"/>
  <c r="T79" i="18"/>
  <c r="S79" i="18"/>
  <c r="Z79" i="18"/>
  <c r="Y78" i="18"/>
  <c r="AB79" i="18"/>
  <c r="AA79" i="18"/>
  <c r="C90" i="18"/>
  <c r="R83" i="18"/>
  <c r="T83" i="18"/>
  <c r="S83" i="18"/>
  <c r="Z83" i="18"/>
  <c r="AB83" i="18"/>
  <c r="AA83" i="18"/>
  <c r="R87" i="18"/>
  <c r="T87" i="18"/>
  <c r="S87" i="18"/>
  <c r="Z87" i="18"/>
  <c r="AB87" i="18"/>
  <c r="AA87" i="18"/>
  <c r="G92" i="18"/>
  <c r="O92" i="18"/>
  <c r="W92" i="18"/>
  <c r="R96" i="18"/>
  <c r="Q104" i="18"/>
  <c r="T96" i="18"/>
  <c r="S96" i="18"/>
  <c r="Z96" i="18"/>
  <c r="Y104" i="18"/>
  <c r="AB96" i="18"/>
  <c r="AA96" i="18"/>
  <c r="R100" i="18"/>
  <c r="T100" i="18"/>
  <c r="S100" i="18"/>
  <c r="Z100" i="18"/>
  <c r="AB100" i="18"/>
  <c r="AA100" i="18"/>
  <c r="E106" i="18"/>
  <c r="M106" i="18"/>
  <c r="U106" i="18"/>
  <c r="R109" i="18"/>
  <c r="T109" i="18"/>
  <c r="S109" i="18"/>
  <c r="Z109" i="18"/>
  <c r="AB109" i="18"/>
  <c r="AA109" i="18"/>
  <c r="G118" i="18"/>
  <c r="O118" i="18"/>
  <c r="W118" i="18"/>
  <c r="R113" i="18"/>
  <c r="T113" i="18"/>
  <c r="S113" i="18"/>
  <c r="Z113" i="18"/>
  <c r="AB113" i="18"/>
  <c r="AA113" i="18"/>
  <c r="R117" i="18"/>
  <c r="T117" i="18"/>
  <c r="S117" i="18"/>
  <c r="Z117" i="18"/>
  <c r="AB117" i="18"/>
  <c r="AA117" i="18"/>
  <c r="C120" i="18"/>
  <c r="P120" i="18"/>
  <c r="K123" i="18"/>
  <c r="J123" i="18"/>
  <c r="I123" i="18"/>
  <c r="N132" i="18"/>
  <c r="K140" i="18"/>
  <c r="J140" i="18"/>
  <c r="I140" i="18"/>
  <c r="X148" i="18"/>
  <c r="K157" i="18"/>
  <c r="J157" i="18"/>
  <c r="I157" i="18"/>
  <c r="N9" i="19"/>
  <c r="J104" i="21"/>
  <c r="I104" i="21"/>
  <c r="H104" i="21"/>
  <c r="K19" i="18"/>
  <c r="J19" i="18"/>
  <c r="I19" i="18"/>
  <c r="K24" i="18"/>
  <c r="I24" i="18"/>
  <c r="J24" i="18"/>
  <c r="D34" i="18"/>
  <c r="L34" i="18"/>
  <c r="K28" i="18"/>
  <c r="J28" i="18"/>
  <c r="I28" i="18"/>
  <c r="K32" i="18"/>
  <c r="J32" i="18"/>
  <c r="I32" i="18"/>
  <c r="H36" i="18"/>
  <c r="K37" i="18"/>
  <c r="J37" i="18"/>
  <c r="I37" i="18"/>
  <c r="P36" i="18"/>
  <c r="X36" i="18"/>
  <c r="K41" i="18"/>
  <c r="I41" i="18"/>
  <c r="J41" i="18"/>
  <c r="K45" i="18"/>
  <c r="J45" i="18"/>
  <c r="I45" i="18"/>
  <c r="F50" i="18"/>
  <c r="N50" i="18"/>
  <c r="V50" i="18"/>
  <c r="H62" i="18"/>
  <c r="K54" i="18"/>
  <c r="J54" i="18"/>
  <c r="I54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H92" i="18"/>
  <c r="K93" i="18"/>
  <c r="J93" i="18"/>
  <c r="I93" i="18"/>
  <c r="P92" i="18"/>
  <c r="X92" i="18"/>
  <c r="K97" i="18"/>
  <c r="J97" i="18"/>
  <c r="I97" i="18"/>
  <c r="K101" i="18"/>
  <c r="J101" i="18"/>
  <c r="I101" i="18"/>
  <c r="F106" i="18"/>
  <c r="N106" i="18"/>
  <c r="V106" i="18"/>
  <c r="H118" i="18"/>
  <c r="K110" i="18"/>
  <c r="J110" i="18"/>
  <c r="I110" i="18"/>
  <c r="P118" i="18"/>
  <c r="X118" i="18"/>
  <c r="K114" i="18"/>
  <c r="J114" i="18"/>
  <c r="I114" i="18"/>
  <c r="D120" i="18"/>
  <c r="R121" i="18"/>
  <c r="Q120" i="18"/>
  <c r="T121" i="18"/>
  <c r="S121" i="18"/>
  <c r="U132" i="18"/>
  <c r="AB130" i="18"/>
  <c r="AA130" i="18"/>
  <c r="Z130" i="18"/>
  <c r="Q134" i="18"/>
  <c r="T135" i="18"/>
  <c r="S135" i="18"/>
  <c r="R135" i="18"/>
  <c r="C146" i="18"/>
  <c r="T152" i="18"/>
  <c r="S152" i="18"/>
  <c r="Q160" i="18"/>
  <c r="R152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T149" i="18"/>
  <c r="S149" i="18"/>
  <c r="R149" i="18"/>
  <c r="Q148" i="18"/>
  <c r="AB149" i="18"/>
  <c r="AA149" i="18"/>
  <c r="Z149" i="18"/>
  <c r="Y148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C36" i="21"/>
  <c r="J53" i="21"/>
  <c r="I53" i="21"/>
  <c r="H53" i="21"/>
  <c r="D134" i="21"/>
  <c r="F120" i="18"/>
  <c r="N120" i="18"/>
  <c r="V120" i="18"/>
  <c r="K124" i="18"/>
  <c r="J124" i="18"/>
  <c r="I124" i="18"/>
  <c r="H132" i="18"/>
  <c r="P132" i="18"/>
  <c r="X132" i="18"/>
  <c r="K128" i="18"/>
  <c r="J128" i="18"/>
  <c r="I128" i="18"/>
  <c r="D134" i="18"/>
  <c r="L134" i="18"/>
  <c r="K137" i="18"/>
  <c r="J137" i="18"/>
  <c r="I137" i="18"/>
  <c r="F146" i="18"/>
  <c r="N146" i="18"/>
  <c r="V146" i="18"/>
  <c r="K141" i="18"/>
  <c r="J141" i="18"/>
  <c r="I141" i="18"/>
  <c r="K145" i="18"/>
  <c r="J145" i="18"/>
  <c r="I145" i="18"/>
  <c r="K150" i="18"/>
  <c r="J150" i="18"/>
  <c r="I150" i="18"/>
  <c r="D160" i="18"/>
  <c r="L160" i="18"/>
  <c r="K154" i="18"/>
  <c r="J154" i="18"/>
  <c r="I154" i="18"/>
  <c r="K158" i="18"/>
  <c r="J158" i="18"/>
  <c r="I158" i="18"/>
  <c r="J96" i="21"/>
  <c r="I96" i="21"/>
  <c r="H96" i="21"/>
  <c r="G120" i="18"/>
  <c r="O120" i="18"/>
  <c r="W120" i="18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T21" i="21"/>
  <c r="J70" i="21"/>
  <c r="I70" i="21"/>
  <c r="H70" i="21"/>
  <c r="G78" i="21"/>
  <c r="F92" i="21"/>
  <c r="E106" i="21"/>
  <c r="F120" i="21"/>
  <c r="X120" i="18"/>
  <c r="J125" i="18"/>
  <c r="I125" i="18"/>
  <c r="K125" i="18"/>
  <c r="J129" i="18"/>
  <c r="I129" i="18"/>
  <c r="K129" i="18"/>
  <c r="F134" i="18"/>
  <c r="N134" i="18"/>
  <c r="V134" i="18"/>
  <c r="J138" i="18"/>
  <c r="I138" i="18"/>
  <c r="H146" i="18"/>
  <c r="K138" i="18"/>
  <c r="P146" i="18"/>
  <c r="X146" i="18"/>
  <c r="J142" i="18"/>
  <c r="I142" i="18"/>
  <c r="K142" i="18"/>
  <c r="D148" i="18"/>
  <c r="L148" i="18"/>
  <c r="J151" i="18"/>
  <c r="I151" i="18"/>
  <c r="K151" i="18"/>
  <c r="F160" i="18"/>
  <c r="N160" i="18"/>
  <c r="V160" i="18"/>
  <c r="J155" i="18"/>
  <c r="I155" i="18"/>
  <c r="K155" i="18"/>
  <c r="J159" i="18"/>
  <c r="I159" i="18"/>
  <c r="K159" i="18"/>
  <c r="C22" i="21"/>
  <c r="J31" i="21"/>
  <c r="I31" i="21"/>
  <c r="H31" i="21"/>
  <c r="J44" i="21"/>
  <c r="I44" i="21"/>
  <c r="H44" i="21"/>
  <c r="C132" i="18"/>
  <c r="R125" i="18"/>
  <c r="T125" i="18"/>
  <c r="S125" i="18"/>
  <c r="Z125" i="18"/>
  <c r="AA125" i="18"/>
  <c r="AB125" i="18"/>
  <c r="R129" i="18"/>
  <c r="S129" i="18"/>
  <c r="T129" i="18"/>
  <c r="Z129" i="18"/>
  <c r="AB129" i="18"/>
  <c r="AA129" i="18"/>
  <c r="G134" i="18"/>
  <c r="O134" i="18"/>
  <c r="W134" i="18"/>
  <c r="R138" i="18"/>
  <c r="Q146" i="18"/>
  <c r="T138" i="18"/>
  <c r="S138" i="18"/>
  <c r="Z138" i="18"/>
  <c r="Y146" i="18"/>
  <c r="AB138" i="18"/>
  <c r="AA138" i="18"/>
  <c r="R142" i="18"/>
  <c r="T142" i="18"/>
  <c r="S142" i="18"/>
  <c r="Z142" i="18"/>
  <c r="AA142" i="18"/>
  <c r="AB142" i="18"/>
  <c r="E148" i="18"/>
  <c r="M148" i="18"/>
  <c r="U148" i="18"/>
  <c r="R151" i="18"/>
  <c r="T151" i="18"/>
  <c r="S151" i="18"/>
  <c r="Z151" i="18"/>
  <c r="AB151" i="18"/>
  <c r="AA151" i="18"/>
  <c r="G160" i="18"/>
  <c r="O160" i="18"/>
  <c r="W160" i="18"/>
  <c r="R155" i="18"/>
  <c r="T155" i="18"/>
  <c r="S155" i="18"/>
  <c r="Z155" i="18"/>
  <c r="AB155" i="18"/>
  <c r="AA155" i="18"/>
  <c r="R159" i="18"/>
  <c r="T159" i="18"/>
  <c r="S159" i="18"/>
  <c r="Z159" i="18"/>
  <c r="AA159" i="18"/>
  <c r="AB159" i="18"/>
  <c r="J87" i="21"/>
  <c r="I87" i="21"/>
  <c r="H87" i="21"/>
  <c r="K122" i="18"/>
  <c r="J122" i="18"/>
  <c r="I122" i="18"/>
  <c r="D132" i="18"/>
  <c r="L132" i="18"/>
  <c r="K126" i="18"/>
  <c r="J126" i="18"/>
  <c r="I126" i="18"/>
  <c r="K130" i="18"/>
  <c r="J130" i="18"/>
  <c r="I130" i="18"/>
  <c r="H134" i="18"/>
  <c r="K135" i="18"/>
  <c r="J135" i="18"/>
  <c r="I135" i="18"/>
  <c r="P134" i="18"/>
  <c r="X134" i="18"/>
  <c r="K139" i="18"/>
  <c r="I139" i="18"/>
  <c r="J139" i="18"/>
  <c r="K143" i="18"/>
  <c r="J143" i="18"/>
  <c r="I143" i="18"/>
  <c r="F148" i="18"/>
  <c r="N148" i="18"/>
  <c r="V148" i="18"/>
  <c r="H160" i="18"/>
  <c r="K152" i="18"/>
  <c r="J152" i="18"/>
  <c r="I152" i="18"/>
  <c r="P160" i="18"/>
  <c r="X160" i="18"/>
  <c r="K156" i="18"/>
  <c r="I156" i="18"/>
  <c r="J156" i="18"/>
  <c r="J24" i="21"/>
  <c r="I24" i="21"/>
  <c r="H24" i="21"/>
  <c r="J61" i="21"/>
  <c r="I61" i="21"/>
  <c r="H61" i="21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G22" i="21"/>
  <c r="J14" i="21"/>
  <c r="I14" i="21"/>
  <c r="H14" i="21"/>
  <c r="Q22" i="21"/>
  <c r="T14" i="21"/>
  <c r="S14" i="21"/>
  <c r="R14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J18" i="21"/>
  <c r="I18" i="21"/>
  <c r="H18" i="21"/>
  <c r="T18" i="21"/>
  <c r="S18" i="21"/>
  <c r="J19" i="21"/>
  <c r="I19" i="21"/>
  <c r="H19" i="21"/>
  <c r="T19" i="21"/>
  <c r="S19" i="21"/>
  <c r="J20" i="21"/>
  <c r="I20" i="21"/>
  <c r="H20" i="21"/>
  <c r="T20" i="21"/>
  <c r="S20" i="21"/>
  <c r="J21" i="21"/>
  <c r="I21" i="21"/>
  <c r="H21" i="21"/>
  <c r="J28" i="21"/>
  <c r="I28" i="21"/>
  <c r="G36" i="21"/>
  <c r="H28" i="21"/>
  <c r="J33" i="21"/>
  <c r="I33" i="21"/>
  <c r="H33" i="21"/>
  <c r="J40" i="21"/>
  <c r="I40" i="21"/>
  <c r="H40" i="21"/>
  <c r="E50" i="21"/>
  <c r="J48" i="21"/>
  <c r="I48" i="21"/>
  <c r="H48" i="21"/>
  <c r="D64" i="21"/>
  <c r="J57" i="21"/>
  <c r="I57" i="21"/>
  <c r="H57" i="21"/>
  <c r="J66" i="21"/>
  <c r="I66" i="21"/>
  <c r="H66" i="21"/>
  <c r="C78" i="21"/>
  <c r="J74" i="21"/>
  <c r="I74" i="21"/>
  <c r="H74" i="21"/>
  <c r="J83" i="21"/>
  <c r="I83" i="21"/>
  <c r="H83" i="21"/>
  <c r="J91" i="21"/>
  <c r="I91" i="21"/>
  <c r="H91" i="21"/>
  <c r="J100" i="21"/>
  <c r="I100" i="21"/>
  <c r="H100" i="21"/>
  <c r="J109" i="21"/>
  <c r="I109" i="21"/>
  <c r="H109" i="21"/>
  <c r="J27" i="21"/>
  <c r="I27" i="21"/>
  <c r="H27" i="21"/>
  <c r="F50" i="21"/>
  <c r="J45" i="21"/>
  <c r="I45" i="21"/>
  <c r="H45" i="21"/>
  <c r="J54" i="21"/>
  <c r="I54" i="21"/>
  <c r="H54" i="21"/>
  <c r="E64" i="21"/>
  <c r="J62" i="21"/>
  <c r="I62" i="21"/>
  <c r="H62" i="21"/>
  <c r="D78" i="21"/>
  <c r="J71" i="21"/>
  <c r="I71" i="21"/>
  <c r="H71" i="21"/>
  <c r="J80" i="21"/>
  <c r="I80" i="21"/>
  <c r="H80" i="21"/>
  <c r="C92" i="21"/>
  <c r="J88" i="21"/>
  <c r="I88" i="21"/>
  <c r="H88" i="21"/>
  <c r="J97" i="21"/>
  <c r="I97" i="21"/>
  <c r="H97" i="21"/>
  <c r="J105" i="21"/>
  <c r="I105" i="21"/>
  <c r="H105" i="21"/>
  <c r="J111" i="21"/>
  <c r="I111" i="21"/>
  <c r="H111" i="21"/>
  <c r="J113" i="21"/>
  <c r="I113" i="21"/>
  <c r="H113" i="21"/>
  <c r="J115" i="21"/>
  <c r="I115" i="21"/>
  <c r="H115" i="21"/>
  <c r="J117" i="21"/>
  <c r="I117" i="21"/>
  <c r="H117" i="21"/>
  <c r="J119" i="21"/>
  <c r="I119" i="21"/>
  <c r="H119" i="21"/>
  <c r="J122" i="21"/>
  <c r="I122" i="21"/>
  <c r="H122" i="21"/>
  <c r="E148" i="21"/>
  <c r="AB19" i="22"/>
  <c r="J26" i="21"/>
  <c r="H26" i="21"/>
  <c r="I26" i="21"/>
  <c r="J32" i="21"/>
  <c r="I32" i="21"/>
  <c r="H32" i="21"/>
  <c r="J42" i="21"/>
  <c r="I42" i="21"/>
  <c r="H42" i="21"/>
  <c r="G50" i="21"/>
  <c r="F64" i="21"/>
  <c r="J59" i="21"/>
  <c r="I59" i="21"/>
  <c r="H59" i="21"/>
  <c r="J68" i="21"/>
  <c r="I68" i="21"/>
  <c r="H68" i="21"/>
  <c r="E78" i="21"/>
  <c r="J76" i="21"/>
  <c r="I76" i="21"/>
  <c r="H76" i="21"/>
  <c r="D92" i="21"/>
  <c r="J85" i="21"/>
  <c r="I85" i="21"/>
  <c r="H85" i="21"/>
  <c r="J94" i="21"/>
  <c r="I94" i="21"/>
  <c r="H94" i="21"/>
  <c r="C106" i="21"/>
  <c r="J102" i="21"/>
  <c r="I102" i="21"/>
  <c r="H102" i="21"/>
  <c r="D120" i="21"/>
  <c r="F148" i="21"/>
  <c r="J25" i="21"/>
  <c r="I25" i="21"/>
  <c r="H25" i="21"/>
  <c r="J39" i="21"/>
  <c r="I39" i="21"/>
  <c r="H39" i="21"/>
  <c r="J47" i="21"/>
  <c r="I47" i="21"/>
  <c r="H47" i="21"/>
  <c r="J56" i="21"/>
  <c r="I56" i="21"/>
  <c r="H56" i="21"/>
  <c r="G64" i="21"/>
  <c r="F78" i="21"/>
  <c r="J73" i="21"/>
  <c r="I73" i="21"/>
  <c r="H73" i="21"/>
  <c r="J82" i="21"/>
  <c r="I82" i="21"/>
  <c r="H82" i="21"/>
  <c r="E92" i="21"/>
  <c r="J90" i="21"/>
  <c r="I90" i="21"/>
  <c r="H90" i="21"/>
  <c r="D106" i="21"/>
  <c r="J99" i="21"/>
  <c r="I99" i="21"/>
  <c r="H99" i="21"/>
  <c r="J108" i="21"/>
  <c r="I108" i="21"/>
  <c r="H108" i="21"/>
  <c r="E120" i="21"/>
  <c r="D22" i="21"/>
  <c r="D36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F106" i="21"/>
  <c r="J101" i="21"/>
  <c r="I101" i="21"/>
  <c r="H101" i="21"/>
  <c r="J110" i="21"/>
  <c r="I110" i="21"/>
  <c r="H110" i="21"/>
  <c r="J112" i="21"/>
  <c r="I112" i="21"/>
  <c r="H112" i="21"/>
  <c r="G120" i="21"/>
  <c r="J114" i="21"/>
  <c r="I114" i="21"/>
  <c r="H114" i="21"/>
  <c r="J116" i="21"/>
  <c r="I116" i="21"/>
  <c r="H116" i="21"/>
  <c r="J118" i="21"/>
  <c r="I118" i="21"/>
  <c r="H118" i="21"/>
  <c r="J123" i="21"/>
  <c r="I123" i="21"/>
  <c r="H123" i="21"/>
  <c r="E134" i="21"/>
  <c r="F37" i="24"/>
  <c r="E22" i="21"/>
  <c r="E36" i="21"/>
  <c r="J30" i="21"/>
  <c r="I30" i="21"/>
  <c r="H30" i="21"/>
  <c r="J34" i="21"/>
  <c r="I34" i="21"/>
  <c r="H34" i="21"/>
  <c r="J38" i="21"/>
  <c r="I38" i="21"/>
  <c r="H38" i="21"/>
  <c r="C50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F134" i="21"/>
  <c r="F22" i="21"/>
  <c r="F36" i="21"/>
  <c r="J29" i="21"/>
  <c r="I29" i="21"/>
  <c r="H29" i="21"/>
  <c r="D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E162" i="21"/>
  <c r="AB10" i="22"/>
  <c r="AA10" i="22"/>
  <c r="Y10" i="22"/>
  <c r="G21" i="22"/>
  <c r="N15" i="22"/>
  <c r="M15" i="22"/>
  <c r="L15" i="22"/>
  <c r="K15" i="22"/>
  <c r="J15" i="22"/>
  <c r="H35" i="22"/>
  <c r="D49" i="22"/>
  <c r="H63" i="22"/>
  <c r="D77" i="22"/>
  <c r="H91" i="22"/>
  <c r="D105" i="22"/>
  <c r="H119" i="22"/>
  <c r="D133" i="22"/>
  <c r="O9" i="24"/>
  <c r="N9" i="24"/>
  <c r="J13" i="24"/>
  <c r="J34" i="24"/>
  <c r="F98" i="24"/>
  <c r="L100" i="24"/>
  <c r="F127" i="24"/>
  <c r="J153" i="24"/>
  <c r="F162" i="21"/>
  <c r="AB9" i="22"/>
  <c r="AA9" i="22"/>
  <c r="Z9" i="22"/>
  <c r="Y9" i="22"/>
  <c r="X9" i="22"/>
  <c r="H21" i="22"/>
  <c r="N14" i="22"/>
  <c r="M14" i="22"/>
  <c r="L14" i="22"/>
  <c r="K14" i="22"/>
  <c r="J14" i="22"/>
  <c r="N23" i="22"/>
  <c r="M23" i="22"/>
  <c r="L23" i="22"/>
  <c r="K23" i="22"/>
  <c r="J23" i="22"/>
  <c r="N25" i="22"/>
  <c r="M25" i="22"/>
  <c r="L25" i="22"/>
  <c r="K25" i="22"/>
  <c r="J25" i="22"/>
  <c r="N27" i="22"/>
  <c r="M27" i="22"/>
  <c r="L27" i="22"/>
  <c r="K27" i="22"/>
  <c r="J27" i="22"/>
  <c r="I35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N55" i="22"/>
  <c r="M55" i="22"/>
  <c r="L55" i="22"/>
  <c r="K55" i="22"/>
  <c r="J55" i="22"/>
  <c r="I63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N83" i="22"/>
  <c r="M83" i="22"/>
  <c r="L83" i="22"/>
  <c r="K83" i="22"/>
  <c r="J83" i="22"/>
  <c r="I91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L96" i="22"/>
  <c r="K96" i="22"/>
  <c r="J96" i="22"/>
  <c r="E105" i="22"/>
  <c r="N98" i="22"/>
  <c r="M98" i="22"/>
  <c r="L98" i="22"/>
  <c r="K98" i="22"/>
  <c r="J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N111" i="22"/>
  <c r="M111" i="22"/>
  <c r="L111" i="22"/>
  <c r="K111" i="22"/>
  <c r="J111" i="22"/>
  <c r="I119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J129" i="22"/>
  <c r="N129" i="22"/>
  <c r="M129" i="22"/>
  <c r="L129" i="22"/>
  <c r="K129" i="22"/>
  <c r="J18" i="24"/>
  <c r="L39" i="24"/>
  <c r="J98" i="24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N13" i="22"/>
  <c r="M13" i="22"/>
  <c r="L13" i="22"/>
  <c r="K13" i="22"/>
  <c r="J13" i="22"/>
  <c r="I21" i="22"/>
  <c r="F49" i="22"/>
  <c r="F77" i="22"/>
  <c r="F105" i="22"/>
  <c r="F133" i="22"/>
  <c r="C147" i="22"/>
  <c r="L13" i="24"/>
  <c r="L21" i="24"/>
  <c r="L31" i="24"/>
  <c r="J41" i="24"/>
  <c r="O98" i="24"/>
  <c r="N98" i="24"/>
  <c r="F149" i="24"/>
  <c r="M12" i="22"/>
  <c r="L12" i="22"/>
  <c r="K12" i="22"/>
  <c r="J12" i="22"/>
  <c r="N12" i="22"/>
  <c r="M20" i="22"/>
  <c r="L20" i="22"/>
  <c r="K20" i="22"/>
  <c r="J20" i="22"/>
  <c r="N20" i="22"/>
  <c r="C35" i="22"/>
  <c r="G49" i="22"/>
  <c r="C63" i="22"/>
  <c r="G77" i="22"/>
  <c r="C91" i="22"/>
  <c r="G105" i="22"/>
  <c r="C119" i="22"/>
  <c r="G133" i="22"/>
  <c r="N130" i="22"/>
  <c r="M130" i="22"/>
  <c r="L130" i="22"/>
  <c r="K130" i="22"/>
  <c r="J130" i="22"/>
  <c r="D147" i="22"/>
  <c r="C161" i="22"/>
  <c r="F10" i="24"/>
  <c r="L12" i="24"/>
  <c r="J33" i="24"/>
  <c r="L43" i="24"/>
  <c r="F105" i="24"/>
  <c r="L11" i="22"/>
  <c r="K11" i="22"/>
  <c r="J11" i="22"/>
  <c r="N11" i="22"/>
  <c r="M11" i="22"/>
  <c r="C21" i="22"/>
  <c r="L19" i="22"/>
  <c r="K19" i="22"/>
  <c r="J19" i="22"/>
  <c r="N19" i="22"/>
  <c r="M19" i="22"/>
  <c r="D35" i="22"/>
  <c r="H49" i="22"/>
  <c r="D63" i="22"/>
  <c r="H77" i="22"/>
  <c r="D91" i="22"/>
  <c r="H105" i="22"/>
  <c r="D119" i="22"/>
  <c r="H133" i="22"/>
  <c r="J127" i="22"/>
  <c r="M127" i="22"/>
  <c r="L127" i="22"/>
  <c r="K127" i="22"/>
  <c r="N127" i="22"/>
  <c r="G147" i="22"/>
  <c r="D161" i="22"/>
  <c r="L11" i="24"/>
  <c r="O33" i="24"/>
  <c r="N33" i="24"/>
  <c r="L104" i="24"/>
  <c r="J120" i="24"/>
  <c r="K10" i="22"/>
  <c r="J10" i="22"/>
  <c r="N10" i="22"/>
  <c r="M10" i="22"/>
  <c r="L10" i="22"/>
  <c r="D21" i="22"/>
  <c r="K18" i="22"/>
  <c r="J18" i="22"/>
  <c r="N18" i="22"/>
  <c r="M18" i="22"/>
  <c r="L18" i="22"/>
  <c r="K24" i="22"/>
  <c r="J24" i="22"/>
  <c r="N24" i="22"/>
  <c r="M24" i="22"/>
  <c r="L24" i="22"/>
  <c r="K26" i="22"/>
  <c r="J26" i="22"/>
  <c r="N26" i="22"/>
  <c r="M26" i="22"/>
  <c r="L26" i="22"/>
  <c r="E35" i="22"/>
  <c r="K28" i="22"/>
  <c r="J28" i="22"/>
  <c r="N28" i="22"/>
  <c r="M28" i="22"/>
  <c r="L28" i="22"/>
  <c r="K30" i="22"/>
  <c r="J30" i="22"/>
  <c r="N30" i="22"/>
  <c r="M30" i="22"/>
  <c r="L30" i="22"/>
  <c r="K32" i="22"/>
  <c r="J32" i="22"/>
  <c r="N32" i="22"/>
  <c r="M32" i="22"/>
  <c r="L32" i="22"/>
  <c r="K34" i="22"/>
  <c r="J34" i="22"/>
  <c r="N34" i="22"/>
  <c r="M34" i="22"/>
  <c r="L34" i="22"/>
  <c r="K37" i="22"/>
  <c r="J37" i="22"/>
  <c r="N37" i="22"/>
  <c r="M37" i="22"/>
  <c r="L37" i="22"/>
  <c r="K39" i="22"/>
  <c r="J39" i="22"/>
  <c r="N39" i="22"/>
  <c r="M39" i="22"/>
  <c r="L39" i="22"/>
  <c r="K41" i="22"/>
  <c r="J41" i="22"/>
  <c r="I49" i="22"/>
  <c r="N41" i="22"/>
  <c r="M41" i="22"/>
  <c r="L41" i="22"/>
  <c r="K43" i="22"/>
  <c r="J43" i="22"/>
  <c r="N43" i="22"/>
  <c r="M43" i="22"/>
  <c r="L43" i="22"/>
  <c r="K45" i="22"/>
  <c r="J45" i="22"/>
  <c r="N45" i="22"/>
  <c r="M45" i="22"/>
  <c r="L45" i="22"/>
  <c r="K47" i="22"/>
  <c r="J47" i="22"/>
  <c r="N47" i="22"/>
  <c r="M47" i="22"/>
  <c r="L47" i="22"/>
  <c r="K52" i="22"/>
  <c r="J52" i="22"/>
  <c r="N52" i="22"/>
  <c r="M52" i="22"/>
  <c r="L52" i="22"/>
  <c r="K54" i="22"/>
  <c r="J54" i="22"/>
  <c r="N54" i="22"/>
  <c r="M54" i="22"/>
  <c r="L54" i="22"/>
  <c r="E63" i="22"/>
  <c r="K56" i="22"/>
  <c r="J56" i="22"/>
  <c r="N56" i="22"/>
  <c r="M56" i="22"/>
  <c r="L56" i="22"/>
  <c r="K58" i="22"/>
  <c r="J58" i="22"/>
  <c r="N58" i="22"/>
  <c r="M58" i="22"/>
  <c r="L58" i="22"/>
  <c r="K60" i="22"/>
  <c r="J60" i="22"/>
  <c r="N60" i="22"/>
  <c r="M60" i="22"/>
  <c r="L60" i="22"/>
  <c r="K62" i="22"/>
  <c r="J62" i="22"/>
  <c r="N62" i="22"/>
  <c r="M62" i="22"/>
  <c r="L62" i="22"/>
  <c r="K65" i="22"/>
  <c r="J65" i="22"/>
  <c r="N65" i="22"/>
  <c r="M65" i="22"/>
  <c r="L65" i="22"/>
  <c r="K67" i="22"/>
  <c r="J67" i="22"/>
  <c r="N67" i="22"/>
  <c r="M67" i="22"/>
  <c r="L67" i="22"/>
  <c r="K69" i="22"/>
  <c r="J69" i="22"/>
  <c r="I77" i="22"/>
  <c r="N69" i="22"/>
  <c r="M69" i="22"/>
  <c r="L69" i="22"/>
  <c r="K71" i="22"/>
  <c r="J71" i="22"/>
  <c r="N71" i="22"/>
  <c r="M71" i="22"/>
  <c r="L71" i="22"/>
  <c r="K73" i="22"/>
  <c r="J73" i="22"/>
  <c r="N73" i="22"/>
  <c r="M73" i="22"/>
  <c r="L73" i="22"/>
  <c r="K75" i="22"/>
  <c r="J75" i="22"/>
  <c r="N75" i="22"/>
  <c r="M75" i="22"/>
  <c r="L75" i="22"/>
  <c r="K80" i="22"/>
  <c r="J80" i="22"/>
  <c r="N80" i="22"/>
  <c r="M80" i="22"/>
  <c r="L80" i="22"/>
  <c r="K82" i="22"/>
  <c r="J82" i="22"/>
  <c r="N82" i="22"/>
  <c r="M82" i="22"/>
  <c r="L82" i="22"/>
  <c r="E91" i="22"/>
  <c r="K84" i="22"/>
  <c r="J84" i="22"/>
  <c r="N84" i="22"/>
  <c r="M84" i="22"/>
  <c r="L84" i="22"/>
  <c r="K86" i="22"/>
  <c r="J86" i="22"/>
  <c r="N86" i="22"/>
  <c r="M86" i="22"/>
  <c r="L86" i="22"/>
  <c r="K88" i="22"/>
  <c r="J88" i="22"/>
  <c r="N88" i="22"/>
  <c r="M88" i="22"/>
  <c r="L88" i="22"/>
  <c r="K90" i="22"/>
  <c r="J90" i="22"/>
  <c r="N90" i="22"/>
  <c r="M90" i="22"/>
  <c r="L90" i="22"/>
  <c r="K93" i="22"/>
  <c r="J93" i="22"/>
  <c r="N93" i="22"/>
  <c r="M93" i="22"/>
  <c r="L93" i="22"/>
  <c r="K95" i="22"/>
  <c r="J95" i="22"/>
  <c r="N95" i="22"/>
  <c r="M95" i="22"/>
  <c r="L95" i="22"/>
  <c r="K97" i="22"/>
  <c r="J97" i="22"/>
  <c r="I105" i="22"/>
  <c r="N97" i="22"/>
  <c r="M97" i="22"/>
  <c r="L97" i="22"/>
  <c r="K99" i="22"/>
  <c r="J99" i="22"/>
  <c r="N99" i="22"/>
  <c r="M99" i="22"/>
  <c r="L99" i="22"/>
  <c r="K101" i="22"/>
  <c r="J101" i="22"/>
  <c r="N101" i="22"/>
  <c r="M101" i="22"/>
  <c r="L101" i="22"/>
  <c r="K103" i="22"/>
  <c r="J103" i="22"/>
  <c r="N103" i="22"/>
  <c r="M103" i="22"/>
  <c r="L103" i="22"/>
  <c r="K108" i="22"/>
  <c r="J108" i="22"/>
  <c r="N108" i="22"/>
  <c r="M108" i="22"/>
  <c r="L108" i="22"/>
  <c r="K110" i="22"/>
  <c r="J110" i="22"/>
  <c r="N110" i="22"/>
  <c r="M110" i="22"/>
  <c r="L110" i="22"/>
  <c r="E119" i="22"/>
  <c r="K112" i="22"/>
  <c r="J112" i="22"/>
  <c r="N112" i="22"/>
  <c r="M112" i="22"/>
  <c r="L112" i="22"/>
  <c r="K114" i="22"/>
  <c r="J114" i="22"/>
  <c r="N114" i="22"/>
  <c r="M114" i="22"/>
  <c r="L114" i="22"/>
  <c r="K116" i="22"/>
  <c r="J116" i="22"/>
  <c r="N116" i="22"/>
  <c r="M116" i="22"/>
  <c r="L116" i="22"/>
  <c r="K118" i="22"/>
  <c r="J118" i="22"/>
  <c r="N118" i="22"/>
  <c r="M118" i="22"/>
  <c r="L118" i="22"/>
  <c r="K121" i="22"/>
  <c r="J121" i="22"/>
  <c r="N121" i="22"/>
  <c r="M121" i="22"/>
  <c r="L121" i="22"/>
  <c r="K123" i="22"/>
  <c r="J123" i="22"/>
  <c r="N123" i="22"/>
  <c r="M123" i="22"/>
  <c r="L123" i="22"/>
  <c r="I133" i="22"/>
  <c r="K125" i="22"/>
  <c r="J125" i="22"/>
  <c r="N125" i="22"/>
  <c r="M125" i="22"/>
  <c r="L125" i="22"/>
  <c r="H147" i="22"/>
  <c r="F161" i="22"/>
  <c r="J10" i="24"/>
  <c r="L16" i="24"/>
  <c r="L20" i="24"/>
  <c r="L35" i="24"/>
  <c r="F86" i="24"/>
  <c r="F102" i="24"/>
  <c r="J175" i="24"/>
  <c r="C120" i="21"/>
  <c r="C134" i="21"/>
  <c r="C148" i="21"/>
  <c r="C162" i="21"/>
  <c r="J9" i="22"/>
  <c r="N9" i="22"/>
  <c r="M9" i="22"/>
  <c r="L9" i="22"/>
  <c r="K9" i="22"/>
  <c r="E21" i="22"/>
  <c r="J17" i="22"/>
  <c r="N17" i="22"/>
  <c r="M17" i="22"/>
  <c r="L17" i="22"/>
  <c r="K17" i="22"/>
  <c r="F35" i="22"/>
  <c r="F63" i="22"/>
  <c r="F91" i="22"/>
  <c r="F119" i="22"/>
  <c r="N128" i="22"/>
  <c r="J128" i="22"/>
  <c r="M128" i="22"/>
  <c r="L128" i="22"/>
  <c r="K128" i="22"/>
  <c r="N132" i="22"/>
  <c r="M132" i="22"/>
  <c r="J132" i="22"/>
  <c r="L132" i="22"/>
  <c r="K132" i="22"/>
  <c r="G161" i="22"/>
  <c r="O11" i="24"/>
  <c r="N11" i="24"/>
  <c r="J15" i="24"/>
  <c r="J37" i="24"/>
  <c r="L40" i="24"/>
  <c r="H84" i="24"/>
  <c r="J102" i="24"/>
  <c r="J131" i="24"/>
  <c r="D148" i="21"/>
  <c r="D162" i="21"/>
  <c r="F21" i="22"/>
  <c r="N16" i="22"/>
  <c r="M16" i="22"/>
  <c r="L16" i="22"/>
  <c r="K16" i="22"/>
  <c r="J16" i="22"/>
  <c r="G35" i="22"/>
  <c r="C49" i="22"/>
  <c r="G63" i="22"/>
  <c r="C77" i="22"/>
  <c r="G91" i="22"/>
  <c r="C105" i="22"/>
  <c r="G119" i="22"/>
  <c r="C133" i="22"/>
  <c r="H161" i="22"/>
  <c r="O10" i="24"/>
  <c r="N10" i="24"/>
  <c r="J14" i="24"/>
  <c r="L32" i="24"/>
  <c r="J42" i="24"/>
  <c r="F59" i="24"/>
  <c r="J106" i="24"/>
  <c r="F171" i="24"/>
  <c r="H9" i="25"/>
  <c r="F11" i="25"/>
  <c r="O11" i="25"/>
  <c r="N11" i="25"/>
  <c r="L13" i="25"/>
  <c r="J15" i="25"/>
  <c r="H17" i="25"/>
  <c r="F19" i="25"/>
  <c r="L39" i="25"/>
  <c r="J98" i="25"/>
  <c r="H108" i="25"/>
  <c r="M11" i="26"/>
  <c r="L11" i="26"/>
  <c r="K11" i="26"/>
  <c r="J11" i="26"/>
  <c r="I11" i="26"/>
  <c r="L9" i="24"/>
  <c r="J11" i="24"/>
  <c r="L17" i="24"/>
  <c r="J19" i="24"/>
  <c r="O34" i="24"/>
  <c r="N34" i="24"/>
  <c r="L36" i="24"/>
  <c r="J38" i="24"/>
  <c r="L63" i="24"/>
  <c r="O99" i="24"/>
  <c r="N99" i="24"/>
  <c r="L101" i="24"/>
  <c r="J103" i="24"/>
  <c r="H105" i="24"/>
  <c r="L109" i="24"/>
  <c r="H127" i="24"/>
  <c r="L10" i="25"/>
  <c r="J12" i="25"/>
  <c r="H14" i="25"/>
  <c r="F16" i="25"/>
  <c r="L18" i="25"/>
  <c r="J20" i="25"/>
  <c r="F37" i="25"/>
  <c r="H62" i="25"/>
  <c r="E20" i="26"/>
  <c r="M37" i="26"/>
  <c r="L37" i="26"/>
  <c r="K37" i="26"/>
  <c r="J37" i="26"/>
  <c r="I37" i="26"/>
  <c r="M14" i="27"/>
  <c r="L14" i="27"/>
  <c r="K14" i="27"/>
  <c r="J14" i="27"/>
  <c r="I14" i="27"/>
  <c r="N135" i="22"/>
  <c r="M135" i="22"/>
  <c r="L135" i="22"/>
  <c r="K135" i="22"/>
  <c r="J135" i="22"/>
  <c r="N137" i="22"/>
  <c r="M137" i="22"/>
  <c r="J137" i="22"/>
  <c r="L137" i="22"/>
  <c r="K137" i="22"/>
  <c r="N139" i="22"/>
  <c r="M139" i="22"/>
  <c r="I147" i="22"/>
  <c r="K139" i="22"/>
  <c r="J139" i="22"/>
  <c r="L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E161" i="22"/>
  <c r="N154" i="22"/>
  <c r="M154" i="22"/>
  <c r="J154" i="22"/>
  <c r="L154" i="22"/>
  <c r="K154" i="22"/>
  <c r="N156" i="22"/>
  <c r="M156" i="22"/>
  <c r="K156" i="22"/>
  <c r="J156" i="22"/>
  <c r="L156" i="22"/>
  <c r="N158" i="22"/>
  <c r="M158" i="22"/>
  <c r="L158" i="22"/>
  <c r="K158" i="22"/>
  <c r="J158" i="22"/>
  <c r="N160" i="22"/>
  <c r="M160" i="22"/>
  <c r="L160" i="22"/>
  <c r="K160" i="22"/>
  <c r="J160" i="22"/>
  <c r="H10" i="24"/>
  <c r="O12" i="24"/>
  <c r="N12" i="24"/>
  <c r="L14" i="24"/>
  <c r="J16" i="24"/>
  <c r="N31" i="24"/>
  <c r="O31" i="24"/>
  <c r="L33" i="24"/>
  <c r="J35" i="24"/>
  <c r="H37" i="24"/>
  <c r="L41" i="24"/>
  <c r="J43" i="24"/>
  <c r="L98" i="24"/>
  <c r="J100" i="24"/>
  <c r="H102" i="24"/>
  <c r="L106" i="24"/>
  <c r="J108" i="24"/>
  <c r="J9" i="25"/>
  <c r="H11" i="25"/>
  <c r="F13" i="25"/>
  <c r="O13" i="25"/>
  <c r="N13" i="25"/>
  <c r="L15" i="25"/>
  <c r="J17" i="25"/>
  <c r="H19" i="25"/>
  <c r="F21" i="25"/>
  <c r="H31" i="25"/>
  <c r="H81" i="25"/>
  <c r="G132" i="26"/>
  <c r="L19" i="24"/>
  <c r="J21" i="24"/>
  <c r="J32" i="24"/>
  <c r="L38" i="24"/>
  <c r="J40" i="24"/>
  <c r="O55" i="24"/>
  <c r="N55" i="24"/>
  <c r="F82" i="24"/>
  <c r="J97" i="24"/>
  <c r="F101" i="24"/>
  <c r="O101" i="24"/>
  <c r="N101" i="24"/>
  <c r="L103" i="24"/>
  <c r="J105" i="24"/>
  <c r="J119" i="24"/>
  <c r="F123" i="24"/>
  <c r="O123" i="24"/>
  <c r="N123" i="24"/>
  <c r="L125" i="24"/>
  <c r="J127" i="24"/>
  <c r="J141" i="24"/>
  <c r="F145" i="24"/>
  <c r="O145" i="24"/>
  <c r="J163" i="24"/>
  <c r="J185" i="24"/>
  <c r="F10" i="25"/>
  <c r="O10" i="25"/>
  <c r="N10" i="25"/>
  <c r="L12" i="25"/>
  <c r="J14" i="25"/>
  <c r="H16" i="25"/>
  <c r="F18" i="25"/>
  <c r="L20" i="25"/>
  <c r="H33" i="25"/>
  <c r="H35" i="25"/>
  <c r="J41" i="25"/>
  <c r="H100" i="25"/>
  <c r="M19" i="26"/>
  <c r="L19" i="26"/>
  <c r="K19" i="26"/>
  <c r="J19" i="26"/>
  <c r="I19" i="26"/>
  <c r="F34" i="26"/>
  <c r="F106" i="24"/>
  <c r="L108" i="24"/>
  <c r="F120" i="24"/>
  <c r="O120" i="24"/>
  <c r="L9" i="25"/>
  <c r="J11" i="25"/>
  <c r="H13" i="25"/>
  <c r="F15" i="25"/>
  <c r="L17" i="25"/>
  <c r="J19" i="25"/>
  <c r="H21" i="25"/>
  <c r="J31" i="25"/>
  <c r="H32" i="25"/>
  <c r="J33" i="25"/>
  <c r="H54" i="25"/>
  <c r="J87" i="25"/>
  <c r="M45" i="26"/>
  <c r="L45" i="26"/>
  <c r="K45" i="26"/>
  <c r="J45" i="26"/>
  <c r="I45" i="26"/>
  <c r="M86" i="26"/>
  <c r="L86" i="26"/>
  <c r="K86" i="26"/>
  <c r="J86" i="26"/>
  <c r="I86" i="26"/>
  <c r="F57" i="24"/>
  <c r="O57" i="24"/>
  <c r="N57" i="24"/>
  <c r="F65" i="24"/>
  <c r="F76" i="24"/>
  <c r="O76" i="24"/>
  <c r="H82" i="24"/>
  <c r="F84" i="24"/>
  <c r="L97" i="24"/>
  <c r="J99" i="24"/>
  <c r="H101" i="24"/>
  <c r="F103" i="24"/>
  <c r="L105" i="24"/>
  <c r="J107" i="24"/>
  <c r="L119" i="24"/>
  <c r="J121" i="24"/>
  <c r="H123" i="24"/>
  <c r="F125" i="24"/>
  <c r="L127" i="24"/>
  <c r="J129" i="24"/>
  <c r="L141" i="24"/>
  <c r="J143" i="24"/>
  <c r="H145" i="24"/>
  <c r="F147" i="24"/>
  <c r="L149" i="24"/>
  <c r="J151" i="24"/>
  <c r="L163" i="24"/>
  <c r="J165" i="24"/>
  <c r="L185" i="24"/>
  <c r="H10" i="25"/>
  <c r="F12" i="25"/>
  <c r="O12" i="25"/>
  <c r="N12" i="25"/>
  <c r="L14" i="25"/>
  <c r="J16" i="25"/>
  <c r="H18" i="25"/>
  <c r="F20" i="25"/>
  <c r="J106" i="25"/>
  <c r="G48" i="26"/>
  <c r="M71" i="26"/>
  <c r="L71" i="26"/>
  <c r="K71" i="26"/>
  <c r="J71" i="26"/>
  <c r="I71" i="26"/>
  <c r="D48" i="27"/>
  <c r="J131" i="22"/>
  <c r="L131" i="22"/>
  <c r="K131" i="22"/>
  <c r="N131" i="22"/>
  <c r="M131" i="22"/>
  <c r="J136" i="22"/>
  <c r="M136" i="22"/>
  <c r="N136" i="22"/>
  <c r="L136" i="22"/>
  <c r="K136" i="22"/>
  <c r="J138" i="22"/>
  <c r="M138" i="22"/>
  <c r="K138" i="22"/>
  <c r="N138" i="22"/>
  <c r="L138" i="22"/>
  <c r="E147" i="22"/>
  <c r="J140" i="22"/>
  <c r="M140" i="22"/>
  <c r="L140" i="22"/>
  <c r="K140" i="22"/>
  <c r="N140" i="22"/>
  <c r="J142" i="22"/>
  <c r="M142" i="22"/>
  <c r="N142" i="22"/>
  <c r="L142" i="22"/>
  <c r="K142" i="22"/>
  <c r="J144" i="22"/>
  <c r="M144" i="22"/>
  <c r="N144" i="22"/>
  <c r="L144" i="22"/>
  <c r="K144" i="22"/>
  <c r="J146" i="22"/>
  <c r="M146" i="22"/>
  <c r="N146" i="22"/>
  <c r="L146" i="22"/>
  <c r="K146" i="22"/>
  <c r="J149" i="22"/>
  <c r="M149" i="22"/>
  <c r="N149" i="22"/>
  <c r="L149" i="22"/>
  <c r="K149" i="22"/>
  <c r="J151" i="22"/>
  <c r="M151" i="22"/>
  <c r="N151" i="22"/>
  <c r="L151" i="22"/>
  <c r="K151" i="22"/>
  <c r="J153" i="22"/>
  <c r="I161" i="22"/>
  <c r="M153" i="22"/>
  <c r="N153" i="22"/>
  <c r="L153" i="22"/>
  <c r="K153" i="22"/>
  <c r="J155" i="22"/>
  <c r="M155" i="22"/>
  <c r="K155" i="22"/>
  <c r="N155" i="22"/>
  <c r="L155" i="22"/>
  <c r="J157" i="22"/>
  <c r="M157" i="22"/>
  <c r="L157" i="22"/>
  <c r="K157" i="22"/>
  <c r="N157" i="22"/>
  <c r="J159" i="22"/>
  <c r="M159" i="22"/>
  <c r="L159" i="22"/>
  <c r="N159" i="22"/>
  <c r="K159" i="22"/>
  <c r="L10" i="24"/>
  <c r="J12" i="24"/>
  <c r="L18" i="24"/>
  <c r="J20" i="24"/>
  <c r="J31" i="24"/>
  <c r="N35" i="24"/>
  <c r="O35" i="24"/>
  <c r="L37" i="24"/>
  <c r="J39" i="24"/>
  <c r="H98" i="24"/>
  <c r="N100" i="24"/>
  <c r="O100" i="24"/>
  <c r="L102" i="24"/>
  <c r="J104" i="24"/>
  <c r="H106" i="24"/>
  <c r="H120" i="24"/>
  <c r="N122" i="24"/>
  <c r="O122" i="24"/>
  <c r="F9" i="25"/>
  <c r="N9" i="25"/>
  <c r="O9" i="25"/>
  <c r="L11" i="25"/>
  <c r="J13" i="25"/>
  <c r="H15" i="25"/>
  <c r="F17" i="25"/>
  <c r="L19" i="25"/>
  <c r="H43" i="25"/>
  <c r="J60" i="25"/>
  <c r="M28" i="26"/>
  <c r="L28" i="26"/>
  <c r="K28" i="26"/>
  <c r="J28" i="26"/>
  <c r="I28" i="26"/>
  <c r="F147" i="22"/>
  <c r="J9" i="24"/>
  <c r="O13" i="24"/>
  <c r="N13" i="24"/>
  <c r="L15" i="24"/>
  <c r="J17" i="24"/>
  <c r="O32" i="24"/>
  <c r="N32" i="24"/>
  <c r="L34" i="24"/>
  <c r="J36" i="24"/>
  <c r="L42" i="24"/>
  <c r="O97" i="24"/>
  <c r="N97" i="24"/>
  <c r="L99" i="24"/>
  <c r="J101" i="24"/>
  <c r="H103" i="24"/>
  <c r="L107" i="24"/>
  <c r="J109" i="24"/>
  <c r="J10" i="25"/>
  <c r="H12" i="25"/>
  <c r="F14" i="25"/>
  <c r="L16" i="25"/>
  <c r="J18" i="25"/>
  <c r="H20" i="25"/>
  <c r="L21" i="25"/>
  <c r="J79" i="25"/>
  <c r="M54" i="26"/>
  <c r="L54" i="26"/>
  <c r="K54" i="26"/>
  <c r="J54" i="26"/>
  <c r="I54" i="26"/>
  <c r="H62" i="26"/>
  <c r="M155" i="26"/>
  <c r="L155" i="26"/>
  <c r="K155" i="26"/>
  <c r="J155" i="26"/>
  <c r="I155" i="26"/>
  <c r="J38" i="25"/>
  <c r="H40" i="25"/>
  <c r="J57" i="25"/>
  <c r="H59" i="25"/>
  <c r="J65" i="25"/>
  <c r="J76" i="25"/>
  <c r="H78" i="25"/>
  <c r="J84" i="25"/>
  <c r="H86" i="25"/>
  <c r="H97" i="25"/>
  <c r="J103" i="25"/>
  <c r="H105" i="25"/>
  <c r="F107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M40" i="26"/>
  <c r="L40" i="26"/>
  <c r="K40" i="26"/>
  <c r="J40" i="26"/>
  <c r="I40" i="26"/>
  <c r="H48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M112" i="26"/>
  <c r="L112" i="26"/>
  <c r="K112" i="26"/>
  <c r="J112" i="26"/>
  <c r="I112" i="26"/>
  <c r="F31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J100" i="25"/>
  <c r="H102" i="25"/>
  <c r="F104" i="25"/>
  <c r="J108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D90" i="26"/>
  <c r="M138" i="26"/>
  <c r="L138" i="26"/>
  <c r="K138" i="26"/>
  <c r="J138" i="26"/>
  <c r="I138" i="26"/>
  <c r="H146" i="26"/>
  <c r="E76" i="27"/>
  <c r="M93" i="27"/>
  <c r="L93" i="27"/>
  <c r="K93" i="27"/>
  <c r="J93" i="27"/>
  <c r="I93" i="27"/>
  <c r="J21" i="25"/>
  <c r="J32" i="25"/>
  <c r="H34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L12" i="26"/>
  <c r="K12" i="26"/>
  <c r="J12" i="26"/>
  <c r="I12" i="26"/>
  <c r="H20" i="26"/>
  <c r="M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C62" i="26"/>
  <c r="L55" i="26"/>
  <c r="K55" i="26"/>
  <c r="J55" i="26"/>
  <c r="I55" i="26"/>
  <c r="M55" i="26"/>
  <c r="L64" i="26"/>
  <c r="K64" i="26"/>
  <c r="J64" i="26"/>
  <c r="I64" i="26"/>
  <c r="M64" i="26"/>
  <c r="D76" i="26"/>
  <c r="L72" i="26"/>
  <c r="K72" i="26"/>
  <c r="J72" i="26"/>
  <c r="I72" i="26"/>
  <c r="M72" i="26"/>
  <c r="M95" i="26"/>
  <c r="L95" i="26"/>
  <c r="K95" i="26"/>
  <c r="J95" i="26"/>
  <c r="I95" i="26"/>
  <c r="M23" i="27"/>
  <c r="L23" i="27"/>
  <c r="K23" i="27"/>
  <c r="J23" i="27"/>
  <c r="I23" i="27"/>
  <c r="G104" i="27"/>
  <c r="J37" i="25"/>
  <c r="H39" i="25"/>
  <c r="J56" i="25"/>
  <c r="H58" i="25"/>
  <c r="J64" i="25"/>
  <c r="J75" i="25"/>
  <c r="H77" i="25"/>
  <c r="J83" i="25"/>
  <c r="H85" i="25"/>
  <c r="J102" i="25"/>
  <c r="H104" i="25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M32" i="26"/>
  <c r="L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M58" i="26"/>
  <c r="L58" i="26"/>
  <c r="K67" i="26"/>
  <c r="J67" i="26"/>
  <c r="I67" i="26"/>
  <c r="M67" i="26"/>
  <c r="L67" i="26"/>
  <c r="E76" i="26"/>
  <c r="M78" i="26"/>
  <c r="L78" i="26"/>
  <c r="K78" i="26"/>
  <c r="J78" i="26"/>
  <c r="I78" i="26"/>
  <c r="E104" i="26"/>
  <c r="M121" i="26"/>
  <c r="L121" i="26"/>
  <c r="K121" i="26"/>
  <c r="J121" i="26"/>
  <c r="I121" i="26"/>
  <c r="J34" i="25"/>
  <c r="H36" i="25"/>
  <c r="J42" i="25"/>
  <c r="J53" i="25"/>
  <c r="H55" i="25"/>
  <c r="J61" i="25"/>
  <c r="H63" i="25"/>
  <c r="J80" i="25"/>
  <c r="H82" i="25"/>
  <c r="J99" i="25"/>
  <c r="H101" i="25"/>
  <c r="J107" i="25"/>
  <c r="H109" i="25"/>
  <c r="J10" i="26"/>
  <c r="I10" i="26"/>
  <c r="M10" i="26"/>
  <c r="L10" i="26"/>
  <c r="K10" i="26"/>
  <c r="J18" i="26"/>
  <c r="I18" i="26"/>
  <c r="M18" i="26"/>
  <c r="L18" i="26"/>
  <c r="K18" i="26"/>
  <c r="C34" i="26"/>
  <c r="J27" i="26"/>
  <c r="I27" i="26"/>
  <c r="M27" i="26"/>
  <c r="L27" i="26"/>
  <c r="K27" i="26"/>
  <c r="J36" i="26"/>
  <c r="I36" i="26"/>
  <c r="M36" i="26"/>
  <c r="L36" i="26"/>
  <c r="K36" i="26"/>
  <c r="D48" i="26"/>
  <c r="J44" i="26"/>
  <c r="I44" i="26"/>
  <c r="M44" i="26"/>
  <c r="L44" i="26"/>
  <c r="K44" i="26"/>
  <c r="J53" i="26"/>
  <c r="I53" i="26"/>
  <c r="M53" i="26"/>
  <c r="L53" i="26"/>
  <c r="K53" i="26"/>
  <c r="E62" i="26"/>
  <c r="J61" i="26"/>
  <c r="I61" i="26"/>
  <c r="M61" i="26"/>
  <c r="L61" i="26"/>
  <c r="K61" i="26"/>
  <c r="F76" i="26"/>
  <c r="J70" i="26"/>
  <c r="I70" i="26"/>
  <c r="M70" i="26"/>
  <c r="L70" i="26"/>
  <c r="K70" i="26"/>
  <c r="F20" i="27"/>
  <c r="M127" i="27"/>
  <c r="L127" i="27"/>
  <c r="K127" i="27"/>
  <c r="J127" i="27"/>
  <c r="I127" i="27"/>
  <c r="J39" i="25"/>
  <c r="H41" i="25"/>
  <c r="J58" i="25"/>
  <c r="H60" i="25"/>
  <c r="J77" i="25"/>
  <c r="H79" i="25"/>
  <c r="J85" i="25"/>
  <c r="H87" i="25"/>
  <c r="H98" i="25"/>
  <c r="J104" i="25"/>
  <c r="H106" i="25"/>
  <c r="C20" i="26"/>
  <c r="I13" i="26"/>
  <c r="M13" i="26"/>
  <c r="L13" i="26"/>
  <c r="K13" i="26"/>
  <c r="J13" i="26"/>
  <c r="I22" i="26"/>
  <c r="M22" i="26"/>
  <c r="L22" i="26"/>
  <c r="K22" i="26"/>
  <c r="J22" i="26"/>
  <c r="D34" i="26"/>
  <c r="I30" i="26"/>
  <c r="M30" i="26"/>
  <c r="L30" i="26"/>
  <c r="K30" i="26"/>
  <c r="J30" i="26"/>
  <c r="I39" i="26"/>
  <c r="M39" i="26"/>
  <c r="L39" i="26"/>
  <c r="K39" i="26"/>
  <c r="J39" i="26"/>
  <c r="E48" i="26"/>
  <c r="I47" i="26"/>
  <c r="M47" i="26"/>
  <c r="L47" i="26"/>
  <c r="K47" i="26"/>
  <c r="J47" i="26"/>
  <c r="F62" i="26"/>
  <c r="I56" i="26"/>
  <c r="M56" i="26"/>
  <c r="L56" i="26"/>
  <c r="K56" i="26"/>
  <c r="J56" i="26"/>
  <c r="I65" i="26"/>
  <c r="M65" i="26"/>
  <c r="L65" i="26"/>
  <c r="K65" i="26"/>
  <c r="J65" i="26"/>
  <c r="G76" i="26"/>
  <c r="I73" i="26"/>
  <c r="M73" i="26"/>
  <c r="L73" i="26"/>
  <c r="K73" i="26"/>
  <c r="J73" i="26"/>
  <c r="M103" i="26"/>
  <c r="L103" i="26"/>
  <c r="K103" i="26"/>
  <c r="J103" i="26"/>
  <c r="I103" i="26"/>
  <c r="F118" i="26"/>
  <c r="M31" i="27"/>
  <c r="L31" i="27"/>
  <c r="K31" i="27"/>
  <c r="J31" i="27"/>
  <c r="I31" i="27"/>
  <c r="F32" i="25"/>
  <c r="J36" i="25"/>
  <c r="H38" i="25"/>
  <c r="J55" i="25"/>
  <c r="H57" i="25"/>
  <c r="J63" i="25"/>
  <c r="H65" i="25"/>
  <c r="H76" i="25"/>
  <c r="J82" i="25"/>
  <c r="H84" i="25"/>
  <c r="J101" i="25"/>
  <c r="H103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H76" i="26"/>
  <c r="M68" i="26"/>
  <c r="L68" i="26"/>
  <c r="K68" i="26"/>
  <c r="J68" i="26"/>
  <c r="I68" i="26"/>
  <c r="M129" i="26"/>
  <c r="L129" i="26"/>
  <c r="K129" i="26"/>
  <c r="J129" i="26"/>
  <c r="I129" i="26"/>
  <c r="G34" i="27"/>
  <c r="M58" i="27"/>
  <c r="L58" i="27"/>
  <c r="K58" i="27"/>
  <c r="J58" i="27"/>
  <c r="I58" i="27"/>
  <c r="M81" i="26"/>
  <c r="L81" i="26"/>
  <c r="K81" i="26"/>
  <c r="J81" i="26"/>
  <c r="I81" i="26"/>
  <c r="E90" i="26"/>
  <c r="M89" i="26"/>
  <c r="L89" i="26"/>
  <c r="K89" i="26"/>
  <c r="J89" i="26"/>
  <c r="I89" i="26"/>
  <c r="F104" i="26"/>
  <c r="M98" i="26"/>
  <c r="L98" i="26"/>
  <c r="K98" i="26"/>
  <c r="J98" i="26"/>
  <c r="I98" i="26"/>
  <c r="M107" i="26"/>
  <c r="L107" i="26"/>
  <c r="K107" i="26"/>
  <c r="J107" i="26"/>
  <c r="I107" i="26"/>
  <c r="G118" i="26"/>
  <c r="M115" i="26"/>
  <c r="L115" i="26"/>
  <c r="K115" i="26"/>
  <c r="J115" i="26"/>
  <c r="I115" i="26"/>
  <c r="M124" i="26"/>
  <c r="L124" i="26"/>
  <c r="K124" i="26"/>
  <c r="J124" i="26"/>
  <c r="I124" i="26"/>
  <c r="H132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G20" i="27"/>
  <c r="M17" i="27"/>
  <c r="L17" i="27"/>
  <c r="K17" i="27"/>
  <c r="J17" i="27"/>
  <c r="I17" i="27"/>
  <c r="M26" i="27"/>
  <c r="L26" i="27"/>
  <c r="K26" i="27"/>
  <c r="J26" i="27"/>
  <c r="I26" i="27"/>
  <c r="H34" i="27"/>
  <c r="J40" i="27"/>
  <c r="I40" i="27"/>
  <c r="H48" i="27"/>
  <c r="M40" i="27"/>
  <c r="L40" i="27"/>
  <c r="K40" i="27"/>
  <c r="M61" i="27"/>
  <c r="L61" i="27"/>
  <c r="K61" i="27"/>
  <c r="J61" i="27"/>
  <c r="I61" i="27"/>
  <c r="F76" i="27"/>
  <c r="M96" i="27"/>
  <c r="L96" i="27"/>
  <c r="K96" i="27"/>
  <c r="J96" i="27"/>
  <c r="I96" i="27"/>
  <c r="H104" i="27"/>
  <c r="M130" i="27"/>
  <c r="L130" i="27"/>
  <c r="K130" i="27"/>
  <c r="J130" i="27"/>
  <c r="I130" i="27"/>
  <c r="I13" i="28"/>
  <c r="K13" i="28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I110" i="26"/>
  <c r="H118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M12" i="27"/>
  <c r="L12" i="27"/>
  <c r="K12" i="27"/>
  <c r="J12" i="27"/>
  <c r="I12" i="27"/>
  <c r="H20" i="27"/>
  <c r="M29" i="27"/>
  <c r="L29" i="27"/>
  <c r="K29" i="27"/>
  <c r="J29" i="27"/>
  <c r="I29" i="27"/>
  <c r="M38" i="27"/>
  <c r="L38" i="27"/>
  <c r="K38" i="27"/>
  <c r="J38" i="27"/>
  <c r="I38" i="27"/>
  <c r="M44" i="27"/>
  <c r="K44" i="27"/>
  <c r="J44" i="27"/>
  <c r="I44" i="27"/>
  <c r="L44" i="27"/>
  <c r="M50" i="27"/>
  <c r="L50" i="27"/>
  <c r="K50" i="27"/>
  <c r="J50" i="27"/>
  <c r="I50" i="27"/>
  <c r="M84" i="27"/>
  <c r="L84" i="27"/>
  <c r="K84" i="27"/>
  <c r="J84" i="27"/>
  <c r="I84" i="27"/>
  <c r="M153" i="27"/>
  <c r="L153" i="27"/>
  <c r="K153" i="27"/>
  <c r="J153" i="27"/>
  <c r="I153" i="27"/>
  <c r="J159" i="27"/>
  <c r="M159" i="27"/>
  <c r="L159" i="27"/>
  <c r="K159" i="27"/>
  <c r="I159" i="27"/>
  <c r="L79" i="26"/>
  <c r="K79" i="26"/>
  <c r="J79" i="26"/>
  <c r="I79" i="26"/>
  <c r="M79" i="26"/>
  <c r="G90" i="26"/>
  <c r="L87" i="26"/>
  <c r="K87" i="26"/>
  <c r="J87" i="26"/>
  <c r="I87" i="26"/>
  <c r="M87" i="26"/>
  <c r="L96" i="26"/>
  <c r="K96" i="26"/>
  <c r="J96" i="26"/>
  <c r="I96" i="26"/>
  <c r="H104" i="26"/>
  <c r="M96" i="26"/>
  <c r="L113" i="26"/>
  <c r="K113" i="26"/>
  <c r="J113" i="26"/>
  <c r="I113" i="26"/>
  <c r="M113" i="26"/>
  <c r="L122" i="26"/>
  <c r="K122" i="26"/>
  <c r="J122" i="26"/>
  <c r="I122" i="26"/>
  <c r="M122" i="26"/>
  <c r="L130" i="26"/>
  <c r="K130" i="26"/>
  <c r="J130" i="26"/>
  <c r="I130" i="26"/>
  <c r="M130" i="26"/>
  <c r="C146" i="26"/>
  <c r="L139" i="26"/>
  <c r="K139" i="26"/>
  <c r="J139" i="26"/>
  <c r="I139" i="26"/>
  <c r="M139" i="26"/>
  <c r="L148" i="26"/>
  <c r="K148" i="26"/>
  <c r="J148" i="26"/>
  <c r="I148" i="26"/>
  <c r="M148" i="26"/>
  <c r="D160" i="26"/>
  <c r="L156" i="26"/>
  <c r="K156" i="26"/>
  <c r="J156" i="26"/>
  <c r="I156" i="26"/>
  <c r="M156" i="26"/>
  <c r="L15" i="27"/>
  <c r="K15" i="27"/>
  <c r="J15" i="27"/>
  <c r="I15" i="27"/>
  <c r="M15" i="27"/>
  <c r="L24" i="27"/>
  <c r="K24" i="27"/>
  <c r="J24" i="27"/>
  <c r="I24" i="27"/>
  <c r="M24" i="27"/>
  <c r="L32" i="27"/>
  <c r="K32" i="27"/>
  <c r="J32" i="27"/>
  <c r="I32" i="27"/>
  <c r="M32" i="27"/>
  <c r="M53" i="27"/>
  <c r="L53" i="27"/>
  <c r="K53" i="27"/>
  <c r="J53" i="27"/>
  <c r="I53" i="27"/>
  <c r="M87" i="27"/>
  <c r="L87" i="27"/>
  <c r="K87" i="27"/>
  <c r="J87" i="27"/>
  <c r="I87" i="27"/>
  <c r="M122" i="27"/>
  <c r="L122" i="27"/>
  <c r="K122" i="27"/>
  <c r="J122" i="27"/>
  <c r="I122" i="27"/>
  <c r="C146" i="27"/>
  <c r="M156" i="27"/>
  <c r="L156" i="27"/>
  <c r="K156" i="27"/>
  <c r="J156" i="27"/>
  <c r="I156" i="27"/>
  <c r="F14" i="30"/>
  <c r="K82" i="26"/>
  <c r="J82" i="26"/>
  <c r="I82" i="26"/>
  <c r="H90" i="26"/>
  <c r="M82" i="26"/>
  <c r="L82" i="26"/>
  <c r="K99" i="26"/>
  <c r="J99" i="26"/>
  <c r="I99" i="26"/>
  <c r="M99" i="26"/>
  <c r="L99" i="26"/>
  <c r="K108" i="26"/>
  <c r="J108" i="26"/>
  <c r="I108" i="26"/>
  <c r="M108" i="26"/>
  <c r="L108" i="26"/>
  <c r="K116" i="26"/>
  <c r="J116" i="26"/>
  <c r="I116" i="26"/>
  <c r="M116" i="26"/>
  <c r="L116" i="26"/>
  <c r="C132" i="26"/>
  <c r="K125" i="26"/>
  <c r="J125" i="26"/>
  <c r="I125" i="26"/>
  <c r="M125" i="26"/>
  <c r="L125" i="26"/>
  <c r="K134" i="26"/>
  <c r="J134" i="26"/>
  <c r="I134" i="26"/>
  <c r="M134" i="26"/>
  <c r="L134" i="26"/>
  <c r="D146" i="26"/>
  <c r="K142" i="26"/>
  <c r="J142" i="26"/>
  <c r="I142" i="26"/>
  <c r="M142" i="26"/>
  <c r="L142" i="26"/>
  <c r="K151" i="26"/>
  <c r="J151" i="26"/>
  <c r="I151" i="26"/>
  <c r="M151" i="26"/>
  <c r="L151" i="26"/>
  <c r="E160" i="26"/>
  <c r="K159" i="26"/>
  <c r="J159" i="26"/>
  <c r="I159" i="26"/>
  <c r="M159" i="26"/>
  <c r="L159" i="26"/>
  <c r="K10" i="27"/>
  <c r="J10" i="27"/>
  <c r="I10" i="27"/>
  <c r="M10" i="27"/>
  <c r="L10" i="27"/>
  <c r="K18" i="27"/>
  <c r="J18" i="27"/>
  <c r="I18" i="27"/>
  <c r="M18" i="27"/>
  <c r="L18" i="27"/>
  <c r="C34" i="27"/>
  <c r="K27" i="27"/>
  <c r="J27" i="27"/>
  <c r="I27" i="27"/>
  <c r="M27" i="27"/>
  <c r="L27" i="27"/>
  <c r="K36" i="27"/>
  <c r="J36" i="27"/>
  <c r="I36" i="27"/>
  <c r="M36" i="27"/>
  <c r="L36" i="27"/>
  <c r="D62" i="27"/>
  <c r="M75" i="27"/>
  <c r="L75" i="27"/>
  <c r="K75" i="27"/>
  <c r="J75" i="27"/>
  <c r="I75" i="27"/>
  <c r="F90" i="27"/>
  <c r="M110" i="27"/>
  <c r="L110" i="27"/>
  <c r="K110" i="27"/>
  <c r="J110" i="27"/>
  <c r="I110" i="27"/>
  <c r="H118" i="27"/>
  <c r="M144" i="27"/>
  <c r="L144" i="27"/>
  <c r="K144" i="27"/>
  <c r="J144" i="27"/>
  <c r="I144" i="27"/>
  <c r="J85" i="26"/>
  <c r="I85" i="26"/>
  <c r="M85" i="26"/>
  <c r="L85" i="26"/>
  <c r="K85" i="26"/>
  <c r="J94" i="26"/>
  <c r="I94" i="26"/>
  <c r="M94" i="26"/>
  <c r="L94" i="26"/>
  <c r="K94" i="26"/>
  <c r="J102" i="26"/>
  <c r="I102" i="26"/>
  <c r="M102" i="26"/>
  <c r="L102" i="26"/>
  <c r="K102" i="26"/>
  <c r="C118" i="26"/>
  <c r="J111" i="26"/>
  <c r="I111" i="26"/>
  <c r="M111" i="26"/>
  <c r="L111" i="26"/>
  <c r="K111" i="26"/>
  <c r="J120" i="26"/>
  <c r="I120" i="26"/>
  <c r="M120" i="26"/>
  <c r="L120" i="26"/>
  <c r="K120" i="26"/>
  <c r="D132" i="26"/>
  <c r="J128" i="26"/>
  <c r="I128" i="26"/>
  <c r="M128" i="26"/>
  <c r="L128" i="26"/>
  <c r="K128" i="26"/>
  <c r="J137" i="26"/>
  <c r="I137" i="26"/>
  <c r="M137" i="26"/>
  <c r="L137" i="26"/>
  <c r="K137" i="26"/>
  <c r="E146" i="26"/>
  <c r="J145" i="26"/>
  <c r="I145" i="26"/>
  <c r="M145" i="26"/>
  <c r="L145" i="26"/>
  <c r="K145" i="26"/>
  <c r="F160" i="26"/>
  <c r="J154" i="26"/>
  <c r="I154" i="26"/>
  <c r="M154" i="26"/>
  <c r="L154" i="26"/>
  <c r="K154" i="26"/>
  <c r="C20" i="27"/>
  <c r="J13" i="27"/>
  <c r="I13" i="27"/>
  <c r="M13" i="27"/>
  <c r="L13" i="27"/>
  <c r="K13" i="27"/>
  <c r="J22" i="27"/>
  <c r="I22" i="27"/>
  <c r="M22" i="27"/>
  <c r="L22" i="27"/>
  <c r="K22" i="27"/>
  <c r="D34" i="27"/>
  <c r="J30" i="27"/>
  <c r="I30" i="27"/>
  <c r="M30" i="27"/>
  <c r="L30" i="27"/>
  <c r="K30" i="27"/>
  <c r="L41" i="27"/>
  <c r="K41" i="27"/>
  <c r="J41" i="27"/>
  <c r="M41" i="27"/>
  <c r="I41" i="27"/>
  <c r="E62" i="27"/>
  <c r="M79" i="27"/>
  <c r="L79" i="27"/>
  <c r="K79" i="27"/>
  <c r="J79" i="27"/>
  <c r="I79" i="27"/>
  <c r="G90" i="27"/>
  <c r="M113" i="27"/>
  <c r="L113" i="27"/>
  <c r="K113" i="27"/>
  <c r="J113" i="27"/>
  <c r="I113" i="27"/>
  <c r="M148" i="27"/>
  <c r="L148" i="27"/>
  <c r="K148" i="27"/>
  <c r="J148" i="27"/>
  <c r="I148" i="27"/>
  <c r="I80" i="26"/>
  <c r="M80" i="26"/>
  <c r="L80" i="26"/>
  <c r="K80" i="26"/>
  <c r="J80" i="26"/>
  <c r="I88" i="26"/>
  <c r="M88" i="26"/>
  <c r="L88" i="26"/>
  <c r="K88" i="26"/>
  <c r="J88" i="26"/>
  <c r="C104" i="26"/>
  <c r="I97" i="26"/>
  <c r="M97" i="26"/>
  <c r="L97" i="26"/>
  <c r="K97" i="26"/>
  <c r="J97" i="26"/>
  <c r="I106" i="26"/>
  <c r="M106" i="26"/>
  <c r="L106" i="26"/>
  <c r="K106" i="26"/>
  <c r="J106" i="26"/>
  <c r="D118" i="26"/>
  <c r="I114" i="26"/>
  <c r="M114" i="26"/>
  <c r="L114" i="26"/>
  <c r="K114" i="26"/>
  <c r="J114" i="26"/>
  <c r="I123" i="26"/>
  <c r="M123" i="26"/>
  <c r="L123" i="26"/>
  <c r="K123" i="26"/>
  <c r="J123" i="26"/>
  <c r="E132" i="26"/>
  <c r="I131" i="26"/>
  <c r="M131" i="26"/>
  <c r="L131" i="26"/>
  <c r="K131" i="26"/>
  <c r="J131" i="26"/>
  <c r="F146" i="26"/>
  <c r="I140" i="26"/>
  <c r="M140" i="26"/>
  <c r="L140" i="26"/>
  <c r="K140" i="26"/>
  <c r="J140" i="26"/>
  <c r="I149" i="26"/>
  <c r="M149" i="26"/>
  <c r="L149" i="26"/>
  <c r="K149" i="26"/>
  <c r="J149" i="26"/>
  <c r="G160" i="26"/>
  <c r="I157" i="26"/>
  <c r="M157" i="26"/>
  <c r="L157" i="26"/>
  <c r="K157" i="26"/>
  <c r="J157" i="26"/>
  <c r="I8" i="27"/>
  <c r="M8" i="27"/>
  <c r="L8" i="27"/>
  <c r="K8" i="27"/>
  <c r="J8" i="27"/>
  <c r="D20" i="27"/>
  <c r="I16" i="27"/>
  <c r="M16" i="27"/>
  <c r="L16" i="27"/>
  <c r="K16" i="27"/>
  <c r="J16" i="27"/>
  <c r="I25" i="27"/>
  <c r="M25" i="27"/>
  <c r="L25" i="27"/>
  <c r="K25" i="27"/>
  <c r="J25" i="27"/>
  <c r="E34" i="27"/>
  <c r="I33" i="27"/>
  <c r="M33" i="27"/>
  <c r="L33" i="27"/>
  <c r="K33" i="27"/>
  <c r="J33" i="27"/>
  <c r="M67" i="27"/>
  <c r="L67" i="27"/>
  <c r="K67" i="27"/>
  <c r="J67" i="27"/>
  <c r="I67" i="27"/>
  <c r="M101" i="27"/>
  <c r="L101" i="27"/>
  <c r="K101" i="27"/>
  <c r="J101" i="27"/>
  <c r="I101" i="27"/>
  <c r="M136" i="27"/>
  <c r="L136" i="27"/>
  <c r="K136" i="27"/>
  <c r="J136" i="27"/>
  <c r="I136" i="27"/>
  <c r="C160" i="27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17" i="26"/>
  <c r="L117" i="26"/>
  <c r="K117" i="26"/>
  <c r="J117" i="26"/>
  <c r="I117" i="26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H160" i="26"/>
  <c r="M152" i="26"/>
  <c r="L152" i="26"/>
  <c r="K152" i="26"/>
  <c r="J152" i="26"/>
  <c r="I152" i="26"/>
  <c r="M11" i="27"/>
  <c r="L11" i="27"/>
  <c r="K11" i="27"/>
  <c r="J11" i="27"/>
  <c r="I11" i="27"/>
  <c r="E20" i="27"/>
  <c r="M19" i="27"/>
  <c r="L19" i="27"/>
  <c r="K19" i="27"/>
  <c r="J19" i="27"/>
  <c r="I19" i="27"/>
  <c r="F34" i="27"/>
  <c r="M28" i="27"/>
  <c r="L28" i="27"/>
  <c r="K28" i="27"/>
  <c r="J28" i="27"/>
  <c r="I28" i="27"/>
  <c r="M37" i="27"/>
  <c r="L37" i="27"/>
  <c r="K37" i="27"/>
  <c r="J37" i="27"/>
  <c r="I37" i="27"/>
  <c r="C48" i="27"/>
  <c r="M70" i="27"/>
  <c r="L70" i="27"/>
  <c r="K70" i="27"/>
  <c r="J70" i="27"/>
  <c r="I70" i="27"/>
  <c r="M139" i="27"/>
  <c r="L139" i="27"/>
  <c r="K139" i="27"/>
  <c r="J139" i="27"/>
  <c r="I139" i="27"/>
  <c r="D160" i="27"/>
  <c r="L39" i="27"/>
  <c r="I39" i="27"/>
  <c r="M39" i="27"/>
  <c r="K39" i="27"/>
  <c r="J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73" i="27"/>
  <c r="L73" i="27"/>
  <c r="K73" i="27"/>
  <c r="J73" i="27"/>
  <c r="I73" i="27"/>
  <c r="M82" i="27"/>
  <c r="L82" i="27"/>
  <c r="K82" i="27"/>
  <c r="J82" i="27"/>
  <c r="I82" i="27"/>
  <c r="H90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C132" i="27"/>
  <c r="M125" i="27"/>
  <c r="L125" i="27"/>
  <c r="K125" i="27"/>
  <c r="J125" i="27"/>
  <c r="I125" i="27"/>
  <c r="M134" i="27"/>
  <c r="L134" i="27"/>
  <c r="K134" i="27"/>
  <c r="J134" i="27"/>
  <c r="I134" i="27"/>
  <c r="D146" i="27"/>
  <c r="M142" i="27"/>
  <c r="L142" i="27"/>
  <c r="K142" i="27"/>
  <c r="J142" i="27"/>
  <c r="I142" i="27"/>
  <c r="M151" i="27"/>
  <c r="L151" i="27"/>
  <c r="K151" i="27"/>
  <c r="J151" i="27"/>
  <c r="I151" i="27"/>
  <c r="E160" i="27"/>
  <c r="F18" i="30"/>
  <c r="F48" i="27"/>
  <c r="L42" i="27"/>
  <c r="K42" i="27"/>
  <c r="I42" i="27"/>
  <c r="M42" i="27"/>
  <c r="J42" i="27"/>
  <c r="L51" i="27"/>
  <c r="K51" i="27"/>
  <c r="J51" i="27"/>
  <c r="I51" i="27"/>
  <c r="M51" i="27"/>
  <c r="G62" i="27"/>
  <c r="L59" i="27"/>
  <c r="K59" i="27"/>
  <c r="J59" i="27"/>
  <c r="I59" i="27"/>
  <c r="M59" i="27"/>
  <c r="L68" i="27"/>
  <c r="K68" i="27"/>
  <c r="J68" i="27"/>
  <c r="I68" i="27"/>
  <c r="H76" i="27"/>
  <c r="M68" i="27"/>
  <c r="L85" i="27"/>
  <c r="K85" i="27"/>
  <c r="J85" i="27"/>
  <c r="I85" i="27"/>
  <c r="M85" i="27"/>
  <c r="L94" i="27"/>
  <c r="K94" i="27"/>
  <c r="J94" i="27"/>
  <c r="I94" i="27"/>
  <c r="M94" i="27"/>
  <c r="L102" i="27"/>
  <c r="K102" i="27"/>
  <c r="J102" i="27"/>
  <c r="I102" i="27"/>
  <c r="M102" i="27"/>
  <c r="C118" i="27"/>
  <c r="L111" i="27"/>
  <c r="K111" i="27"/>
  <c r="J111" i="27"/>
  <c r="I111" i="27"/>
  <c r="M111" i="27"/>
  <c r="L120" i="27"/>
  <c r="K120" i="27"/>
  <c r="J120" i="27"/>
  <c r="I120" i="27"/>
  <c r="M120" i="27"/>
  <c r="D132" i="27"/>
  <c r="L128" i="27"/>
  <c r="K128" i="27"/>
  <c r="J128" i="27"/>
  <c r="I128" i="27"/>
  <c r="M128" i="27"/>
  <c r="L137" i="27"/>
  <c r="K137" i="27"/>
  <c r="J137" i="27"/>
  <c r="I137" i="27"/>
  <c r="M137" i="27"/>
  <c r="E146" i="27"/>
  <c r="L145" i="27"/>
  <c r="K145" i="27"/>
  <c r="J145" i="27"/>
  <c r="I145" i="27"/>
  <c r="M145" i="27"/>
  <c r="F160" i="27"/>
  <c r="L154" i="27"/>
  <c r="K154" i="27"/>
  <c r="J154" i="27"/>
  <c r="I154" i="27"/>
  <c r="M154" i="27"/>
  <c r="G48" i="27"/>
  <c r="K45" i="27"/>
  <c r="J45" i="27"/>
  <c r="L45" i="27"/>
  <c r="I45" i="27"/>
  <c r="M45" i="27"/>
  <c r="K54" i="27"/>
  <c r="J54" i="27"/>
  <c r="I54" i="27"/>
  <c r="H62" i="27"/>
  <c r="M54" i="27"/>
  <c r="L54" i="27"/>
  <c r="K71" i="27"/>
  <c r="J71" i="27"/>
  <c r="I71" i="27"/>
  <c r="M71" i="27"/>
  <c r="L71" i="27"/>
  <c r="K80" i="27"/>
  <c r="J80" i="27"/>
  <c r="I80" i="27"/>
  <c r="M80" i="27"/>
  <c r="L80" i="27"/>
  <c r="K88" i="27"/>
  <c r="J88" i="27"/>
  <c r="I88" i="27"/>
  <c r="M88" i="27"/>
  <c r="L88" i="27"/>
  <c r="C104" i="27"/>
  <c r="K97" i="27"/>
  <c r="J97" i="27"/>
  <c r="I97" i="27"/>
  <c r="M97" i="27"/>
  <c r="L97" i="27"/>
  <c r="K106" i="27"/>
  <c r="J106" i="27"/>
  <c r="I106" i="27"/>
  <c r="M106" i="27"/>
  <c r="L106" i="27"/>
  <c r="D118" i="27"/>
  <c r="K114" i="27"/>
  <c r="J114" i="27"/>
  <c r="I114" i="27"/>
  <c r="M114" i="27"/>
  <c r="L114" i="27"/>
  <c r="K123" i="27"/>
  <c r="J123" i="27"/>
  <c r="I123" i="27"/>
  <c r="M123" i="27"/>
  <c r="L123" i="27"/>
  <c r="E132" i="27"/>
  <c r="K131" i="27"/>
  <c r="J131" i="27"/>
  <c r="I131" i="27"/>
  <c r="M131" i="27"/>
  <c r="L131" i="27"/>
  <c r="F146" i="27"/>
  <c r="K140" i="27"/>
  <c r="J140" i="27"/>
  <c r="I140" i="27"/>
  <c r="M140" i="27"/>
  <c r="L140" i="27"/>
  <c r="K149" i="27"/>
  <c r="J149" i="27"/>
  <c r="I149" i="27"/>
  <c r="M149" i="27"/>
  <c r="L149" i="27"/>
  <c r="G160" i="27"/>
  <c r="K157" i="27"/>
  <c r="J157" i="27"/>
  <c r="I157" i="27"/>
  <c r="M157" i="27"/>
  <c r="L157" i="27"/>
  <c r="J57" i="27"/>
  <c r="I57" i="27"/>
  <c r="M57" i="27"/>
  <c r="L57" i="27"/>
  <c r="K57" i="27"/>
  <c r="J66" i="27"/>
  <c r="I66" i="27"/>
  <c r="M66" i="27"/>
  <c r="L66" i="27"/>
  <c r="K66" i="27"/>
  <c r="J74" i="27"/>
  <c r="I74" i="27"/>
  <c r="M74" i="27"/>
  <c r="L74" i="27"/>
  <c r="K74" i="27"/>
  <c r="C90" i="27"/>
  <c r="J83" i="27"/>
  <c r="I83" i="27"/>
  <c r="M83" i="27"/>
  <c r="L83" i="27"/>
  <c r="K83" i="27"/>
  <c r="J92" i="27"/>
  <c r="I92" i="27"/>
  <c r="M92" i="27"/>
  <c r="L92" i="27"/>
  <c r="K92" i="27"/>
  <c r="D104" i="27"/>
  <c r="J100" i="27"/>
  <c r="I100" i="27"/>
  <c r="M100" i="27"/>
  <c r="L100" i="27"/>
  <c r="K100" i="27"/>
  <c r="J109" i="27"/>
  <c r="I109" i="27"/>
  <c r="M109" i="27"/>
  <c r="L109" i="27"/>
  <c r="K109" i="27"/>
  <c r="E118" i="27"/>
  <c r="J117" i="27"/>
  <c r="I117" i="27"/>
  <c r="M117" i="27"/>
  <c r="L117" i="27"/>
  <c r="K117" i="27"/>
  <c r="F132" i="27"/>
  <c r="J126" i="27"/>
  <c r="I126" i="27"/>
  <c r="M126" i="27"/>
  <c r="L126" i="27"/>
  <c r="K126" i="27"/>
  <c r="J135" i="27"/>
  <c r="I135" i="27"/>
  <c r="M135" i="27"/>
  <c r="L135" i="27"/>
  <c r="K135" i="27"/>
  <c r="G146" i="27"/>
  <c r="J143" i="27"/>
  <c r="I143" i="27"/>
  <c r="M143" i="27"/>
  <c r="L143" i="27"/>
  <c r="K143" i="27"/>
  <c r="J152" i="27"/>
  <c r="I152" i="27"/>
  <c r="M152" i="27"/>
  <c r="H160" i="27"/>
  <c r="L152" i="27"/>
  <c r="K152" i="27"/>
  <c r="F9" i="30"/>
  <c r="H43" i="30"/>
  <c r="I43" i="27"/>
  <c r="M43" i="27"/>
  <c r="L43" i="27"/>
  <c r="K43" i="27"/>
  <c r="J43" i="27"/>
  <c r="I52" i="27"/>
  <c r="M52" i="27"/>
  <c r="L52" i="27"/>
  <c r="K52" i="27"/>
  <c r="J52" i="27"/>
  <c r="I60" i="27"/>
  <c r="M60" i="27"/>
  <c r="L60" i="27"/>
  <c r="K60" i="27"/>
  <c r="J60" i="27"/>
  <c r="C76" i="27"/>
  <c r="I69" i="27"/>
  <c r="M69" i="27"/>
  <c r="L69" i="27"/>
  <c r="K69" i="27"/>
  <c r="J69" i="27"/>
  <c r="I78" i="27"/>
  <c r="M78" i="27"/>
  <c r="L78" i="27"/>
  <c r="K78" i="27"/>
  <c r="J78" i="27"/>
  <c r="D90" i="27"/>
  <c r="I86" i="27"/>
  <c r="M86" i="27"/>
  <c r="L86" i="27"/>
  <c r="K86" i="27"/>
  <c r="J86" i="27"/>
  <c r="I95" i="27"/>
  <c r="M95" i="27"/>
  <c r="L95" i="27"/>
  <c r="K95" i="27"/>
  <c r="J95" i="27"/>
  <c r="E104" i="27"/>
  <c r="I103" i="27"/>
  <c r="M103" i="27"/>
  <c r="L103" i="27"/>
  <c r="K103" i="27"/>
  <c r="J103" i="27"/>
  <c r="F118" i="27"/>
  <c r="I112" i="27"/>
  <c r="M112" i="27"/>
  <c r="L112" i="27"/>
  <c r="K112" i="27"/>
  <c r="J112" i="27"/>
  <c r="I121" i="27"/>
  <c r="M121" i="27"/>
  <c r="L121" i="27"/>
  <c r="K121" i="27"/>
  <c r="J121" i="27"/>
  <c r="G132" i="27"/>
  <c r="I129" i="27"/>
  <c r="M129" i="27"/>
  <c r="L129" i="27"/>
  <c r="K129" i="27"/>
  <c r="J129" i="27"/>
  <c r="I138" i="27"/>
  <c r="H146" i="27"/>
  <c r="M138" i="27"/>
  <c r="L138" i="27"/>
  <c r="K138" i="27"/>
  <c r="J138" i="27"/>
  <c r="I155" i="27"/>
  <c r="M155" i="27"/>
  <c r="L155" i="27"/>
  <c r="K155" i="27"/>
  <c r="J155" i="27"/>
  <c r="M158" i="27"/>
  <c r="I158" i="27"/>
  <c r="L158" i="27"/>
  <c r="K158" i="27"/>
  <c r="J158" i="27"/>
  <c r="L11" i="30"/>
  <c r="M46" i="27"/>
  <c r="L46" i="27"/>
  <c r="K46" i="27"/>
  <c r="J46" i="27"/>
  <c r="I46" i="27"/>
  <c r="C62" i="27"/>
  <c r="M55" i="27"/>
  <c r="L55" i="27"/>
  <c r="K55" i="27"/>
  <c r="J55" i="27"/>
  <c r="I55" i="27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H132" i="27"/>
  <c r="M124" i="27"/>
  <c r="L124" i="27"/>
  <c r="K124" i="27"/>
  <c r="J124" i="27"/>
  <c r="I124" i="27"/>
  <c r="M141" i="27"/>
  <c r="L141" i="27"/>
  <c r="K141" i="27"/>
  <c r="J141" i="27"/>
  <c r="I141" i="27"/>
  <c r="M150" i="27"/>
  <c r="L150" i="27"/>
  <c r="K150" i="27"/>
  <c r="J150" i="27"/>
  <c r="I150" i="27"/>
  <c r="O11" i="30"/>
  <c r="N11" i="30"/>
  <c r="H9" i="30"/>
  <c r="J14" i="30"/>
  <c r="J33" i="30"/>
  <c r="N54" i="30"/>
  <c r="O54" i="30"/>
  <c r="J10" i="30"/>
  <c r="L39" i="30"/>
  <c r="F106" i="30"/>
  <c r="O10" i="30"/>
  <c r="N10" i="30"/>
  <c r="H16" i="30"/>
  <c r="J18" i="30"/>
  <c r="H35" i="30"/>
  <c r="O9" i="30"/>
  <c r="N9" i="30"/>
  <c r="J13" i="30"/>
  <c r="L16" i="30"/>
  <c r="F99" i="30"/>
  <c r="L108" i="30"/>
  <c r="H12" i="30"/>
  <c r="L31" i="30"/>
  <c r="J41" i="30"/>
  <c r="F100" i="30"/>
  <c r="F11" i="30"/>
  <c r="L13" i="30"/>
  <c r="F37" i="30"/>
  <c r="J142" i="30"/>
  <c r="H218" i="30"/>
  <c r="F10" i="30"/>
  <c r="L12" i="30"/>
  <c r="J15" i="30"/>
  <c r="L20" i="30"/>
  <c r="J102" i="30"/>
  <c r="L10" i="30"/>
  <c r="J12" i="30"/>
  <c r="H14" i="30"/>
  <c r="F16" i="30"/>
  <c r="L18" i="30"/>
  <c r="J20" i="30"/>
  <c r="J31" i="30"/>
  <c r="H33" i="30"/>
  <c r="F35" i="30"/>
  <c r="N35" i="30"/>
  <c r="O35" i="30"/>
  <c r="L37" i="30"/>
  <c r="J39" i="30"/>
  <c r="H41" i="30"/>
  <c r="F43" i="30"/>
  <c r="F102" i="30"/>
  <c r="L104" i="30"/>
  <c r="H108" i="30"/>
  <c r="O9" i="31"/>
  <c r="N9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F98" i="30"/>
  <c r="J103" i="30"/>
  <c r="F107" i="30"/>
  <c r="L109" i="30"/>
  <c r="J120" i="30"/>
  <c r="F124" i="30"/>
  <c r="L126" i="30"/>
  <c r="J153" i="30"/>
  <c r="L9" i="30"/>
  <c r="J11" i="30"/>
  <c r="H13" i="30"/>
  <c r="F15" i="30"/>
  <c r="L17" i="30"/>
  <c r="J19" i="30"/>
  <c r="H21" i="30"/>
  <c r="H32" i="30"/>
  <c r="F34" i="30"/>
  <c r="O34" i="30"/>
  <c r="N34" i="30"/>
  <c r="L36" i="30"/>
  <c r="J38" i="30"/>
  <c r="H40" i="30"/>
  <c r="F42" i="30"/>
  <c r="H97" i="30"/>
  <c r="H98" i="30"/>
  <c r="H100" i="30"/>
  <c r="H101" i="30"/>
  <c r="J107" i="30"/>
  <c r="H144" i="30"/>
  <c r="J175" i="30"/>
  <c r="F17" i="31"/>
  <c r="H10" i="30"/>
  <c r="F12" i="30"/>
  <c r="O12" i="30"/>
  <c r="N12" i="30"/>
  <c r="L14" i="30"/>
  <c r="J16" i="30"/>
  <c r="H18" i="30"/>
  <c r="F20" i="30"/>
  <c r="F31" i="30"/>
  <c r="O31" i="30"/>
  <c r="N31" i="30"/>
  <c r="L33" i="30"/>
  <c r="J35" i="30"/>
  <c r="H37" i="30"/>
  <c r="F39" i="30"/>
  <c r="L41" i="30"/>
  <c r="J43" i="30"/>
  <c r="J98" i="30"/>
  <c r="J99" i="30"/>
  <c r="J106" i="30"/>
  <c r="H240" i="30"/>
  <c r="L19" i="31"/>
  <c r="H15" i="30"/>
  <c r="F17" i="30"/>
  <c r="L19" i="30"/>
  <c r="J21" i="30"/>
  <c r="J32" i="30"/>
  <c r="H34" i="30"/>
  <c r="F36" i="30"/>
  <c r="L38" i="30"/>
  <c r="J40" i="30"/>
  <c r="H42" i="30"/>
  <c r="L97" i="30"/>
  <c r="L100" i="30"/>
  <c r="L101" i="30"/>
  <c r="H105" i="30"/>
  <c r="J131" i="30"/>
  <c r="H122" i="30"/>
  <c r="H20" i="30"/>
  <c r="H31" i="30"/>
  <c r="F33" i="30"/>
  <c r="N33" i="30"/>
  <c r="O33" i="30"/>
  <c r="L35" i="30"/>
  <c r="J37" i="30"/>
  <c r="H39" i="30"/>
  <c r="F41" i="30"/>
  <c r="L43" i="30"/>
  <c r="N98" i="30"/>
  <c r="O98" i="30"/>
  <c r="H104" i="30"/>
  <c r="L131" i="30"/>
  <c r="J230" i="30"/>
  <c r="H17" i="30"/>
  <c r="F19" i="30"/>
  <c r="L21" i="30"/>
  <c r="L32" i="30"/>
  <c r="J34" i="30"/>
  <c r="H36" i="30"/>
  <c r="F38" i="30"/>
  <c r="L40" i="30"/>
  <c r="J42" i="30"/>
  <c r="O57" i="30"/>
  <c r="N57" i="30"/>
  <c r="O99" i="30"/>
  <c r="N99" i="30"/>
  <c r="N100" i="30"/>
  <c r="O100" i="30"/>
  <c r="F103" i="30"/>
  <c r="L105" i="30"/>
  <c r="H109" i="30"/>
  <c r="L98" i="30"/>
  <c r="J100" i="30"/>
  <c r="H102" i="30"/>
  <c r="F104" i="30"/>
  <c r="L106" i="30"/>
  <c r="J108" i="30"/>
  <c r="L236" i="30"/>
  <c r="F9" i="31"/>
  <c r="L11" i="31"/>
  <c r="J97" i="30"/>
  <c r="H99" i="30"/>
  <c r="F101" i="30"/>
  <c r="O101" i="30"/>
  <c r="N101" i="30"/>
  <c r="L103" i="30"/>
  <c r="J105" i="30"/>
  <c r="H107" i="30"/>
  <c r="F109" i="30"/>
  <c r="J238" i="30"/>
  <c r="F12" i="31"/>
  <c r="L14" i="31"/>
  <c r="F35" i="31"/>
  <c r="J15" i="33"/>
  <c r="O207" i="30"/>
  <c r="H232" i="30"/>
  <c r="H10" i="31"/>
  <c r="O12" i="31"/>
  <c r="N12" i="31"/>
  <c r="F20" i="31"/>
  <c r="H41" i="31"/>
  <c r="N81" i="31"/>
  <c r="L102" i="30"/>
  <c r="J104" i="30"/>
  <c r="H106" i="30"/>
  <c r="F108" i="30"/>
  <c r="H120" i="30"/>
  <c r="F122" i="30"/>
  <c r="N122" i="30"/>
  <c r="O122" i="30"/>
  <c r="L124" i="30"/>
  <c r="J126" i="30"/>
  <c r="H142" i="30"/>
  <c r="F144" i="30"/>
  <c r="F234" i="30"/>
  <c r="J252" i="30"/>
  <c r="H15" i="31"/>
  <c r="F97" i="30"/>
  <c r="N97" i="30"/>
  <c r="O97" i="30"/>
  <c r="L99" i="30"/>
  <c r="J101" i="30"/>
  <c r="H103" i="30"/>
  <c r="F105" i="30"/>
  <c r="L107" i="30"/>
  <c r="J109" i="30"/>
  <c r="H254" i="30"/>
  <c r="H18" i="31"/>
  <c r="J84" i="33"/>
  <c r="J13" i="31"/>
  <c r="J85" i="31"/>
  <c r="L153" i="30"/>
  <c r="L175" i="30"/>
  <c r="F207" i="30"/>
  <c r="J216" i="30"/>
  <c r="J16" i="31"/>
  <c r="J21" i="31"/>
  <c r="F10" i="31"/>
  <c r="N10" i="31"/>
  <c r="O10" i="31"/>
  <c r="L12" i="31"/>
  <c r="J14" i="31"/>
  <c r="H16" i="31"/>
  <c r="F18" i="31"/>
  <c r="L20" i="31"/>
  <c r="H21" i="31"/>
  <c r="L43" i="33"/>
  <c r="L9" i="31"/>
  <c r="J11" i="31"/>
  <c r="H13" i="31"/>
  <c r="F15" i="31"/>
  <c r="L17" i="31"/>
  <c r="J19" i="31"/>
  <c r="F43" i="33"/>
  <c r="N54" i="31"/>
  <c r="F62" i="31"/>
  <c r="L64" i="31"/>
  <c r="N75" i="31"/>
  <c r="F83" i="31"/>
  <c r="L85" i="31"/>
  <c r="H100" i="31"/>
  <c r="F33" i="33"/>
  <c r="O35" i="33"/>
  <c r="F41" i="33"/>
  <c r="J10" i="31"/>
  <c r="H12" i="31"/>
  <c r="F14" i="31"/>
  <c r="L16" i="31"/>
  <c r="J18" i="31"/>
  <c r="H20" i="31"/>
  <c r="H35" i="31"/>
  <c r="H62" i="31"/>
  <c r="F256" i="30"/>
  <c r="L258" i="30"/>
  <c r="J260" i="30"/>
  <c r="H262" i="30"/>
  <c r="J274" i="30"/>
  <c r="H276" i="30"/>
  <c r="F278" i="30"/>
  <c r="L280" i="30"/>
  <c r="J282" i="30"/>
  <c r="H9" i="31"/>
  <c r="F11" i="31"/>
  <c r="O11" i="31"/>
  <c r="N11" i="31"/>
  <c r="L13" i="31"/>
  <c r="J15" i="31"/>
  <c r="H17" i="31"/>
  <c r="F19" i="31"/>
  <c r="F11" i="33"/>
  <c r="F31" i="33"/>
  <c r="O33" i="33"/>
  <c r="L10" i="31"/>
  <c r="J12" i="31"/>
  <c r="H14" i="31"/>
  <c r="F16" i="31"/>
  <c r="L18" i="31"/>
  <c r="J20" i="31"/>
  <c r="F21" i="31"/>
  <c r="H43" i="33"/>
  <c r="J9" i="31"/>
  <c r="H11" i="31"/>
  <c r="F13" i="31"/>
  <c r="O13" i="31"/>
  <c r="N13" i="31"/>
  <c r="L15" i="31"/>
  <c r="J17" i="31"/>
  <c r="H19" i="31"/>
  <c r="F65" i="33"/>
  <c r="H65" i="33"/>
  <c r="L21" i="31"/>
  <c r="O134" i="39"/>
  <c r="N134" i="39"/>
  <c r="K134" i="39"/>
  <c r="M134" i="39"/>
  <c r="L134" i="39"/>
  <c r="J13" i="33"/>
  <c r="J21" i="33"/>
  <c r="H31" i="33"/>
  <c r="H33" i="33"/>
  <c r="H41" i="33"/>
  <c r="J54" i="33"/>
  <c r="J56" i="33"/>
  <c r="N57" i="33"/>
  <c r="M7" i="37"/>
  <c r="L7" i="37"/>
  <c r="K7" i="37"/>
  <c r="I125" i="37"/>
  <c r="H125" i="37"/>
  <c r="G125" i="37"/>
  <c r="J31" i="33"/>
  <c r="J33" i="33"/>
  <c r="J35" i="33"/>
  <c r="J37" i="33"/>
  <c r="J39" i="33"/>
  <c r="J41" i="33"/>
  <c r="J43" i="33"/>
  <c r="P18" i="35"/>
  <c r="AO31" i="35"/>
  <c r="F11" i="39"/>
  <c r="AO33" i="35"/>
  <c r="M10" i="38"/>
  <c r="L10" i="38"/>
  <c r="T6" i="39"/>
  <c r="AE18" i="35"/>
  <c r="T8" i="37"/>
  <c r="S8" i="37"/>
  <c r="R8" i="37"/>
  <c r="Q8" i="37"/>
  <c r="P8" i="37"/>
  <c r="O8" i="37"/>
  <c r="Y34" i="35"/>
  <c r="X32" i="35"/>
  <c r="Y32" i="35"/>
  <c r="M10" i="37"/>
  <c r="L10" i="37"/>
  <c r="K10" i="37"/>
  <c r="M8" i="38"/>
  <c r="F11" i="37"/>
  <c r="I9" i="37"/>
  <c r="H9" i="37"/>
  <c r="G9" i="37"/>
  <c r="O127" i="37"/>
  <c r="N127" i="37"/>
  <c r="P10" i="38"/>
  <c r="Q10" i="38"/>
  <c r="S11" i="38"/>
  <c r="R11" i="38"/>
  <c r="P11" i="38"/>
  <c r="Q11" i="38"/>
  <c r="S12" i="38"/>
  <c r="R12" i="38"/>
  <c r="Q12" i="38"/>
  <c r="P12" i="38"/>
  <c r="M9" i="39"/>
  <c r="N11" i="37"/>
  <c r="R9" i="37"/>
  <c r="Q9" i="37"/>
  <c r="P9" i="37"/>
  <c r="O9" i="37"/>
  <c r="T9" i="37"/>
  <c r="S9" i="37"/>
  <c r="H134" i="38"/>
  <c r="G134" i="38"/>
  <c r="I134" i="38"/>
  <c r="G134" i="39"/>
  <c r="I134" i="39"/>
  <c r="H134" i="39"/>
  <c r="AO32" i="35"/>
  <c r="AN32" i="35"/>
  <c r="C11" i="37"/>
  <c r="I11" i="38"/>
  <c r="H11" i="38"/>
  <c r="I12" i="38"/>
  <c r="H12" i="38"/>
  <c r="L9" i="39"/>
  <c r="L7" i="39"/>
  <c r="M7" i="39"/>
  <c r="G6" i="37"/>
  <c r="H6" i="37"/>
  <c r="I8" i="37"/>
  <c r="G8" i="37"/>
  <c r="H8" i="37"/>
  <c r="D11" i="37"/>
  <c r="G135" i="38"/>
  <c r="H135" i="38"/>
  <c r="I135" i="38"/>
  <c r="F10" i="39"/>
  <c r="I138" i="41"/>
  <c r="E11" i="37"/>
  <c r="H10" i="39"/>
  <c r="I10" i="39"/>
  <c r="G138" i="39"/>
  <c r="I138" i="39"/>
  <c r="H138" i="39"/>
  <c r="N134" i="40"/>
  <c r="K134" i="40"/>
  <c r="O134" i="40"/>
  <c r="O135" i="40"/>
  <c r="N135" i="40"/>
  <c r="M135" i="40"/>
  <c r="K135" i="40"/>
  <c r="L135" i="40"/>
  <c r="T14" i="41"/>
  <c r="R14" i="41"/>
  <c r="S14" i="41"/>
  <c r="T11" i="41"/>
  <c r="J15" i="41"/>
  <c r="L6" i="37"/>
  <c r="K6" i="37"/>
  <c r="I11" i="39"/>
  <c r="H11" i="39"/>
  <c r="F12" i="39"/>
  <c r="H137" i="39"/>
  <c r="G137" i="39"/>
  <c r="I137" i="39"/>
  <c r="J8" i="43"/>
  <c r="I8" i="43"/>
  <c r="H8" i="43"/>
  <c r="L8" i="37"/>
  <c r="K8" i="37"/>
  <c r="M8" i="37"/>
  <c r="H10" i="37"/>
  <c r="G10" i="37"/>
  <c r="I10" i="37"/>
  <c r="P10" i="37"/>
  <c r="O10" i="37"/>
  <c r="S10" i="37"/>
  <c r="R10" i="37"/>
  <c r="Q10" i="37"/>
  <c r="T10" i="37"/>
  <c r="M11" i="38"/>
  <c r="L11" i="38"/>
  <c r="I136" i="39"/>
  <c r="G136" i="39"/>
  <c r="H136" i="39"/>
  <c r="J14" i="41"/>
  <c r="I137" i="38"/>
  <c r="H137" i="38"/>
  <c r="G137" i="38"/>
  <c r="F6" i="39"/>
  <c r="L11" i="39"/>
  <c r="M11" i="39"/>
  <c r="N13" i="41"/>
  <c r="F12" i="42"/>
  <c r="R6" i="37"/>
  <c r="Q6" i="37"/>
  <c r="O6" i="37"/>
  <c r="P6" i="37"/>
  <c r="I7" i="37"/>
  <c r="H7" i="37"/>
  <c r="G7" i="37"/>
  <c r="T7" i="37"/>
  <c r="S7" i="37"/>
  <c r="R7" i="37"/>
  <c r="Q7" i="37"/>
  <c r="O7" i="37"/>
  <c r="P7" i="37"/>
  <c r="J11" i="37"/>
  <c r="M9" i="37"/>
  <c r="K9" i="37"/>
  <c r="L9" i="37"/>
  <c r="L12" i="38"/>
  <c r="M12" i="38"/>
  <c r="L138" i="38"/>
  <c r="N138" i="38"/>
  <c r="M138" i="38"/>
  <c r="O138" i="38"/>
  <c r="F7" i="39"/>
  <c r="L12" i="39"/>
  <c r="M12" i="39"/>
  <c r="M136" i="39"/>
  <c r="L136" i="39"/>
  <c r="O136" i="39"/>
  <c r="K136" i="39"/>
  <c r="N136" i="39"/>
  <c r="N137" i="40"/>
  <c r="O137" i="40"/>
  <c r="M137" i="40"/>
  <c r="L137" i="40"/>
  <c r="K137" i="40"/>
  <c r="M137" i="38"/>
  <c r="O137" i="38"/>
  <c r="N137" i="38"/>
  <c r="L137" i="38"/>
  <c r="I7" i="39"/>
  <c r="H7" i="39"/>
  <c r="F8" i="39"/>
  <c r="R11" i="39"/>
  <c r="Q11" i="39"/>
  <c r="T11" i="39"/>
  <c r="S11" i="39"/>
  <c r="P11" i="39"/>
  <c r="G138" i="40"/>
  <c r="H138" i="40"/>
  <c r="N10" i="41"/>
  <c r="J7" i="41"/>
  <c r="D16" i="42"/>
  <c r="J15" i="42"/>
  <c r="H15" i="42"/>
  <c r="I15" i="42"/>
  <c r="H138" i="38"/>
  <c r="I138" i="38"/>
  <c r="G138" i="38"/>
  <c r="O137" i="39"/>
  <c r="L137" i="39"/>
  <c r="N137" i="39"/>
  <c r="M137" i="39"/>
  <c r="K137" i="39"/>
  <c r="M11" i="40"/>
  <c r="L11" i="40"/>
  <c r="M6" i="41"/>
  <c r="L6" i="41"/>
  <c r="N6" i="41"/>
  <c r="I8" i="41"/>
  <c r="H8" i="41"/>
  <c r="J8" i="41"/>
  <c r="T12" i="41"/>
  <c r="I137" i="41"/>
  <c r="F6" i="42"/>
  <c r="E16" i="42"/>
  <c r="F16" i="42" s="1"/>
  <c r="T9" i="42"/>
  <c r="S9" i="42"/>
  <c r="R9" i="42"/>
  <c r="Q9" i="42"/>
  <c r="P9" i="42"/>
  <c r="J12" i="42"/>
  <c r="I12" i="42"/>
  <c r="H12" i="42"/>
  <c r="K16" i="43"/>
  <c r="N6" i="43"/>
  <c r="M6" i="43"/>
  <c r="L6" i="43"/>
  <c r="I144" i="43"/>
  <c r="N136" i="38"/>
  <c r="M136" i="38"/>
  <c r="O136" i="38"/>
  <c r="L136" i="38"/>
  <c r="I135" i="39"/>
  <c r="H135" i="39"/>
  <c r="G135" i="39"/>
  <c r="M12" i="40"/>
  <c r="L12" i="40"/>
  <c r="N136" i="40"/>
  <c r="M136" i="40"/>
  <c r="K136" i="40"/>
  <c r="O136" i="40"/>
  <c r="L136" i="40"/>
  <c r="L138" i="40"/>
  <c r="K138" i="40"/>
  <c r="O138" i="40"/>
  <c r="N138" i="40"/>
  <c r="M138" i="40"/>
  <c r="I140" i="41"/>
  <c r="I136" i="41"/>
  <c r="G136" i="41"/>
  <c r="H136" i="41"/>
  <c r="K136" i="41" s="1"/>
  <c r="F10" i="42"/>
  <c r="H135" i="40"/>
  <c r="G135" i="40"/>
  <c r="T7" i="41"/>
  <c r="N9" i="41"/>
  <c r="J11" i="41"/>
  <c r="T15" i="41"/>
  <c r="L142" i="41"/>
  <c r="M142" i="41"/>
  <c r="R10" i="42"/>
  <c r="P10" i="42"/>
  <c r="T10" i="42"/>
  <c r="S10" i="42"/>
  <c r="Q10" i="42"/>
  <c r="I11" i="40"/>
  <c r="H11" i="40"/>
  <c r="Q11" i="40"/>
  <c r="P11" i="40"/>
  <c r="S11" i="40"/>
  <c r="R11" i="40"/>
  <c r="T8" i="41"/>
  <c r="I12" i="41"/>
  <c r="H12" i="41"/>
  <c r="J12" i="41"/>
  <c r="O135" i="38"/>
  <c r="M135" i="38"/>
  <c r="N135" i="38"/>
  <c r="L135" i="38"/>
  <c r="H12" i="39"/>
  <c r="I12" i="39"/>
  <c r="P12" i="39"/>
  <c r="T12" i="39"/>
  <c r="R12" i="39"/>
  <c r="Q12" i="39"/>
  <c r="S12" i="39"/>
  <c r="K138" i="39"/>
  <c r="O138" i="39"/>
  <c r="M138" i="39"/>
  <c r="N138" i="39"/>
  <c r="L138" i="39"/>
  <c r="I139" i="41"/>
  <c r="H136" i="38"/>
  <c r="G136" i="38"/>
  <c r="I136" i="38"/>
  <c r="N135" i="39"/>
  <c r="L135" i="39"/>
  <c r="O135" i="39"/>
  <c r="M135" i="39"/>
  <c r="K135" i="39"/>
  <c r="M8" i="40"/>
  <c r="I12" i="40"/>
  <c r="H12" i="40"/>
  <c r="S12" i="40"/>
  <c r="Q12" i="40"/>
  <c r="R12" i="40"/>
  <c r="P12" i="40"/>
  <c r="M140" i="41"/>
  <c r="L140" i="41"/>
  <c r="I144" i="41"/>
  <c r="N7" i="42"/>
  <c r="M7" i="42"/>
  <c r="L7" i="42"/>
  <c r="J9" i="42"/>
  <c r="I9" i="42"/>
  <c r="H9" i="42"/>
  <c r="N11" i="42"/>
  <c r="L11" i="42"/>
  <c r="M11" i="42"/>
  <c r="L14" i="42"/>
  <c r="N14" i="42"/>
  <c r="M14" i="42"/>
  <c r="I138" i="42"/>
  <c r="H137" i="40"/>
  <c r="G137" i="40"/>
  <c r="T13" i="42"/>
  <c r="R13" i="42"/>
  <c r="P13" i="42"/>
  <c r="S13" i="42"/>
  <c r="Q13" i="42"/>
  <c r="N15" i="42"/>
  <c r="L15" i="42"/>
  <c r="M15" i="42"/>
  <c r="M138" i="42"/>
  <c r="L138" i="42"/>
  <c r="I142" i="42"/>
  <c r="F12" i="43"/>
  <c r="T15" i="43"/>
  <c r="S15" i="43"/>
  <c r="R15" i="43"/>
  <c r="P15" i="43"/>
  <c r="Q15" i="43"/>
  <c r="J6" i="42"/>
  <c r="I6" i="42"/>
  <c r="H6" i="42"/>
  <c r="G16" i="42"/>
  <c r="S6" i="42"/>
  <c r="R6" i="42"/>
  <c r="O16" i="42"/>
  <c r="Q6" i="42"/>
  <c r="P6" i="42"/>
  <c r="T6" i="42"/>
  <c r="F7" i="42"/>
  <c r="N8" i="42"/>
  <c r="M8" i="42"/>
  <c r="L8" i="42"/>
  <c r="J10" i="42"/>
  <c r="H10" i="42"/>
  <c r="I10" i="42"/>
  <c r="P11" i="42"/>
  <c r="T11" i="42"/>
  <c r="S11" i="42"/>
  <c r="R11" i="42"/>
  <c r="Q11" i="42"/>
  <c r="F13" i="42"/>
  <c r="T14" i="42"/>
  <c r="R14" i="42"/>
  <c r="P14" i="42"/>
  <c r="S14" i="42"/>
  <c r="Q14" i="42"/>
  <c r="I143" i="42"/>
  <c r="I136" i="42"/>
  <c r="T8" i="43"/>
  <c r="S8" i="43"/>
  <c r="R8" i="43"/>
  <c r="Q8" i="43"/>
  <c r="P8" i="43"/>
  <c r="N10" i="43"/>
  <c r="M10" i="43"/>
  <c r="L10" i="43"/>
  <c r="J12" i="43"/>
  <c r="I12" i="43"/>
  <c r="H12" i="43"/>
  <c r="I139" i="43"/>
  <c r="N12" i="42"/>
  <c r="L12" i="42"/>
  <c r="M12" i="42"/>
  <c r="R15" i="42"/>
  <c r="P15" i="42"/>
  <c r="T15" i="42"/>
  <c r="S15" i="42"/>
  <c r="Q15" i="42"/>
  <c r="I144" i="42"/>
  <c r="J7" i="43"/>
  <c r="H7" i="43"/>
  <c r="I7" i="43"/>
  <c r="O143" i="43"/>
  <c r="N143" i="43"/>
  <c r="H136" i="40"/>
  <c r="G136" i="40"/>
  <c r="I7" i="42"/>
  <c r="H7" i="42"/>
  <c r="J7" i="42"/>
  <c r="Q7" i="42"/>
  <c r="P7" i="42"/>
  <c r="T7" i="42"/>
  <c r="S7" i="42"/>
  <c r="R7" i="42"/>
  <c r="F8" i="42"/>
  <c r="M9" i="42"/>
  <c r="L9" i="42"/>
  <c r="N9" i="42"/>
  <c r="N10" i="42"/>
  <c r="M10" i="42"/>
  <c r="L10" i="42"/>
  <c r="F11" i="42"/>
  <c r="J13" i="42"/>
  <c r="H13" i="42"/>
  <c r="I13" i="42"/>
  <c r="M136" i="42"/>
  <c r="L136" i="42"/>
  <c r="I140" i="42"/>
  <c r="M144" i="42"/>
  <c r="L144" i="42"/>
  <c r="F9" i="43"/>
  <c r="T12" i="43"/>
  <c r="S12" i="43"/>
  <c r="R12" i="43"/>
  <c r="Q12" i="43"/>
  <c r="P12" i="43"/>
  <c r="N14" i="43"/>
  <c r="M14" i="43"/>
  <c r="L14" i="43"/>
  <c r="I145" i="41"/>
  <c r="H11" i="42"/>
  <c r="I11" i="42"/>
  <c r="J11" i="42"/>
  <c r="T12" i="42"/>
  <c r="R12" i="42"/>
  <c r="P12" i="42"/>
  <c r="S12" i="42"/>
  <c r="Q12" i="42"/>
  <c r="F14" i="42"/>
  <c r="T7" i="43"/>
  <c r="S7" i="43"/>
  <c r="R7" i="43"/>
  <c r="P7" i="43"/>
  <c r="Q7" i="43"/>
  <c r="N9" i="43"/>
  <c r="L9" i="43"/>
  <c r="M9" i="43"/>
  <c r="J11" i="43"/>
  <c r="H11" i="43"/>
  <c r="I11" i="43"/>
  <c r="I138" i="43"/>
  <c r="J6" i="41"/>
  <c r="T6" i="41"/>
  <c r="Q6" i="41"/>
  <c r="P6" i="41"/>
  <c r="I142" i="41"/>
  <c r="C16" i="42"/>
  <c r="K16" i="42"/>
  <c r="N6" i="42"/>
  <c r="M6" i="42"/>
  <c r="L6" i="42"/>
  <c r="J8" i="42"/>
  <c r="I8" i="42"/>
  <c r="H8" i="42"/>
  <c r="T8" i="42"/>
  <c r="S8" i="42"/>
  <c r="R8" i="42"/>
  <c r="Q8" i="42"/>
  <c r="P8" i="42"/>
  <c r="F9" i="42"/>
  <c r="L13" i="42"/>
  <c r="N13" i="42"/>
  <c r="M13" i="42"/>
  <c r="J14" i="42"/>
  <c r="H14" i="42"/>
  <c r="I14" i="42"/>
  <c r="F15" i="42"/>
  <c r="M140" i="42"/>
  <c r="L140" i="42"/>
  <c r="C16" i="43"/>
  <c r="F13" i="43"/>
  <c r="I136" i="43"/>
  <c r="F8" i="43"/>
  <c r="T11" i="43"/>
  <c r="S11" i="43"/>
  <c r="R11" i="43"/>
  <c r="P11" i="43"/>
  <c r="Q11" i="43"/>
  <c r="N13" i="43"/>
  <c r="L13" i="43"/>
  <c r="M13" i="43"/>
  <c r="J15" i="43"/>
  <c r="H15" i="43"/>
  <c r="I15" i="43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I137" i="43"/>
  <c r="D8" i="44"/>
  <c r="D12" i="44"/>
  <c r="D16" i="44"/>
  <c r="D20" i="44"/>
  <c r="D10" i="45"/>
  <c r="D14" i="45"/>
  <c r="D18" i="45"/>
  <c r="D8" i="46"/>
  <c r="D12" i="46"/>
  <c r="D16" i="46"/>
  <c r="D20" i="46"/>
  <c r="M142" i="42"/>
  <c r="L142" i="42"/>
  <c r="H6" i="43"/>
  <c r="J6" i="43"/>
  <c r="I6" i="43"/>
  <c r="G16" i="43"/>
  <c r="P6" i="43"/>
  <c r="T6" i="43"/>
  <c r="R6" i="43"/>
  <c r="O16" i="43"/>
  <c r="S6" i="43"/>
  <c r="Q6" i="43"/>
  <c r="F7" i="43"/>
  <c r="L8" i="43"/>
  <c r="N8" i="43"/>
  <c r="M8" i="43"/>
  <c r="H10" i="43"/>
  <c r="J10" i="43"/>
  <c r="I10" i="43"/>
  <c r="P10" i="43"/>
  <c r="T10" i="43"/>
  <c r="R10" i="43"/>
  <c r="S10" i="43"/>
  <c r="Q10" i="43"/>
  <c r="F11" i="43"/>
  <c r="L12" i="43"/>
  <c r="N12" i="43"/>
  <c r="M12" i="43"/>
  <c r="H14" i="43"/>
  <c r="J14" i="43"/>
  <c r="I14" i="43"/>
  <c r="P14" i="43"/>
  <c r="T14" i="43"/>
  <c r="R14" i="43"/>
  <c r="S14" i="43"/>
  <c r="Q14" i="43"/>
  <c r="F15" i="43"/>
  <c r="D9" i="44"/>
  <c r="D13" i="44"/>
  <c r="D17" i="44"/>
  <c r="D11" i="45"/>
  <c r="D15" i="45"/>
  <c r="D19" i="45"/>
  <c r="D9" i="46"/>
  <c r="D13" i="46"/>
  <c r="D17" i="46"/>
  <c r="M56" i="2"/>
  <c r="J6" i="3"/>
  <c r="J79" i="3"/>
  <c r="J152" i="3"/>
  <c r="W6" i="5"/>
  <c r="J6" i="2"/>
  <c r="N56" i="2"/>
  <c r="K6" i="3"/>
  <c r="K79" i="3"/>
  <c r="K152" i="3"/>
  <c r="L6" i="6"/>
  <c r="K6" i="2"/>
  <c r="L6" i="3"/>
  <c r="L79" i="3"/>
  <c r="L152" i="3"/>
  <c r="O52" i="8"/>
  <c r="N52" i="8"/>
  <c r="M6" i="3"/>
  <c r="M79" i="3"/>
  <c r="M152" i="3"/>
  <c r="M6" i="2"/>
  <c r="K31" i="2"/>
  <c r="N79" i="3"/>
  <c r="N152" i="3"/>
  <c r="V6" i="5"/>
  <c r="N6" i="2"/>
  <c r="L31" i="2"/>
  <c r="J56" i="2"/>
  <c r="L6" i="5"/>
  <c r="T6" i="5"/>
  <c r="M6" i="5"/>
  <c r="U6" i="5"/>
  <c r="N74" i="10"/>
  <c r="V6" i="6"/>
  <c r="H52" i="8"/>
  <c r="J74" i="8"/>
  <c r="P8" i="9"/>
  <c r="N30" i="10"/>
  <c r="J52" i="10"/>
  <c r="O96" i="10"/>
  <c r="N96" i="10"/>
  <c r="W6" i="6"/>
  <c r="J52" i="8"/>
  <c r="L74" i="8"/>
  <c r="N96" i="8"/>
  <c r="N118" i="8"/>
  <c r="N140" i="8"/>
  <c r="N162" i="8"/>
  <c r="N206" i="8"/>
  <c r="N228" i="8"/>
  <c r="N272" i="8"/>
  <c r="O30" i="10"/>
  <c r="L52" i="8"/>
  <c r="N74" i="8"/>
  <c r="H8" i="10"/>
  <c r="N8" i="10"/>
  <c r="H30" i="10"/>
  <c r="I6" i="6"/>
  <c r="O74" i="8"/>
  <c r="O8" i="10"/>
  <c r="J30" i="10"/>
  <c r="O74" i="10"/>
  <c r="J6" i="6"/>
  <c r="J5" i="12"/>
  <c r="I5" i="12"/>
  <c r="F30" i="10"/>
  <c r="H52" i="10"/>
  <c r="J74" i="10"/>
  <c r="L5" i="12"/>
  <c r="Z6" i="13"/>
  <c r="J9" i="14"/>
  <c r="U9" i="14"/>
  <c r="Z7" i="15"/>
  <c r="M5" i="12"/>
  <c r="U5" i="12"/>
  <c r="AA6" i="13"/>
  <c r="N5" i="12"/>
  <c r="V5" i="12"/>
  <c r="I7" i="15"/>
  <c r="K6" i="13"/>
  <c r="K7" i="15"/>
  <c r="L6" i="13"/>
  <c r="W6" i="13"/>
  <c r="I7" i="16"/>
  <c r="K7" i="16"/>
  <c r="L7" i="16"/>
  <c r="W7" i="16"/>
  <c r="X7" i="16"/>
  <c r="I7" i="17"/>
  <c r="Y7" i="17"/>
  <c r="AA7" i="17"/>
  <c r="E7" i="19"/>
  <c r="K7" i="17"/>
  <c r="L7" i="17"/>
  <c r="M7" i="17"/>
  <c r="X7" i="17"/>
  <c r="I6" i="18"/>
  <c r="J7" i="19"/>
  <c r="H7" i="19"/>
  <c r="M7" i="19"/>
  <c r="R7" i="19"/>
  <c r="P7" i="19"/>
  <c r="V7" i="19"/>
  <c r="X7" i="19"/>
  <c r="I8" i="21"/>
  <c r="S8" i="21"/>
  <c r="F8" i="24"/>
  <c r="H52" i="24"/>
  <c r="D140" i="24"/>
  <c r="X7" i="22"/>
  <c r="D96" i="24"/>
  <c r="Y7" i="22"/>
  <c r="Z7" i="22"/>
  <c r="AA7" i="22"/>
  <c r="F30" i="24"/>
  <c r="D118" i="24"/>
  <c r="F52" i="24"/>
  <c r="H74" i="24"/>
  <c r="N8" i="25"/>
  <c r="L6" i="26"/>
  <c r="J30" i="25"/>
  <c r="F8" i="25"/>
  <c r="N30" i="25"/>
  <c r="D96" i="25"/>
  <c r="O96" i="25"/>
  <c r="F96" i="24"/>
  <c r="F118" i="24"/>
  <c r="F140" i="24"/>
  <c r="F162" i="24"/>
  <c r="F184" i="24"/>
  <c r="F206" i="24"/>
  <c r="F228" i="24"/>
  <c r="F254" i="24"/>
  <c r="F96" i="25"/>
  <c r="L96" i="25"/>
  <c r="N74" i="25"/>
  <c r="I6" i="26"/>
  <c r="O30" i="30"/>
  <c r="N30" i="30"/>
  <c r="I6" i="27"/>
  <c r="J6" i="27"/>
  <c r="K6" i="27"/>
  <c r="K6" i="28"/>
  <c r="J6" i="28"/>
  <c r="N8" i="30"/>
  <c r="L8" i="30"/>
  <c r="F8" i="30"/>
  <c r="O140" i="30"/>
  <c r="O8" i="30"/>
  <c r="O52" i="30"/>
  <c r="N74" i="30"/>
  <c r="N162" i="30"/>
  <c r="N184" i="30"/>
  <c r="F52" i="30"/>
  <c r="N96" i="30"/>
  <c r="N118" i="30"/>
  <c r="F140" i="30"/>
  <c r="F206" i="30"/>
  <c r="H52" i="30"/>
  <c r="J52" i="30"/>
  <c r="H96" i="30"/>
  <c r="H118" i="30"/>
  <c r="F228" i="30"/>
  <c r="O250" i="30"/>
  <c r="N250" i="30"/>
  <c r="N206" i="30"/>
  <c r="O74" i="31"/>
  <c r="N74" i="31"/>
  <c r="F162" i="30"/>
  <c r="F184" i="30"/>
  <c r="J30" i="31"/>
  <c r="O272" i="30"/>
  <c r="N272" i="30"/>
  <c r="O228" i="30"/>
  <c r="N228" i="30"/>
  <c r="F30" i="31"/>
  <c r="H52" i="31"/>
  <c r="J74" i="31"/>
  <c r="N8" i="33"/>
  <c r="J52" i="33"/>
  <c r="O30" i="33"/>
  <c r="N30" i="33"/>
  <c r="L52" i="33"/>
  <c r="O30" i="31"/>
  <c r="L74" i="31"/>
  <c r="N96" i="31"/>
  <c r="F8" i="33"/>
  <c r="N96" i="33"/>
  <c r="O96" i="33"/>
  <c r="J228" i="30"/>
  <c r="J250" i="30"/>
  <c r="J272" i="30"/>
  <c r="L8" i="31"/>
  <c r="D30" i="31"/>
  <c r="L8" i="33"/>
  <c r="J74" i="33"/>
  <c r="J96" i="33"/>
  <c r="L30" i="31"/>
  <c r="D8" i="33"/>
  <c r="AF7" i="35"/>
  <c r="H30" i="33"/>
  <c r="D52" i="33"/>
  <c r="AO7" i="35"/>
  <c r="H29" i="35"/>
  <c r="H8" i="33"/>
  <c r="F52" i="33"/>
  <c r="I29" i="35"/>
  <c r="I7" i="35"/>
  <c r="H7" i="35"/>
  <c r="Y7" i="35"/>
  <c r="F5" i="38"/>
  <c r="AP7" i="35"/>
  <c r="AX7" i="35"/>
  <c r="BA7" i="35"/>
  <c r="AY7" i="35"/>
  <c r="AZ7" i="35"/>
  <c r="BB7" i="35"/>
  <c r="X7" i="35"/>
  <c r="R5" i="38"/>
  <c r="Y29" i="35"/>
  <c r="S5" i="38"/>
  <c r="O133" i="38"/>
  <c r="N133" i="38"/>
  <c r="M133" i="38"/>
  <c r="L133" i="38"/>
  <c r="O123" i="37"/>
  <c r="AN7" i="35"/>
  <c r="I123" i="37"/>
  <c r="H123" i="37"/>
  <c r="N5" i="38"/>
  <c r="I133" i="40"/>
  <c r="H133" i="40"/>
  <c r="G133" i="40"/>
  <c r="M133" i="40"/>
  <c r="L133" i="40"/>
  <c r="G123" i="37"/>
  <c r="L5" i="38"/>
  <c r="M5" i="42"/>
  <c r="L5" i="42"/>
  <c r="J5" i="42"/>
  <c r="H5" i="42"/>
  <c r="I5" i="42"/>
  <c r="AN29" i="35"/>
  <c r="M5" i="37"/>
  <c r="L5" i="37"/>
  <c r="K5" i="37"/>
  <c r="M5" i="38"/>
  <c r="R5" i="39"/>
  <c r="P5" i="39"/>
  <c r="T5" i="39"/>
  <c r="S5" i="39"/>
  <c r="S5" i="37"/>
  <c r="L133" i="39"/>
  <c r="K133" i="39"/>
  <c r="N133" i="39"/>
  <c r="H5" i="38"/>
  <c r="P5" i="38"/>
  <c r="J5" i="39"/>
  <c r="H5" i="39"/>
  <c r="O133" i="39"/>
  <c r="I5" i="38"/>
  <c r="Q5" i="38"/>
  <c r="I5" i="39"/>
  <c r="M5" i="40"/>
  <c r="L5" i="40"/>
  <c r="N5" i="39"/>
  <c r="M5" i="39"/>
  <c r="S5" i="40"/>
  <c r="G135" i="41"/>
  <c r="H135" i="41"/>
  <c r="F5" i="41"/>
  <c r="H133" i="39"/>
  <c r="I5" i="40"/>
  <c r="Q5" i="40"/>
  <c r="O133" i="40"/>
  <c r="H5" i="41"/>
  <c r="R5" i="41"/>
  <c r="O135" i="42"/>
  <c r="N5" i="41"/>
  <c r="L5" i="41"/>
  <c r="O135" i="41"/>
  <c r="N135" i="41"/>
  <c r="L135" i="41"/>
  <c r="T5" i="42"/>
  <c r="S5" i="42"/>
  <c r="R5" i="42"/>
  <c r="P5" i="42"/>
  <c r="T5" i="41"/>
  <c r="H135" i="42"/>
  <c r="H135" i="43"/>
  <c r="N5" i="43"/>
  <c r="L5" i="43"/>
  <c r="G135" i="42"/>
  <c r="M5" i="43"/>
  <c r="R5" i="43"/>
  <c r="T5" i="43"/>
  <c r="L135" i="43"/>
  <c r="N135" i="43"/>
  <c r="G135" i="43"/>
  <c r="O135" i="43"/>
  <c r="L135" i="42"/>
  <c r="H5" i="43"/>
  <c r="P5" i="43"/>
  <c r="I5" i="43"/>
  <c r="Q5" i="43"/>
  <c r="I135" i="43"/>
  <c r="N135" i="42"/>
  <c r="O140" i="43" l="1"/>
  <c r="N140" i="43"/>
  <c r="M9" i="40"/>
  <c r="I9" i="40"/>
  <c r="H9" i="40"/>
  <c r="J9" i="40"/>
  <c r="F9" i="38"/>
  <c r="L34" i="31"/>
  <c r="J100" i="33"/>
  <c r="L103" i="33"/>
  <c r="N275" i="30"/>
  <c r="O275" i="30"/>
  <c r="F20" i="33"/>
  <c r="O57" i="31"/>
  <c r="N57" i="31"/>
  <c r="O32" i="33"/>
  <c r="N32" i="33"/>
  <c r="F106" i="31"/>
  <c r="H106" i="31"/>
  <c r="L276" i="30"/>
  <c r="N276" i="30"/>
  <c r="F260" i="30"/>
  <c r="H260" i="30"/>
  <c r="L232" i="30"/>
  <c r="N232" i="30"/>
  <c r="F59" i="31"/>
  <c r="J273" i="30"/>
  <c r="L273" i="30"/>
  <c r="N255" i="30"/>
  <c r="O255" i="30"/>
  <c r="J229" i="30"/>
  <c r="L229" i="30"/>
  <c r="J97" i="31"/>
  <c r="J41" i="31"/>
  <c r="J104" i="31"/>
  <c r="L104" i="31"/>
  <c r="J84" i="31"/>
  <c r="L84" i="31"/>
  <c r="J108" i="31"/>
  <c r="L108" i="31"/>
  <c r="J36" i="31"/>
  <c r="H211" i="30"/>
  <c r="J189" i="30"/>
  <c r="L189" i="30"/>
  <c r="L165" i="30"/>
  <c r="N165" i="30"/>
  <c r="F149" i="30"/>
  <c r="H149" i="30"/>
  <c r="L129" i="30"/>
  <c r="O121" i="30"/>
  <c r="F121" i="30"/>
  <c r="F196" i="30"/>
  <c r="H196" i="30"/>
  <c r="H186" i="30"/>
  <c r="J186" i="30"/>
  <c r="F168" i="30"/>
  <c r="J148" i="30"/>
  <c r="L148" i="30"/>
  <c r="N211" i="30"/>
  <c r="O211" i="30"/>
  <c r="F208" i="30"/>
  <c r="H208" i="30"/>
  <c r="H213" i="30"/>
  <c r="N209" i="30"/>
  <c r="O209" i="30"/>
  <c r="J193" i="30"/>
  <c r="F167" i="30"/>
  <c r="H167" i="30"/>
  <c r="J149" i="30"/>
  <c r="L149" i="30"/>
  <c r="F123" i="30"/>
  <c r="H123" i="30"/>
  <c r="L194" i="30"/>
  <c r="F186" i="30"/>
  <c r="O186" i="30"/>
  <c r="J130" i="30"/>
  <c r="L130" i="30"/>
  <c r="L120" i="30"/>
  <c r="N120" i="30"/>
  <c r="J76" i="30"/>
  <c r="J86" i="30"/>
  <c r="F65" i="30"/>
  <c r="H80" i="30"/>
  <c r="F84" i="30"/>
  <c r="H53" i="30"/>
  <c r="F79" i="30"/>
  <c r="F61" i="30"/>
  <c r="O76" i="30"/>
  <c r="N76" i="30"/>
  <c r="H57" i="30"/>
  <c r="H65" i="30"/>
  <c r="J65" i="30"/>
  <c r="F54" i="30"/>
  <c r="H54" i="30"/>
  <c r="C160" i="28"/>
  <c r="C20" i="28"/>
  <c r="C90" i="28"/>
  <c r="C34" i="28"/>
  <c r="J14" i="28"/>
  <c r="L14" i="28"/>
  <c r="J19" i="28"/>
  <c r="M19" i="28"/>
  <c r="L19" i="28"/>
  <c r="K19" i="28"/>
  <c r="I19" i="28"/>
  <c r="I87" i="28"/>
  <c r="M87" i="28"/>
  <c r="K87" i="28"/>
  <c r="J87" i="28"/>
  <c r="L87" i="28"/>
  <c r="I96" i="28"/>
  <c r="M96" i="28"/>
  <c r="K96" i="28"/>
  <c r="L96" i="28"/>
  <c r="H104" i="28"/>
  <c r="J96" i="28"/>
  <c r="M8" i="28"/>
  <c r="J8" i="28"/>
  <c r="I8" i="28"/>
  <c r="L8" i="28"/>
  <c r="K8" i="28"/>
  <c r="M85" i="28"/>
  <c r="M9" i="28"/>
  <c r="M51" i="28"/>
  <c r="M14" i="28"/>
  <c r="M70" i="28"/>
  <c r="M129" i="28"/>
  <c r="M18" i="28"/>
  <c r="M13" i="28"/>
  <c r="L97" i="28"/>
  <c r="K97" i="28"/>
  <c r="J97" i="28"/>
  <c r="M97" i="28"/>
  <c r="I97" i="28"/>
  <c r="L60" i="28"/>
  <c r="J60" i="28"/>
  <c r="I60" i="28"/>
  <c r="M60" i="28"/>
  <c r="K60" i="28"/>
  <c r="K46" i="28"/>
  <c r="I46" i="28"/>
  <c r="M46" i="28"/>
  <c r="L46" i="28"/>
  <c r="J46" i="28"/>
  <c r="L121" i="28"/>
  <c r="K121" i="28"/>
  <c r="M121" i="28"/>
  <c r="I121" i="28"/>
  <c r="J121" i="28"/>
  <c r="J75" i="28"/>
  <c r="M75" i="28"/>
  <c r="L75" i="28"/>
  <c r="K75" i="28"/>
  <c r="I75" i="28"/>
  <c r="M144" i="28"/>
  <c r="L144" i="28"/>
  <c r="J144" i="28"/>
  <c r="I144" i="28"/>
  <c r="K144" i="28"/>
  <c r="H90" i="28"/>
  <c r="M82" i="28"/>
  <c r="L82" i="28"/>
  <c r="K82" i="28"/>
  <c r="J82" i="28"/>
  <c r="I82" i="28"/>
  <c r="L130" i="28"/>
  <c r="K130" i="28"/>
  <c r="I130" i="28"/>
  <c r="J130" i="28"/>
  <c r="M130" i="28"/>
  <c r="K151" i="28"/>
  <c r="J151" i="28"/>
  <c r="I151" i="28"/>
  <c r="M151" i="28"/>
  <c r="L151" i="28"/>
  <c r="M117" i="28"/>
  <c r="L117" i="28"/>
  <c r="J117" i="28"/>
  <c r="I117" i="28"/>
  <c r="K117" i="28"/>
  <c r="K18" i="28"/>
  <c r="I18" i="28"/>
  <c r="L11" i="28"/>
  <c r="K11" i="28"/>
  <c r="M11" i="28"/>
  <c r="J11" i="28"/>
  <c r="I11" i="28"/>
  <c r="F160" i="28"/>
  <c r="F34" i="28"/>
  <c r="I36" i="28"/>
  <c r="M36" i="28"/>
  <c r="L36" i="28"/>
  <c r="K36" i="28"/>
  <c r="J36" i="28"/>
  <c r="J18" i="28"/>
  <c r="L18" i="28"/>
  <c r="F83" i="25"/>
  <c r="F78" i="25"/>
  <c r="F54" i="25"/>
  <c r="F38" i="25"/>
  <c r="F87" i="25"/>
  <c r="F63" i="25"/>
  <c r="H261" i="24"/>
  <c r="L239" i="24"/>
  <c r="O229" i="24"/>
  <c r="N229" i="24"/>
  <c r="J211" i="24"/>
  <c r="F119" i="24"/>
  <c r="H119" i="24"/>
  <c r="F266" i="24"/>
  <c r="H266" i="24"/>
  <c r="H256" i="24"/>
  <c r="J256" i="24"/>
  <c r="F234" i="24"/>
  <c r="F188" i="24"/>
  <c r="H188" i="24"/>
  <c r="F168" i="24"/>
  <c r="F130" i="24"/>
  <c r="H130" i="24"/>
  <c r="F100" i="24"/>
  <c r="H100" i="24"/>
  <c r="J257" i="24"/>
  <c r="F235" i="24"/>
  <c r="J217" i="24"/>
  <c r="L266" i="24"/>
  <c r="H265" i="24"/>
  <c r="H217" i="24"/>
  <c r="J171" i="24"/>
  <c r="L171" i="24"/>
  <c r="H80" i="24"/>
  <c r="O34" i="25"/>
  <c r="N34" i="25"/>
  <c r="N100" i="25"/>
  <c r="O100" i="25"/>
  <c r="H260" i="24"/>
  <c r="J260" i="24"/>
  <c r="F238" i="24"/>
  <c r="J210" i="24"/>
  <c r="L210" i="24"/>
  <c r="F192" i="24"/>
  <c r="H192" i="24"/>
  <c r="L172" i="24"/>
  <c r="F164" i="24"/>
  <c r="O164" i="24"/>
  <c r="F87" i="24"/>
  <c r="F77" i="24"/>
  <c r="H77" i="24"/>
  <c r="J54" i="24"/>
  <c r="L54" i="24"/>
  <c r="L33" i="25"/>
  <c r="L57" i="25"/>
  <c r="L62" i="25"/>
  <c r="L97" i="25"/>
  <c r="L53" i="25"/>
  <c r="L233" i="24"/>
  <c r="H171" i="24"/>
  <c r="AB17" i="22"/>
  <c r="AA17" i="22"/>
  <c r="Z17" i="22"/>
  <c r="Y17" i="22"/>
  <c r="X17" i="22"/>
  <c r="J56" i="19"/>
  <c r="H56" i="19"/>
  <c r="P41" i="19"/>
  <c r="O49" i="19"/>
  <c r="W119" i="19"/>
  <c r="P69" i="19"/>
  <c r="R69" i="19"/>
  <c r="O77" i="19"/>
  <c r="H41" i="19"/>
  <c r="G49" i="19"/>
  <c r="P101" i="19"/>
  <c r="R101" i="19"/>
  <c r="P108" i="19"/>
  <c r="O107" i="19"/>
  <c r="H59" i="19"/>
  <c r="I141" i="43"/>
  <c r="H141" i="43"/>
  <c r="G141" i="43"/>
  <c r="P6" i="38"/>
  <c r="T6" i="38"/>
  <c r="Q6" i="38"/>
  <c r="S6" i="38"/>
  <c r="R6" i="38"/>
  <c r="T12" i="38"/>
  <c r="T8" i="38"/>
  <c r="T7" i="38"/>
  <c r="AA19" i="38" s="1"/>
  <c r="T11" i="38"/>
  <c r="T10" i="38"/>
  <c r="AA20" i="38" s="1"/>
  <c r="AN33" i="35"/>
  <c r="L80" i="31"/>
  <c r="H32" i="33"/>
  <c r="J32" i="33"/>
  <c r="H85" i="33"/>
  <c r="L60" i="33"/>
  <c r="L282" i="30"/>
  <c r="H259" i="30"/>
  <c r="F32" i="33"/>
  <c r="O59" i="31"/>
  <c r="N59" i="31"/>
  <c r="F38" i="31"/>
  <c r="G142" i="43"/>
  <c r="I142" i="43"/>
  <c r="H142" i="43"/>
  <c r="M142" i="43"/>
  <c r="L142" i="43"/>
  <c r="O137" i="43"/>
  <c r="N137" i="43"/>
  <c r="M137" i="43"/>
  <c r="L137" i="43"/>
  <c r="O142" i="43"/>
  <c r="N142" i="43"/>
  <c r="J10" i="41"/>
  <c r="I10" i="41"/>
  <c r="H10" i="41"/>
  <c r="M10" i="41"/>
  <c r="L10" i="41"/>
  <c r="H139" i="43"/>
  <c r="G139" i="43"/>
  <c r="H143" i="42"/>
  <c r="G143" i="42"/>
  <c r="S11" i="41"/>
  <c r="R11" i="41"/>
  <c r="O138" i="41"/>
  <c r="M138" i="41"/>
  <c r="N138" i="41"/>
  <c r="L138" i="41"/>
  <c r="F9" i="39"/>
  <c r="H9" i="39"/>
  <c r="I9" i="39"/>
  <c r="N139" i="42"/>
  <c r="O139" i="42"/>
  <c r="F10" i="41"/>
  <c r="F6" i="40"/>
  <c r="F12" i="40"/>
  <c r="F9" i="40"/>
  <c r="F11" i="40"/>
  <c r="G137" i="41"/>
  <c r="H137" i="41"/>
  <c r="K137" i="41" s="1"/>
  <c r="E146" i="41"/>
  <c r="L9" i="40"/>
  <c r="N9" i="40"/>
  <c r="H6" i="38"/>
  <c r="J6" i="38"/>
  <c r="I6" i="38"/>
  <c r="J8" i="38"/>
  <c r="J10" i="38"/>
  <c r="J12" i="38"/>
  <c r="J7" i="38"/>
  <c r="J11" i="38"/>
  <c r="O140" i="41"/>
  <c r="N140" i="41"/>
  <c r="P8" i="39"/>
  <c r="T8" i="39"/>
  <c r="R8" i="39"/>
  <c r="S8" i="39"/>
  <c r="Q8" i="39"/>
  <c r="AO34" i="35"/>
  <c r="AN34" i="35"/>
  <c r="X38" i="35"/>
  <c r="Y38" i="35"/>
  <c r="X40" i="35"/>
  <c r="I128" i="37"/>
  <c r="H128" i="37"/>
  <c r="G128" i="37"/>
  <c r="AF15" i="35"/>
  <c r="AE15" i="35"/>
  <c r="Y15" i="35"/>
  <c r="Y13" i="35"/>
  <c r="X9" i="35"/>
  <c r="Y9" i="35"/>
  <c r="O18" i="35"/>
  <c r="AY15" i="35"/>
  <c r="AX15" i="35"/>
  <c r="BA15" i="35"/>
  <c r="AZ15" i="35"/>
  <c r="BB15" i="35"/>
  <c r="I10" i="35"/>
  <c r="H10" i="35"/>
  <c r="I16" i="35"/>
  <c r="H16" i="35"/>
  <c r="J104" i="33"/>
  <c r="O76" i="33"/>
  <c r="H76" i="31"/>
  <c r="I40" i="35"/>
  <c r="H40" i="35"/>
  <c r="J63" i="33"/>
  <c r="L105" i="31"/>
  <c r="H55" i="31"/>
  <c r="H82" i="33"/>
  <c r="J82" i="33"/>
  <c r="O54" i="33"/>
  <c r="N54" i="33"/>
  <c r="H19" i="33"/>
  <c r="J19" i="33"/>
  <c r="J102" i="33"/>
  <c r="J62" i="33"/>
  <c r="L79" i="31"/>
  <c r="H63" i="33"/>
  <c r="H60" i="33"/>
  <c r="H106" i="33"/>
  <c r="H78" i="31"/>
  <c r="L75" i="33"/>
  <c r="N75" i="33"/>
  <c r="L18" i="33"/>
  <c r="L39" i="33"/>
  <c r="L32" i="33"/>
  <c r="L81" i="33"/>
  <c r="L62" i="33"/>
  <c r="L61" i="33"/>
  <c r="F102" i="31"/>
  <c r="J262" i="30"/>
  <c r="L252" i="30"/>
  <c r="F60" i="31"/>
  <c r="H60" i="31"/>
  <c r="F275" i="30"/>
  <c r="L241" i="30"/>
  <c r="F39" i="33"/>
  <c r="H39" i="33"/>
  <c r="O63" i="31"/>
  <c r="N63" i="31"/>
  <c r="F105" i="33"/>
  <c r="F62" i="33"/>
  <c r="F57" i="33"/>
  <c r="H57" i="33"/>
  <c r="F34" i="33"/>
  <c r="F99" i="33"/>
  <c r="F86" i="33"/>
  <c r="H86" i="33"/>
  <c r="O101" i="31"/>
  <c r="N101" i="31"/>
  <c r="O31" i="31"/>
  <c r="N31" i="31"/>
  <c r="O78" i="31"/>
  <c r="N78" i="31"/>
  <c r="F281" i="30"/>
  <c r="J263" i="30"/>
  <c r="L253" i="30"/>
  <c r="F237" i="30"/>
  <c r="L59" i="33"/>
  <c r="O34" i="33"/>
  <c r="N34" i="33"/>
  <c r="F100" i="31"/>
  <c r="L284" i="30"/>
  <c r="F276" i="30"/>
  <c r="O276" i="30"/>
  <c r="H258" i="30"/>
  <c r="J258" i="30"/>
  <c r="L240" i="30"/>
  <c r="O232" i="30"/>
  <c r="F232" i="30"/>
  <c r="N98" i="33"/>
  <c r="O98" i="33"/>
  <c r="O101" i="33"/>
  <c r="N101" i="33"/>
  <c r="F57" i="31"/>
  <c r="F78" i="31"/>
  <c r="J281" i="30"/>
  <c r="L281" i="30"/>
  <c r="F255" i="30"/>
  <c r="H255" i="30"/>
  <c r="J237" i="30"/>
  <c r="L237" i="30"/>
  <c r="J32" i="31"/>
  <c r="J78" i="31"/>
  <c r="J39" i="31"/>
  <c r="L39" i="31"/>
  <c r="J103" i="31"/>
  <c r="L103" i="31"/>
  <c r="J34" i="31"/>
  <c r="J55" i="31"/>
  <c r="L187" i="30"/>
  <c r="N187" i="30"/>
  <c r="L173" i="30"/>
  <c r="F165" i="30"/>
  <c r="O165" i="30"/>
  <c r="H147" i="30"/>
  <c r="J147" i="30"/>
  <c r="F129" i="30"/>
  <c r="O119" i="30"/>
  <c r="N119" i="30"/>
  <c r="H194" i="30"/>
  <c r="J194" i="30"/>
  <c r="O166" i="30"/>
  <c r="N166" i="30"/>
  <c r="L146" i="30"/>
  <c r="J197" i="30"/>
  <c r="F212" i="30"/>
  <c r="F213" i="30"/>
  <c r="N208" i="30"/>
  <c r="O208" i="30"/>
  <c r="F218" i="30"/>
  <c r="F215" i="30"/>
  <c r="L219" i="30"/>
  <c r="L191" i="30"/>
  <c r="F175" i="30"/>
  <c r="H175" i="30"/>
  <c r="H165" i="30"/>
  <c r="J165" i="30"/>
  <c r="L147" i="30"/>
  <c r="F131" i="30"/>
  <c r="H131" i="30"/>
  <c r="H121" i="30"/>
  <c r="J121" i="30"/>
  <c r="F194" i="30"/>
  <c r="J166" i="30"/>
  <c r="L166" i="30"/>
  <c r="F148" i="30"/>
  <c r="H148" i="30"/>
  <c r="L128" i="30"/>
  <c r="F120" i="30"/>
  <c r="O120" i="30"/>
  <c r="J64" i="30"/>
  <c r="J82" i="30"/>
  <c r="J63" i="30"/>
  <c r="H76" i="30"/>
  <c r="F83" i="30"/>
  <c r="F76" i="30"/>
  <c r="H59" i="30"/>
  <c r="O75" i="30"/>
  <c r="N75" i="30"/>
  <c r="J87" i="30"/>
  <c r="L63" i="30"/>
  <c r="M136" i="28"/>
  <c r="L136" i="28"/>
  <c r="J136" i="28"/>
  <c r="I136" i="28"/>
  <c r="K136" i="28"/>
  <c r="K38" i="28"/>
  <c r="I38" i="28"/>
  <c r="J38" i="28"/>
  <c r="M38" i="28"/>
  <c r="L38" i="28"/>
  <c r="K16" i="28"/>
  <c r="M16" i="28"/>
  <c r="J16" i="28"/>
  <c r="I16" i="28"/>
  <c r="L16" i="28"/>
  <c r="L106" i="28"/>
  <c r="K106" i="28"/>
  <c r="J106" i="28"/>
  <c r="M106" i="28"/>
  <c r="I106" i="28"/>
  <c r="L69" i="28"/>
  <c r="J69" i="28"/>
  <c r="I69" i="28"/>
  <c r="K69" i="28"/>
  <c r="M69" i="28"/>
  <c r="K55" i="28"/>
  <c r="I55" i="28"/>
  <c r="M55" i="28"/>
  <c r="L55" i="28"/>
  <c r="J55" i="28"/>
  <c r="L138" i="28"/>
  <c r="K138" i="28"/>
  <c r="M138" i="28"/>
  <c r="J138" i="28"/>
  <c r="I138" i="28"/>
  <c r="H146" i="28"/>
  <c r="J84" i="28"/>
  <c r="M84" i="28"/>
  <c r="L84" i="28"/>
  <c r="K84" i="28"/>
  <c r="I84" i="28"/>
  <c r="L22" i="28"/>
  <c r="M22" i="28"/>
  <c r="K22" i="28"/>
  <c r="J22" i="28"/>
  <c r="I22" i="28"/>
  <c r="M99" i="28"/>
  <c r="L99" i="28"/>
  <c r="J99" i="28"/>
  <c r="K99" i="28"/>
  <c r="I99" i="28"/>
  <c r="L139" i="28"/>
  <c r="K139" i="28"/>
  <c r="I139" i="28"/>
  <c r="M139" i="28"/>
  <c r="J139" i="28"/>
  <c r="K159" i="28"/>
  <c r="J159" i="28"/>
  <c r="M159" i="28"/>
  <c r="L159" i="28"/>
  <c r="I159" i="28"/>
  <c r="M126" i="28"/>
  <c r="L126" i="28"/>
  <c r="J126" i="28"/>
  <c r="I126" i="28"/>
  <c r="K126" i="28"/>
  <c r="M68" i="28"/>
  <c r="L68" i="28"/>
  <c r="K68" i="28"/>
  <c r="H76" i="28"/>
  <c r="J68" i="28"/>
  <c r="I68" i="28"/>
  <c r="G48" i="28"/>
  <c r="G104" i="28"/>
  <c r="K51" i="28"/>
  <c r="I51" i="28"/>
  <c r="F146" i="28"/>
  <c r="M102" i="28"/>
  <c r="L102" i="28"/>
  <c r="K102" i="28"/>
  <c r="I102" i="28"/>
  <c r="J102" i="28"/>
  <c r="L28" i="28"/>
  <c r="J28" i="28"/>
  <c r="M28" i="28"/>
  <c r="K28" i="28"/>
  <c r="I28" i="28"/>
  <c r="J9" i="28"/>
  <c r="L9" i="28"/>
  <c r="E104" i="28"/>
  <c r="E90" i="28"/>
  <c r="L51" i="28"/>
  <c r="J51" i="28"/>
  <c r="F99" i="25"/>
  <c r="O75" i="25"/>
  <c r="F75" i="25"/>
  <c r="F59" i="25"/>
  <c r="F43" i="25"/>
  <c r="D146" i="28"/>
  <c r="F79" i="25"/>
  <c r="F55" i="25"/>
  <c r="F229" i="24"/>
  <c r="L209" i="24"/>
  <c r="H191" i="24"/>
  <c r="L173" i="24"/>
  <c r="O163" i="24"/>
  <c r="N163" i="24"/>
  <c r="J145" i="24"/>
  <c r="H264" i="24"/>
  <c r="J264" i="24"/>
  <c r="N232" i="24"/>
  <c r="O232" i="24"/>
  <c r="J214" i="24"/>
  <c r="L214" i="24"/>
  <c r="F196" i="24"/>
  <c r="H196" i="24"/>
  <c r="H186" i="24"/>
  <c r="J186" i="24"/>
  <c r="N166" i="24"/>
  <c r="O166" i="24"/>
  <c r="J148" i="24"/>
  <c r="L148" i="24"/>
  <c r="H128" i="24"/>
  <c r="J128" i="24"/>
  <c r="L75" i="24"/>
  <c r="N75" i="24"/>
  <c r="J58" i="24"/>
  <c r="L58" i="24"/>
  <c r="J265" i="24"/>
  <c r="H233" i="24"/>
  <c r="L215" i="24"/>
  <c r="H197" i="24"/>
  <c r="J197" i="24"/>
  <c r="L86" i="24"/>
  <c r="J255" i="24"/>
  <c r="L255" i="24"/>
  <c r="O233" i="24"/>
  <c r="N233" i="24"/>
  <c r="J207" i="24"/>
  <c r="L207" i="24"/>
  <c r="O189" i="24"/>
  <c r="N189" i="24"/>
  <c r="L169" i="24"/>
  <c r="L76" i="24"/>
  <c r="N76" i="24"/>
  <c r="O101" i="25"/>
  <c r="N101" i="25"/>
  <c r="O57" i="25"/>
  <c r="N57" i="25"/>
  <c r="J218" i="24"/>
  <c r="L218" i="24"/>
  <c r="L208" i="24"/>
  <c r="N208" i="24"/>
  <c r="H190" i="24"/>
  <c r="J190" i="24"/>
  <c r="F172" i="24"/>
  <c r="J144" i="24"/>
  <c r="L144" i="24"/>
  <c r="F126" i="24"/>
  <c r="H126" i="24"/>
  <c r="H75" i="24"/>
  <c r="L85" i="25"/>
  <c r="L41" i="25"/>
  <c r="L65" i="25"/>
  <c r="L81" i="25"/>
  <c r="L105" i="25"/>
  <c r="L80" i="25"/>
  <c r="O231" i="24"/>
  <c r="N231" i="24"/>
  <c r="J169" i="24"/>
  <c r="F36" i="24"/>
  <c r="H36" i="24"/>
  <c r="H58" i="24"/>
  <c r="R21" i="22"/>
  <c r="P53" i="19"/>
  <c r="H88" i="19"/>
  <c r="W37" i="19"/>
  <c r="P38" i="19"/>
  <c r="O37" i="19"/>
  <c r="P116" i="19"/>
  <c r="H114" i="19"/>
  <c r="N121" i="19"/>
  <c r="T10" i="41"/>
  <c r="R10" i="41"/>
  <c r="P10" i="41"/>
  <c r="S10" i="41"/>
  <c r="Q10" i="41"/>
  <c r="P11" i="35"/>
  <c r="O11" i="35"/>
  <c r="AQ18" i="35"/>
  <c r="AP18" i="35"/>
  <c r="AO18" i="35"/>
  <c r="AN18" i="35"/>
  <c r="AR18" i="35"/>
  <c r="AP8" i="35"/>
  <c r="AN8" i="35"/>
  <c r="AO8" i="35"/>
  <c r="AQ8" i="35"/>
  <c r="AR8" i="35"/>
  <c r="AX11" i="35"/>
  <c r="AW22" i="35"/>
  <c r="BA11" i="35"/>
  <c r="BB11" i="35"/>
  <c r="AZ11" i="35"/>
  <c r="AY11" i="35"/>
  <c r="J10" i="33"/>
  <c r="I30" i="35"/>
  <c r="H30" i="35"/>
  <c r="L33" i="31"/>
  <c r="N33" i="31"/>
  <c r="L37" i="33"/>
  <c r="H234" i="30"/>
  <c r="L55" i="33"/>
  <c r="N55" i="33"/>
  <c r="F97" i="33"/>
  <c r="E109" i="33"/>
  <c r="F109" i="33" s="1"/>
  <c r="F273" i="30"/>
  <c r="F107" i="31"/>
  <c r="H107" i="31"/>
  <c r="O138" i="43"/>
  <c r="M138" i="43"/>
  <c r="N138" i="43"/>
  <c r="L138" i="43"/>
  <c r="I140" i="43"/>
  <c r="H140" i="43"/>
  <c r="G140" i="43"/>
  <c r="M140" i="43"/>
  <c r="L140" i="43"/>
  <c r="F146" i="43"/>
  <c r="E146" i="43"/>
  <c r="G136" i="43"/>
  <c r="H136" i="43"/>
  <c r="K136" i="43" s="1"/>
  <c r="G140" i="42"/>
  <c r="H140" i="42"/>
  <c r="K140" i="42" s="1"/>
  <c r="S15" i="41"/>
  <c r="R15" i="41"/>
  <c r="O137" i="41"/>
  <c r="M137" i="41"/>
  <c r="L137" i="41"/>
  <c r="N137" i="41"/>
  <c r="F14" i="41"/>
  <c r="H14" i="41"/>
  <c r="I14" i="41"/>
  <c r="H142" i="41"/>
  <c r="K142" i="41" s="1"/>
  <c r="G142" i="41"/>
  <c r="G145" i="41"/>
  <c r="H145" i="41"/>
  <c r="K145" i="41" s="1"/>
  <c r="O142" i="41"/>
  <c r="N142" i="41"/>
  <c r="X34" i="35"/>
  <c r="Y35" i="35"/>
  <c r="X35" i="35"/>
  <c r="S10" i="38"/>
  <c r="R10" i="38"/>
  <c r="O14" i="35"/>
  <c r="P14" i="35"/>
  <c r="P10" i="35"/>
  <c r="O10" i="35"/>
  <c r="Y40" i="35"/>
  <c r="X15" i="35"/>
  <c r="AF10" i="35"/>
  <c r="AE10" i="35"/>
  <c r="AO36" i="35"/>
  <c r="AN36" i="35"/>
  <c r="AQ17" i="35"/>
  <c r="AP17" i="35"/>
  <c r="AO17" i="35"/>
  <c r="AN17" i="35"/>
  <c r="AR17" i="35"/>
  <c r="AQ13" i="35"/>
  <c r="AP13" i="35"/>
  <c r="AN13" i="35"/>
  <c r="AO13" i="35"/>
  <c r="AR13" i="35"/>
  <c r="AP9" i="35"/>
  <c r="AN9" i="35"/>
  <c r="AO9" i="35"/>
  <c r="AQ9" i="35"/>
  <c r="AR9" i="35"/>
  <c r="AZ12" i="35"/>
  <c r="BA12" i="35"/>
  <c r="AX10" i="35"/>
  <c r="BA10" i="35"/>
  <c r="BB10" i="35"/>
  <c r="AZ10" i="35"/>
  <c r="AY10" i="35"/>
  <c r="AY16" i="35"/>
  <c r="AX16" i="35"/>
  <c r="BA16" i="35"/>
  <c r="BB16" i="35"/>
  <c r="AZ16" i="35"/>
  <c r="F6" i="38"/>
  <c r="F11" i="38"/>
  <c r="F12" i="38"/>
  <c r="I11" i="35"/>
  <c r="H11" i="35"/>
  <c r="I17" i="35"/>
  <c r="H17" i="35"/>
  <c r="C109" i="33"/>
  <c r="O75" i="33"/>
  <c r="O78" i="33"/>
  <c r="H65" i="31"/>
  <c r="H35" i="35"/>
  <c r="I35" i="35"/>
  <c r="H101" i="31"/>
  <c r="L40" i="31"/>
  <c r="J80" i="33"/>
  <c r="J53" i="33"/>
  <c r="J17" i="33"/>
  <c r="J108" i="33"/>
  <c r="J64" i="33"/>
  <c r="H75" i="31"/>
  <c r="H105" i="33"/>
  <c r="H62" i="33"/>
  <c r="H108" i="33"/>
  <c r="L63" i="31"/>
  <c r="L53" i="33"/>
  <c r="N53" i="33"/>
  <c r="L85" i="33"/>
  <c r="L41" i="33"/>
  <c r="L34" i="33"/>
  <c r="L21" i="33"/>
  <c r="L64" i="33"/>
  <c r="L63" i="33"/>
  <c r="N35" i="31"/>
  <c r="O35" i="31"/>
  <c r="O33" i="31"/>
  <c r="L260" i="30"/>
  <c r="J232" i="30"/>
  <c r="O54" i="31"/>
  <c r="F283" i="30"/>
  <c r="H273" i="30"/>
  <c r="J257" i="30"/>
  <c r="N231" i="30"/>
  <c r="O231" i="30"/>
  <c r="H284" i="30"/>
  <c r="F13" i="33"/>
  <c r="H13" i="33"/>
  <c r="F81" i="33"/>
  <c r="F59" i="33"/>
  <c r="H59" i="33"/>
  <c r="F36" i="33"/>
  <c r="F101" i="33"/>
  <c r="F104" i="33"/>
  <c r="N34" i="31"/>
  <c r="O34" i="31"/>
  <c r="O76" i="31"/>
  <c r="N76" i="31"/>
  <c r="O86" i="31"/>
  <c r="N86" i="31"/>
  <c r="H279" i="30"/>
  <c r="L261" i="30"/>
  <c r="H235" i="30"/>
  <c r="F284" i="30"/>
  <c r="N274" i="30"/>
  <c r="O274" i="30"/>
  <c r="F240" i="30"/>
  <c r="O230" i="30"/>
  <c r="N230" i="30"/>
  <c r="O82" i="31"/>
  <c r="N82" i="31"/>
  <c r="F34" i="31"/>
  <c r="H34" i="31"/>
  <c r="F31" i="31"/>
  <c r="H31" i="31"/>
  <c r="F65" i="31"/>
  <c r="F86" i="31"/>
  <c r="L279" i="30"/>
  <c r="F263" i="30"/>
  <c r="H263" i="30"/>
  <c r="H253" i="30"/>
  <c r="J253" i="30"/>
  <c r="L235" i="30"/>
  <c r="J59" i="31"/>
  <c r="J105" i="31"/>
  <c r="J87" i="31"/>
  <c r="J35" i="31"/>
  <c r="L35" i="31"/>
  <c r="J42" i="31"/>
  <c r="J63" i="31"/>
  <c r="L195" i="30"/>
  <c r="F187" i="30"/>
  <c r="O187" i="30"/>
  <c r="F173" i="30"/>
  <c r="O163" i="30"/>
  <c r="N163" i="30"/>
  <c r="F119" i="30"/>
  <c r="H119" i="30"/>
  <c r="F166" i="30"/>
  <c r="H166" i="30"/>
  <c r="F146" i="30"/>
  <c r="H210" i="30"/>
  <c r="L213" i="30"/>
  <c r="O210" i="30"/>
  <c r="L218" i="30"/>
  <c r="L211" i="30"/>
  <c r="L216" i="30"/>
  <c r="F191" i="30"/>
  <c r="H173" i="30"/>
  <c r="J173" i="30"/>
  <c r="F147" i="30"/>
  <c r="H129" i="30"/>
  <c r="J129" i="30"/>
  <c r="J174" i="30"/>
  <c r="L174" i="30"/>
  <c r="L164" i="30"/>
  <c r="N164" i="30"/>
  <c r="H146" i="30"/>
  <c r="J146" i="30"/>
  <c r="F128" i="30"/>
  <c r="H87" i="30"/>
  <c r="J61" i="30"/>
  <c r="H85" i="30"/>
  <c r="F60" i="30"/>
  <c r="H84" i="30"/>
  <c r="F81" i="30"/>
  <c r="F77" i="30"/>
  <c r="H77" i="30"/>
  <c r="F75" i="30"/>
  <c r="F58" i="30"/>
  <c r="J55" i="30"/>
  <c r="J85" i="30"/>
  <c r="F62" i="30"/>
  <c r="H62" i="30"/>
  <c r="L79" i="30"/>
  <c r="C104" i="28"/>
  <c r="C62" i="28"/>
  <c r="C132" i="28"/>
  <c r="M42" i="28"/>
  <c r="K42" i="28"/>
  <c r="L42" i="28"/>
  <c r="J42" i="28"/>
  <c r="I42" i="28"/>
  <c r="K15" i="28"/>
  <c r="I15" i="28"/>
  <c r="M15" i="28"/>
  <c r="L15" i="28"/>
  <c r="J15" i="28"/>
  <c r="L45" i="28"/>
  <c r="J45" i="28"/>
  <c r="I45" i="28"/>
  <c r="M45" i="28"/>
  <c r="K45" i="28"/>
  <c r="K29" i="28"/>
  <c r="I29" i="28"/>
  <c r="L29" i="28"/>
  <c r="J29" i="28"/>
  <c r="M29" i="28"/>
  <c r="M115" i="28"/>
  <c r="K115" i="28"/>
  <c r="J115" i="28"/>
  <c r="L115" i="28"/>
  <c r="I115" i="28"/>
  <c r="L78" i="28"/>
  <c r="J78" i="28"/>
  <c r="I78" i="28"/>
  <c r="M78" i="28"/>
  <c r="K78" i="28"/>
  <c r="K64" i="28"/>
  <c r="I64" i="28"/>
  <c r="M64" i="28"/>
  <c r="L64" i="28"/>
  <c r="J64" i="28"/>
  <c r="L155" i="28"/>
  <c r="K155" i="28"/>
  <c r="M155" i="28"/>
  <c r="J155" i="28"/>
  <c r="I155" i="28"/>
  <c r="J93" i="28"/>
  <c r="L93" i="28"/>
  <c r="I93" i="28"/>
  <c r="M93" i="28"/>
  <c r="K93" i="28"/>
  <c r="L30" i="28"/>
  <c r="J30" i="28"/>
  <c r="I30" i="28"/>
  <c r="M30" i="28"/>
  <c r="K30" i="28"/>
  <c r="M108" i="28"/>
  <c r="L108" i="28"/>
  <c r="J108" i="28"/>
  <c r="K108" i="28"/>
  <c r="I108" i="28"/>
  <c r="L148" i="28"/>
  <c r="K148" i="28"/>
  <c r="I148" i="28"/>
  <c r="J148" i="28"/>
  <c r="M148" i="28"/>
  <c r="I114" i="28"/>
  <c r="M114" i="28"/>
  <c r="K114" i="28"/>
  <c r="J114" i="28"/>
  <c r="L114" i="28"/>
  <c r="M135" i="28"/>
  <c r="L135" i="28"/>
  <c r="K135" i="28"/>
  <c r="J135" i="28"/>
  <c r="I135" i="28"/>
  <c r="G160" i="28"/>
  <c r="F76" i="28"/>
  <c r="F20" i="28"/>
  <c r="G90" i="28"/>
  <c r="J24" i="28"/>
  <c r="L24" i="28"/>
  <c r="K24" i="28"/>
  <c r="M24" i="28"/>
  <c r="I24" i="28"/>
  <c r="E160" i="28"/>
  <c r="F80" i="25"/>
  <c r="F64" i="25"/>
  <c r="F40" i="25"/>
  <c r="F35" i="25"/>
  <c r="O35" i="25"/>
  <c r="D132" i="28"/>
  <c r="D62" i="28"/>
  <c r="F60" i="25"/>
  <c r="F36" i="25"/>
  <c r="J259" i="24"/>
  <c r="F163" i="24"/>
  <c r="H163" i="24"/>
  <c r="L143" i="24"/>
  <c r="N143" i="24"/>
  <c r="H125" i="24"/>
  <c r="J125" i="24"/>
  <c r="F97" i="24"/>
  <c r="H97" i="24"/>
  <c r="F232" i="24"/>
  <c r="H232" i="24"/>
  <c r="L212" i="24"/>
  <c r="H194" i="24"/>
  <c r="J194" i="24"/>
  <c r="F166" i="24"/>
  <c r="H166" i="24"/>
  <c r="L146" i="24"/>
  <c r="O75" i="24"/>
  <c r="F75" i="24"/>
  <c r="L56" i="24"/>
  <c r="N56" i="24"/>
  <c r="L263" i="24"/>
  <c r="H241" i="24"/>
  <c r="J241" i="24"/>
  <c r="F215" i="24"/>
  <c r="L78" i="24"/>
  <c r="J263" i="24"/>
  <c r="F233" i="24"/>
  <c r="J215" i="24"/>
  <c r="F189" i="24"/>
  <c r="H189" i="24"/>
  <c r="F169" i="24"/>
  <c r="F63" i="24"/>
  <c r="O53" i="25"/>
  <c r="N53" i="25"/>
  <c r="O77" i="25"/>
  <c r="N77" i="25"/>
  <c r="N33" i="25"/>
  <c r="O33" i="25"/>
  <c r="O76" i="25"/>
  <c r="N76" i="25"/>
  <c r="O32" i="25"/>
  <c r="N32" i="25"/>
  <c r="J258" i="24"/>
  <c r="L258" i="24"/>
  <c r="F236" i="24"/>
  <c r="H236" i="24"/>
  <c r="L216" i="24"/>
  <c r="F208" i="24"/>
  <c r="O208" i="24"/>
  <c r="J152" i="24"/>
  <c r="L152" i="24"/>
  <c r="L142" i="24"/>
  <c r="N142" i="24"/>
  <c r="H124" i="24"/>
  <c r="J124" i="24"/>
  <c r="F85" i="24"/>
  <c r="H85" i="24"/>
  <c r="L36" i="25"/>
  <c r="L60" i="25"/>
  <c r="L76" i="25"/>
  <c r="L100" i="25"/>
  <c r="L56" i="25"/>
  <c r="N56" i="25"/>
  <c r="L107" i="25"/>
  <c r="F217" i="24"/>
  <c r="J76" i="24"/>
  <c r="F43" i="24"/>
  <c r="H43" i="24"/>
  <c r="F16" i="24"/>
  <c r="H16" i="24"/>
  <c r="J43" i="19"/>
  <c r="H43" i="19"/>
  <c r="H27" i="19"/>
  <c r="G35" i="19"/>
  <c r="W105" i="19"/>
  <c r="N23" i="19"/>
  <c r="H28" i="19"/>
  <c r="P74" i="19"/>
  <c r="P131" i="19"/>
  <c r="I9" i="41"/>
  <c r="J9" i="41"/>
  <c r="H9" i="41"/>
  <c r="L9" i="41"/>
  <c r="G16" i="41"/>
  <c r="M9" i="41"/>
  <c r="L144" i="41"/>
  <c r="O144" i="41"/>
  <c r="N144" i="41"/>
  <c r="M144" i="41"/>
  <c r="AO30" i="35"/>
  <c r="AN30" i="35"/>
  <c r="S6" i="39"/>
  <c r="R6" i="39"/>
  <c r="J55" i="33"/>
  <c r="L82" i="31"/>
  <c r="F43" i="31"/>
  <c r="H43" i="31"/>
  <c r="J254" i="30"/>
  <c r="F84" i="33"/>
  <c r="H84" i="33"/>
  <c r="J255" i="30"/>
  <c r="O99" i="33"/>
  <c r="N99" i="33"/>
  <c r="D146" i="43"/>
  <c r="L145" i="42"/>
  <c r="N145" i="42"/>
  <c r="O145" i="42"/>
  <c r="M145" i="42"/>
  <c r="M136" i="43"/>
  <c r="J146" i="43"/>
  <c r="L136" i="43"/>
  <c r="O136" i="43"/>
  <c r="N136" i="43"/>
  <c r="N143" i="42"/>
  <c r="M143" i="42"/>
  <c r="L143" i="42"/>
  <c r="O143" i="42"/>
  <c r="C146" i="43"/>
  <c r="H138" i="43"/>
  <c r="K138" i="43" s="1"/>
  <c r="G138" i="43"/>
  <c r="G144" i="43"/>
  <c r="H144" i="43"/>
  <c r="S8" i="41"/>
  <c r="R8" i="41"/>
  <c r="O145" i="41"/>
  <c r="N145" i="41"/>
  <c r="M145" i="41"/>
  <c r="L145" i="41"/>
  <c r="F13" i="41"/>
  <c r="C146" i="42"/>
  <c r="O136" i="42"/>
  <c r="N136" i="42"/>
  <c r="F7" i="41"/>
  <c r="H7" i="41"/>
  <c r="I7" i="41"/>
  <c r="H139" i="41"/>
  <c r="K139" i="41" s="1"/>
  <c r="G139" i="41"/>
  <c r="L6" i="39"/>
  <c r="N6" i="39"/>
  <c r="M6" i="39"/>
  <c r="N8" i="39"/>
  <c r="N11" i="39"/>
  <c r="P6" i="39"/>
  <c r="N9" i="39"/>
  <c r="N12" i="39"/>
  <c r="Q6" i="39"/>
  <c r="N7" i="39"/>
  <c r="C129" i="37"/>
  <c r="R7" i="39"/>
  <c r="Q7" i="39"/>
  <c r="T7" i="39"/>
  <c r="AA19" i="39" s="1"/>
  <c r="S7" i="39"/>
  <c r="P7" i="39"/>
  <c r="I127" i="37"/>
  <c r="F129" i="37"/>
  <c r="H127" i="37"/>
  <c r="G127" i="37"/>
  <c r="M127" i="37"/>
  <c r="L127" i="37"/>
  <c r="AF13" i="35"/>
  <c r="AE13" i="35"/>
  <c r="AO37" i="35"/>
  <c r="O134" i="38"/>
  <c r="L134" i="38"/>
  <c r="N134" i="38"/>
  <c r="M134" i="38"/>
  <c r="K134" i="38"/>
  <c r="K137" i="38"/>
  <c r="K136" i="38"/>
  <c r="K135" i="38"/>
  <c r="K138" i="38"/>
  <c r="Y31" i="35"/>
  <c r="X31" i="35"/>
  <c r="X12" i="35"/>
  <c r="Y12" i="35"/>
  <c r="X8" i="35"/>
  <c r="Y8" i="35"/>
  <c r="Y16" i="35"/>
  <c r="X16" i="35"/>
  <c r="Y14" i="35"/>
  <c r="X14" i="35"/>
  <c r="AY17" i="35"/>
  <c r="AX17" i="35"/>
  <c r="BA17" i="35"/>
  <c r="AZ17" i="35"/>
  <c r="BB17" i="35"/>
  <c r="F10" i="38"/>
  <c r="H10" i="38"/>
  <c r="I10" i="38"/>
  <c r="I12" i="35"/>
  <c r="H12" i="35"/>
  <c r="I18" i="35"/>
  <c r="H18" i="35"/>
  <c r="H76" i="33"/>
  <c r="F77" i="33"/>
  <c r="O77" i="33"/>
  <c r="L61" i="31"/>
  <c r="I37" i="35"/>
  <c r="H37" i="35"/>
  <c r="H104" i="33"/>
  <c r="AF18" i="35"/>
  <c r="H18" i="33"/>
  <c r="L97" i="31"/>
  <c r="H36" i="31"/>
  <c r="J75" i="33"/>
  <c r="J87" i="33"/>
  <c r="H42" i="33"/>
  <c r="J42" i="33"/>
  <c r="J77" i="33"/>
  <c r="J107" i="33"/>
  <c r="H64" i="31"/>
  <c r="J64" i="31"/>
  <c r="H80" i="33"/>
  <c r="J20" i="33"/>
  <c r="L20" i="33"/>
  <c r="H75" i="33"/>
  <c r="H64" i="33"/>
  <c r="L109" i="31"/>
  <c r="H59" i="31"/>
  <c r="K109" i="33"/>
  <c r="L109" i="33" s="1"/>
  <c r="L97" i="33"/>
  <c r="L99" i="33"/>
  <c r="L36" i="33"/>
  <c r="L54" i="33"/>
  <c r="L76" i="33"/>
  <c r="N76" i="33"/>
  <c r="L98" i="33"/>
  <c r="O83" i="31"/>
  <c r="N83" i="31"/>
  <c r="F41" i="31"/>
  <c r="F280" i="30"/>
  <c r="J240" i="30"/>
  <c r="L230" i="30"/>
  <c r="H281" i="30"/>
  <c r="L255" i="30"/>
  <c r="F231" i="30"/>
  <c r="L101" i="33"/>
  <c r="F21" i="33"/>
  <c r="H21" i="33"/>
  <c r="F102" i="33"/>
  <c r="F76" i="33"/>
  <c r="F38" i="33"/>
  <c r="F103" i="33"/>
  <c r="F61" i="33"/>
  <c r="F82" i="31"/>
  <c r="O58" i="31"/>
  <c r="N58" i="31"/>
  <c r="O84" i="31"/>
  <c r="N84" i="31"/>
  <c r="O97" i="31"/>
  <c r="N97" i="31"/>
  <c r="O251" i="30"/>
  <c r="N251" i="30"/>
  <c r="L65" i="33"/>
  <c r="F79" i="31"/>
  <c r="H79" i="31"/>
  <c r="F274" i="30"/>
  <c r="H274" i="30"/>
  <c r="J256" i="30"/>
  <c r="L256" i="30"/>
  <c r="F230" i="30"/>
  <c r="H230" i="30"/>
  <c r="O13" i="33"/>
  <c r="N13" i="33"/>
  <c r="N100" i="33"/>
  <c r="O100" i="33"/>
  <c r="F42" i="31"/>
  <c r="H42" i="31"/>
  <c r="F39" i="31"/>
  <c r="H39" i="31"/>
  <c r="F76" i="31"/>
  <c r="F97" i="31"/>
  <c r="F279" i="30"/>
  <c r="H261" i="30"/>
  <c r="J261" i="30"/>
  <c r="F235" i="30"/>
  <c r="J75" i="31"/>
  <c r="L75" i="31"/>
  <c r="J40" i="31"/>
  <c r="J98" i="31"/>
  <c r="J43" i="31"/>
  <c r="L43" i="31"/>
  <c r="J53" i="31"/>
  <c r="J82" i="31"/>
  <c r="F195" i="30"/>
  <c r="O185" i="30"/>
  <c r="N185" i="30"/>
  <c r="F163" i="30"/>
  <c r="H163" i="30"/>
  <c r="J145" i="30"/>
  <c r="L145" i="30"/>
  <c r="F127" i="30"/>
  <c r="H127" i="30"/>
  <c r="J192" i="30"/>
  <c r="L192" i="30"/>
  <c r="F174" i="30"/>
  <c r="H174" i="30"/>
  <c r="H164" i="30"/>
  <c r="J164" i="30"/>
  <c r="N144" i="30"/>
  <c r="O144" i="30"/>
  <c r="J195" i="30"/>
  <c r="L207" i="30"/>
  <c r="N207" i="30"/>
  <c r="J215" i="30"/>
  <c r="L215" i="30"/>
  <c r="L210" i="30"/>
  <c r="N210" i="30"/>
  <c r="J213" i="30"/>
  <c r="L208" i="30"/>
  <c r="J218" i="30"/>
  <c r="O189" i="30"/>
  <c r="N189" i="30"/>
  <c r="J163" i="30"/>
  <c r="L163" i="30"/>
  <c r="O145" i="30"/>
  <c r="N145" i="30"/>
  <c r="J119" i="30"/>
  <c r="L119" i="30"/>
  <c r="F192" i="30"/>
  <c r="H192" i="30"/>
  <c r="L172" i="30"/>
  <c r="F164" i="30"/>
  <c r="O164" i="30"/>
  <c r="H86" i="30"/>
  <c r="F57" i="30"/>
  <c r="H82" i="30"/>
  <c r="H58" i="30"/>
  <c r="F80" i="30"/>
  <c r="F85" i="30"/>
  <c r="H56" i="30"/>
  <c r="J57" i="30"/>
  <c r="L57" i="30"/>
  <c r="L86" i="30"/>
  <c r="L64" i="30"/>
  <c r="N77" i="30"/>
  <c r="O77" i="30"/>
  <c r="J84" i="30"/>
  <c r="H60" i="30"/>
  <c r="J60" i="30"/>
  <c r="L87" i="30"/>
  <c r="C76" i="28"/>
  <c r="M153" i="28"/>
  <c r="L153" i="28"/>
  <c r="J153" i="28"/>
  <c r="I153" i="28"/>
  <c r="K153" i="28"/>
  <c r="I27" i="28"/>
  <c r="M27" i="28"/>
  <c r="L27" i="28"/>
  <c r="K27" i="28"/>
  <c r="J27" i="28"/>
  <c r="I53" i="28"/>
  <c r="M53" i="28"/>
  <c r="K53" i="28"/>
  <c r="J53" i="28"/>
  <c r="L53" i="28"/>
  <c r="I9" i="28"/>
  <c r="K9" i="28"/>
  <c r="M40" i="28"/>
  <c r="K40" i="28"/>
  <c r="I40" i="28"/>
  <c r="L40" i="28"/>
  <c r="H48" i="28"/>
  <c r="J40" i="28"/>
  <c r="M59" i="28"/>
  <c r="L59" i="28"/>
  <c r="K59" i="28"/>
  <c r="I59" i="28"/>
  <c r="J59" i="28"/>
  <c r="L37" i="28"/>
  <c r="J37" i="28"/>
  <c r="K37" i="28"/>
  <c r="I37" i="28"/>
  <c r="M37" i="28"/>
  <c r="M150" i="28"/>
  <c r="K150" i="28"/>
  <c r="J150" i="28"/>
  <c r="L150" i="28"/>
  <c r="I150" i="28"/>
  <c r="L86" i="28"/>
  <c r="J86" i="28"/>
  <c r="I86" i="28"/>
  <c r="K86" i="28"/>
  <c r="M86" i="28"/>
  <c r="K72" i="28"/>
  <c r="I72" i="28"/>
  <c r="M72" i="28"/>
  <c r="J72" i="28"/>
  <c r="L72" i="28"/>
  <c r="J32" i="28"/>
  <c r="M32" i="28"/>
  <c r="L32" i="28"/>
  <c r="I32" i="28"/>
  <c r="K32" i="28"/>
  <c r="J101" i="28"/>
  <c r="L101" i="28"/>
  <c r="M101" i="28"/>
  <c r="K101" i="28"/>
  <c r="I101" i="28"/>
  <c r="L39" i="28"/>
  <c r="K39" i="28"/>
  <c r="J39" i="28"/>
  <c r="M39" i="28"/>
  <c r="I39" i="28"/>
  <c r="J120" i="28"/>
  <c r="I120" i="28"/>
  <c r="L120" i="28"/>
  <c r="K120" i="28"/>
  <c r="M120" i="28"/>
  <c r="L156" i="28"/>
  <c r="K156" i="28"/>
  <c r="I156" i="28"/>
  <c r="M156" i="28"/>
  <c r="J156" i="28"/>
  <c r="I123" i="28"/>
  <c r="M123" i="28"/>
  <c r="K123" i="28"/>
  <c r="L123" i="28"/>
  <c r="J123" i="28"/>
  <c r="M143" i="28"/>
  <c r="L143" i="28"/>
  <c r="J143" i="28"/>
  <c r="I143" i="28"/>
  <c r="K143" i="28"/>
  <c r="M33" i="28"/>
  <c r="K33" i="28"/>
  <c r="J33" i="28"/>
  <c r="I33" i="28"/>
  <c r="L33" i="28"/>
  <c r="G76" i="28"/>
  <c r="F62" i="28"/>
  <c r="L13" i="28"/>
  <c r="J13" i="28"/>
  <c r="E20" i="28"/>
  <c r="E146" i="28"/>
  <c r="E76" i="28"/>
  <c r="F61" i="25"/>
  <c r="F56" i="25"/>
  <c r="O56" i="25"/>
  <c r="F108" i="25"/>
  <c r="F103" i="25"/>
  <c r="F41" i="25"/>
  <c r="L257" i="24"/>
  <c r="H235" i="24"/>
  <c r="L217" i="24"/>
  <c r="O207" i="24"/>
  <c r="N207" i="24"/>
  <c r="J189" i="24"/>
  <c r="O143" i="24"/>
  <c r="L32" i="25"/>
  <c r="J262" i="24"/>
  <c r="L262" i="24"/>
  <c r="F240" i="24"/>
  <c r="H240" i="24"/>
  <c r="H230" i="24"/>
  <c r="J230" i="24"/>
  <c r="F212" i="24"/>
  <c r="F174" i="24"/>
  <c r="H174" i="24"/>
  <c r="H164" i="24"/>
  <c r="J164" i="24"/>
  <c r="F146" i="24"/>
  <c r="J126" i="24"/>
  <c r="L126" i="24"/>
  <c r="L83" i="24"/>
  <c r="F56" i="24"/>
  <c r="O56" i="24"/>
  <c r="F263" i="24"/>
  <c r="J231" i="24"/>
  <c r="J195" i="24"/>
  <c r="J61" i="24"/>
  <c r="L61" i="24"/>
  <c r="F264" i="24"/>
  <c r="L261" i="24"/>
  <c r="F241" i="24"/>
  <c r="H231" i="24"/>
  <c r="L213" i="24"/>
  <c r="F197" i="24"/>
  <c r="H187" i="24"/>
  <c r="J187" i="24"/>
  <c r="F167" i="24"/>
  <c r="H167" i="24"/>
  <c r="J59" i="24"/>
  <c r="L59" i="24"/>
  <c r="J266" i="24"/>
  <c r="L256" i="24"/>
  <c r="N256" i="24"/>
  <c r="H234" i="24"/>
  <c r="J234" i="24"/>
  <c r="F216" i="24"/>
  <c r="J188" i="24"/>
  <c r="L188" i="24"/>
  <c r="F170" i="24"/>
  <c r="H170" i="24"/>
  <c r="L150" i="24"/>
  <c r="F142" i="24"/>
  <c r="O142" i="24"/>
  <c r="H83" i="24"/>
  <c r="J62" i="24"/>
  <c r="L62" i="24"/>
  <c r="L55" i="25"/>
  <c r="L79" i="25"/>
  <c r="L84" i="25"/>
  <c r="L108" i="25"/>
  <c r="L64" i="25"/>
  <c r="F265" i="24"/>
  <c r="F151" i="24"/>
  <c r="H151" i="24"/>
  <c r="J81" i="24"/>
  <c r="L81" i="24"/>
  <c r="V21" i="22"/>
  <c r="F21" i="24"/>
  <c r="H21" i="24"/>
  <c r="H56" i="24"/>
  <c r="J56" i="24"/>
  <c r="O22" i="21"/>
  <c r="P40" i="19"/>
  <c r="P24" i="19"/>
  <c r="O23" i="19"/>
  <c r="P25" i="19"/>
  <c r="P136" i="19"/>
  <c r="O135" i="19"/>
  <c r="M144" i="43"/>
  <c r="L144" i="43"/>
  <c r="O144" i="43"/>
  <c r="N144" i="43"/>
  <c r="S7" i="41"/>
  <c r="R7" i="41"/>
  <c r="J6" i="40"/>
  <c r="I6" i="40"/>
  <c r="H6" i="40"/>
  <c r="J8" i="40"/>
  <c r="J12" i="40"/>
  <c r="J11" i="40"/>
  <c r="J7" i="40"/>
  <c r="H8" i="39"/>
  <c r="J8" i="39"/>
  <c r="M8" i="39"/>
  <c r="I8" i="39"/>
  <c r="L8" i="39"/>
  <c r="I15" i="35"/>
  <c r="H15" i="35"/>
  <c r="H83" i="31"/>
  <c r="L10" i="33"/>
  <c r="N10" i="33"/>
  <c r="L107" i="33"/>
  <c r="F229" i="30"/>
  <c r="H145" i="42"/>
  <c r="K145" i="42" s="1"/>
  <c r="I145" i="42"/>
  <c r="G145" i="42"/>
  <c r="I141" i="41"/>
  <c r="H141" i="41"/>
  <c r="K141" i="41" s="1"/>
  <c r="G141" i="41"/>
  <c r="L141" i="41"/>
  <c r="F146" i="41"/>
  <c r="M141" i="41"/>
  <c r="R12" i="41"/>
  <c r="S12" i="41"/>
  <c r="M7" i="41"/>
  <c r="N7" i="41"/>
  <c r="L7" i="41"/>
  <c r="P7" i="41"/>
  <c r="Q7" i="41"/>
  <c r="K16" i="41"/>
  <c r="C16" i="41"/>
  <c r="S6" i="41"/>
  <c r="R6" i="41"/>
  <c r="O144" i="42"/>
  <c r="N144" i="42"/>
  <c r="S10" i="40"/>
  <c r="AA20" i="40"/>
  <c r="R10" i="40"/>
  <c r="Q10" i="40"/>
  <c r="P10" i="40"/>
  <c r="T10" i="40"/>
  <c r="M14" i="41"/>
  <c r="L14" i="41"/>
  <c r="N14" i="41"/>
  <c r="Q14" i="41"/>
  <c r="P14" i="41"/>
  <c r="F11" i="41"/>
  <c r="I11" i="41"/>
  <c r="H11" i="41"/>
  <c r="L10" i="39"/>
  <c r="N10" i="39"/>
  <c r="M10" i="39"/>
  <c r="M6" i="40"/>
  <c r="N6" i="40"/>
  <c r="L6" i="40"/>
  <c r="N11" i="40"/>
  <c r="N12" i="40"/>
  <c r="C146" i="41"/>
  <c r="O141" i="41"/>
  <c r="N141" i="41"/>
  <c r="K125" i="37"/>
  <c r="O125" i="37"/>
  <c r="N125" i="37"/>
  <c r="M125" i="37"/>
  <c r="L125" i="37"/>
  <c r="K127" i="37"/>
  <c r="K126" i="37"/>
  <c r="AN31" i="35"/>
  <c r="N6" i="38"/>
  <c r="M6" i="38"/>
  <c r="L6" i="38"/>
  <c r="N12" i="38"/>
  <c r="N11" i="38"/>
  <c r="N10" i="38"/>
  <c r="AO38" i="35"/>
  <c r="AN38" i="35"/>
  <c r="O17" i="35"/>
  <c r="P17" i="35"/>
  <c r="O13" i="35"/>
  <c r="P13" i="35"/>
  <c r="P9" i="35"/>
  <c r="O9" i="35"/>
  <c r="E129" i="37"/>
  <c r="AF16" i="35"/>
  <c r="AE16" i="35"/>
  <c r="X13" i="35"/>
  <c r="AF8" i="35"/>
  <c r="AE8" i="35"/>
  <c r="AO39" i="35"/>
  <c r="AQ14" i="35"/>
  <c r="AP14" i="35"/>
  <c r="AN14" i="35"/>
  <c r="AR14" i="35"/>
  <c r="AO14" i="35"/>
  <c r="AP10" i="35"/>
  <c r="AN10" i="35"/>
  <c r="AO10" i="35"/>
  <c r="AQ10" i="35"/>
  <c r="AR10" i="35"/>
  <c r="Y17" i="35"/>
  <c r="X17" i="35"/>
  <c r="AX9" i="35"/>
  <c r="BA9" i="35"/>
  <c r="BB9" i="35"/>
  <c r="AZ9" i="35"/>
  <c r="AY9" i="35"/>
  <c r="AY18" i="35"/>
  <c r="AX18" i="35"/>
  <c r="BA18" i="35"/>
  <c r="BB18" i="35"/>
  <c r="AZ18" i="35"/>
  <c r="F7" i="38"/>
  <c r="H7" i="38"/>
  <c r="I7" i="38"/>
  <c r="H20" i="33"/>
  <c r="O79" i="33"/>
  <c r="H57" i="31"/>
  <c r="I31" i="35"/>
  <c r="H31" i="35"/>
  <c r="I32" i="35"/>
  <c r="H32" i="35"/>
  <c r="H102" i="33"/>
  <c r="O57" i="33"/>
  <c r="J16" i="33"/>
  <c r="L86" i="31"/>
  <c r="L32" i="31"/>
  <c r="H40" i="33"/>
  <c r="J40" i="33"/>
  <c r="H11" i="33"/>
  <c r="J11" i="33"/>
  <c r="J79" i="33"/>
  <c r="L106" i="31"/>
  <c r="L60" i="31"/>
  <c r="N60" i="31"/>
  <c r="J78" i="33"/>
  <c r="F18" i="33"/>
  <c r="H77" i="33"/>
  <c r="H97" i="33"/>
  <c r="G109" i="33"/>
  <c r="H109" i="33" s="1"/>
  <c r="H105" i="31"/>
  <c r="L55" i="31"/>
  <c r="F37" i="33"/>
  <c r="H37" i="33"/>
  <c r="L15" i="33"/>
  <c r="L14" i="33"/>
  <c r="L38" i="33"/>
  <c r="L56" i="33"/>
  <c r="L78" i="33"/>
  <c r="N78" i="33"/>
  <c r="L100" i="33"/>
  <c r="F75" i="31"/>
  <c r="O60" i="31"/>
  <c r="H278" i="30"/>
  <c r="L238" i="30"/>
  <c r="L263" i="30"/>
  <c r="F239" i="30"/>
  <c r="H229" i="30"/>
  <c r="F98" i="31"/>
  <c r="H98" i="31"/>
  <c r="F79" i="33"/>
  <c r="F54" i="33"/>
  <c r="H54" i="33"/>
  <c r="F83" i="33"/>
  <c r="F40" i="33"/>
  <c r="F107" i="33"/>
  <c r="F63" i="33"/>
  <c r="N53" i="31"/>
  <c r="O53" i="31"/>
  <c r="O77" i="31"/>
  <c r="N77" i="31"/>
  <c r="J277" i="30"/>
  <c r="F251" i="30"/>
  <c r="J233" i="30"/>
  <c r="F63" i="31"/>
  <c r="F282" i="30"/>
  <c r="H282" i="30"/>
  <c r="L254" i="30"/>
  <c r="N254" i="30"/>
  <c r="F238" i="30"/>
  <c r="H238" i="30"/>
  <c r="F98" i="33"/>
  <c r="H98" i="33"/>
  <c r="F64" i="31"/>
  <c r="F53" i="31"/>
  <c r="H53" i="31"/>
  <c r="F58" i="31"/>
  <c r="H58" i="31"/>
  <c r="F84" i="31"/>
  <c r="F105" i="31"/>
  <c r="N277" i="30"/>
  <c r="O277" i="30"/>
  <c r="J251" i="30"/>
  <c r="L251" i="30"/>
  <c r="N233" i="30"/>
  <c r="O233" i="30"/>
  <c r="J102" i="31"/>
  <c r="L102" i="31"/>
  <c r="J83" i="31"/>
  <c r="L83" i="31"/>
  <c r="J38" i="31"/>
  <c r="L38" i="31"/>
  <c r="J54" i="31"/>
  <c r="L54" i="31"/>
  <c r="J61" i="31"/>
  <c r="J101" i="31"/>
  <c r="F185" i="30"/>
  <c r="H185" i="30"/>
  <c r="F171" i="30"/>
  <c r="H171" i="30"/>
  <c r="L143" i="30"/>
  <c r="N143" i="30"/>
  <c r="H125" i="30"/>
  <c r="J125" i="30"/>
  <c r="L190" i="30"/>
  <c r="H172" i="30"/>
  <c r="J172" i="30"/>
  <c r="L193" i="30"/>
  <c r="J207" i="30"/>
  <c r="J212" i="30"/>
  <c r="L217" i="30"/>
  <c r="J210" i="30"/>
  <c r="F189" i="30"/>
  <c r="H189" i="30"/>
  <c r="J171" i="30"/>
  <c r="L171" i="30"/>
  <c r="F145" i="30"/>
  <c r="H145" i="30"/>
  <c r="J127" i="30"/>
  <c r="L127" i="30"/>
  <c r="H190" i="30"/>
  <c r="J190" i="30"/>
  <c r="F172" i="30"/>
  <c r="J144" i="30"/>
  <c r="L144" i="30"/>
  <c r="F126" i="30"/>
  <c r="H126" i="30"/>
  <c r="J83" i="30"/>
  <c r="H55" i="30"/>
  <c r="H81" i="30"/>
  <c r="J56" i="30"/>
  <c r="F64" i="30"/>
  <c r="F63" i="30"/>
  <c r="L55" i="30"/>
  <c r="N55" i="30"/>
  <c r="L85" i="30"/>
  <c r="L61" i="30"/>
  <c r="L81" i="30"/>
  <c r="L65" i="30"/>
  <c r="C48" i="28"/>
  <c r="K25" i="28"/>
  <c r="L25" i="28"/>
  <c r="J25" i="28"/>
  <c r="M25" i="28"/>
  <c r="I25" i="28"/>
  <c r="M57" i="28"/>
  <c r="K57" i="28"/>
  <c r="J57" i="28"/>
  <c r="I57" i="28"/>
  <c r="L57" i="28"/>
  <c r="M109" i="28"/>
  <c r="K109" i="28"/>
  <c r="J109" i="28"/>
  <c r="I109" i="28"/>
  <c r="L109" i="28"/>
  <c r="I44" i="28"/>
  <c r="M44" i="28"/>
  <c r="K44" i="28"/>
  <c r="J44" i="28"/>
  <c r="L44" i="28"/>
  <c r="L17" i="28"/>
  <c r="M17" i="28"/>
  <c r="K17" i="28"/>
  <c r="J17" i="28"/>
  <c r="I17" i="28"/>
  <c r="L95" i="28"/>
  <c r="J95" i="28"/>
  <c r="I95" i="28"/>
  <c r="K95" i="28"/>
  <c r="M95" i="28"/>
  <c r="K81" i="28"/>
  <c r="I81" i="28"/>
  <c r="M81" i="28"/>
  <c r="L81" i="28"/>
  <c r="J81" i="28"/>
  <c r="J41" i="28"/>
  <c r="M41" i="28"/>
  <c r="K41" i="28"/>
  <c r="I41" i="28"/>
  <c r="L41" i="28"/>
  <c r="J110" i="28"/>
  <c r="L110" i="28"/>
  <c r="H118" i="28"/>
  <c r="M110" i="28"/>
  <c r="K110" i="28"/>
  <c r="I110" i="28"/>
  <c r="M47" i="28"/>
  <c r="L47" i="28"/>
  <c r="K47" i="28"/>
  <c r="J47" i="28"/>
  <c r="I47" i="28"/>
  <c r="J137" i="28"/>
  <c r="I137" i="28"/>
  <c r="L137" i="28"/>
  <c r="K137" i="28"/>
  <c r="M137" i="28"/>
  <c r="K116" i="28"/>
  <c r="J116" i="28"/>
  <c r="I116" i="28"/>
  <c r="M116" i="28"/>
  <c r="L116" i="28"/>
  <c r="I131" i="28"/>
  <c r="M131" i="28"/>
  <c r="L131" i="28"/>
  <c r="K131" i="28"/>
  <c r="J131" i="28"/>
  <c r="H160" i="28"/>
  <c r="M152" i="28"/>
  <c r="L152" i="28"/>
  <c r="K152" i="28"/>
  <c r="J152" i="28"/>
  <c r="I152" i="28"/>
  <c r="G62" i="28"/>
  <c r="K85" i="28"/>
  <c r="I85" i="28"/>
  <c r="I61" i="28"/>
  <c r="M61" i="28"/>
  <c r="L61" i="28"/>
  <c r="K61" i="28"/>
  <c r="J61" i="28"/>
  <c r="F132" i="28"/>
  <c r="E34" i="28"/>
  <c r="L85" i="28"/>
  <c r="J85" i="28"/>
  <c r="E132" i="28"/>
  <c r="F53" i="25"/>
  <c r="F100" i="25"/>
  <c r="F84" i="25"/>
  <c r="D20" i="28"/>
  <c r="F33" i="25"/>
  <c r="F207" i="24"/>
  <c r="L187" i="24"/>
  <c r="H169" i="24"/>
  <c r="L151" i="24"/>
  <c r="O141" i="24"/>
  <c r="N141" i="24"/>
  <c r="J123" i="24"/>
  <c r="L123" i="24"/>
  <c r="F80" i="24"/>
  <c r="L31" i="25"/>
  <c r="L260" i="24"/>
  <c r="H238" i="24"/>
  <c r="J238" i="24"/>
  <c r="N210" i="24"/>
  <c r="O210" i="24"/>
  <c r="J192" i="24"/>
  <c r="L192" i="24"/>
  <c r="H172" i="24"/>
  <c r="J172" i="24"/>
  <c r="N144" i="24"/>
  <c r="O144" i="24"/>
  <c r="L124" i="24"/>
  <c r="F83" i="24"/>
  <c r="L64" i="24"/>
  <c r="N54" i="24"/>
  <c r="O54" i="24"/>
  <c r="J239" i="24"/>
  <c r="L229" i="24"/>
  <c r="F213" i="24"/>
  <c r="L193" i="24"/>
  <c r="J53" i="24"/>
  <c r="L58" i="25"/>
  <c r="H239" i="24"/>
  <c r="H195" i="24"/>
  <c r="F153" i="24"/>
  <c r="H153" i="24"/>
  <c r="F55" i="24"/>
  <c r="L264" i="24"/>
  <c r="F256" i="24"/>
  <c r="O256" i="24"/>
  <c r="J196" i="24"/>
  <c r="L196" i="24"/>
  <c r="L186" i="24"/>
  <c r="N186" i="24"/>
  <c r="H168" i="24"/>
  <c r="J168" i="24"/>
  <c r="F150" i="24"/>
  <c r="J122" i="24"/>
  <c r="L122" i="24"/>
  <c r="L60" i="24"/>
  <c r="L63" i="25"/>
  <c r="L87" i="25"/>
  <c r="L103" i="25"/>
  <c r="L40" i="25"/>
  <c r="L75" i="25"/>
  <c r="N75" i="25"/>
  <c r="H207" i="24"/>
  <c r="L131" i="24"/>
  <c r="J82" i="24"/>
  <c r="T21" i="22"/>
  <c r="H53" i="24"/>
  <c r="W35" i="19"/>
  <c r="J10" i="19"/>
  <c r="H10" i="19"/>
  <c r="G9" i="19"/>
  <c r="J27" i="19" s="1"/>
  <c r="N105" i="19"/>
  <c r="J15" i="19"/>
  <c r="H15" i="19"/>
  <c r="P100" i="19"/>
  <c r="P142" i="19"/>
  <c r="R142" i="19"/>
  <c r="N139" i="43"/>
  <c r="M139" i="43"/>
  <c r="L139" i="43"/>
  <c r="O139" i="43"/>
  <c r="G138" i="42"/>
  <c r="H138" i="42"/>
  <c r="K138" i="42" s="1"/>
  <c r="F6" i="41"/>
  <c r="E16" i="41"/>
  <c r="F16" i="41" s="1"/>
  <c r="F12" i="41"/>
  <c r="F8" i="41"/>
  <c r="H6" i="41"/>
  <c r="I6" i="41"/>
  <c r="L8" i="38"/>
  <c r="N8" i="38"/>
  <c r="Q8" i="38"/>
  <c r="P8" i="38"/>
  <c r="AF12" i="35"/>
  <c r="AE12" i="35"/>
  <c r="AQ16" i="35"/>
  <c r="AP16" i="35"/>
  <c r="AO16" i="35"/>
  <c r="AN16" i="35"/>
  <c r="AR16" i="35"/>
  <c r="H109" i="31"/>
  <c r="J60" i="33"/>
  <c r="H107" i="33"/>
  <c r="L86" i="33"/>
  <c r="L233" i="30"/>
  <c r="F10" i="33"/>
  <c r="H141" i="42"/>
  <c r="K141" i="42" s="1"/>
  <c r="I141" i="42"/>
  <c r="G141" i="42"/>
  <c r="H139" i="42"/>
  <c r="G139" i="42"/>
  <c r="I139" i="42"/>
  <c r="L139" i="42"/>
  <c r="M139" i="42"/>
  <c r="N141" i="42"/>
  <c r="L141" i="42"/>
  <c r="M141" i="42"/>
  <c r="O141" i="42"/>
  <c r="Q13" i="41"/>
  <c r="T13" i="41"/>
  <c r="S13" i="41"/>
  <c r="R13" i="41"/>
  <c r="P13" i="41"/>
  <c r="I143" i="41"/>
  <c r="G143" i="41"/>
  <c r="H143" i="41"/>
  <c r="K143" i="41" s="1"/>
  <c r="L143" i="41"/>
  <c r="M143" i="41"/>
  <c r="H137" i="43"/>
  <c r="G137" i="43"/>
  <c r="G142" i="42"/>
  <c r="H142" i="42"/>
  <c r="M139" i="41"/>
  <c r="O139" i="41"/>
  <c r="L139" i="41"/>
  <c r="N139" i="41"/>
  <c r="M11" i="41"/>
  <c r="N11" i="41"/>
  <c r="L11" i="41"/>
  <c r="P11" i="41"/>
  <c r="Q11" i="41"/>
  <c r="F8" i="40"/>
  <c r="H8" i="40"/>
  <c r="I8" i="40"/>
  <c r="O138" i="42"/>
  <c r="N138" i="42"/>
  <c r="J10" i="40"/>
  <c r="I10" i="40"/>
  <c r="H10" i="40"/>
  <c r="F15" i="41"/>
  <c r="H15" i="41"/>
  <c r="I15" i="41"/>
  <c r="G144" i="41"/>
  <c r="H144" i="41"/>
  <c r="K144" i="41" s="1"/>
  <c r="S8" i="40"/>
  <c r="R8" i="40"/>
  <c r="M10" i="40"/>
  <c r="L10" i="40"/>
  <c r="N10" i="40"/>
  <c r="R9" i="38"/>
  <c r="Q9" i="38"/>
  <c r="P9" i="38"/>
  <c r="T9" i="38"/>
  <c r="S9" i="38"/>
  <c r="R9" i="39"/>
  <c r="P9" i="39"/>
  <c r="S9" i="39"/>
  <c r="Q9" i="39"/>
  <c r="T9" i="39"/>
  <c r="AN35" i="35"/>
  <c r="AO35" i="35"/>
  <c r="H134" i="40"/>
  <c r="I134" i="40"/>
  <c r="G134" i="40"/>
  <c r="I135" i="40"/>
  <c r="M134" i="40"/>
  <c r="I138" i="40"/>
  <c r="I137" i="40"/>
  <c r="L134" i="40"/>
  <c r="I136" i="40"/>
  <c r="H124" i="37"/>
  <c r="G124" i="37"/>
  <c r="M124" i="37"/>
  <c r="L124" i="37"/>
  <c r="AN37" i="35"/>
  <c r="Y30" i="35"/>
  <c r="X30" i="35"/>
  <c r="AF11" i="35"/>
  <c r="AE11" i="35"/>
  <c r="AN39" i="35"/>
  <c r="X11" i="35"/>
  <c r="Y11" i="35"/>
  <c r="Y18" i="35"/>
  <c r="X18" i="35"/>
  <c r="I109" i="33"/>
  <c r="J97" i="33"/>
  <c r="J18" i="33"/>
  <c r="L53" i="31"/>
  <c r="I39" i="35"/>
  <c r="H39" i="35"/>
  <c r="J58" i="33"/>
  <c r="O55" i="33"/>
  <c r="H82" i="31"/>
  <c r="J59" i="33"/>
  <c r="H38" i="33"/>
  <c r="J38" i="33"/>
  <c r="J9" i="33"/>
  <c r="L9" i="33"/>
  <c r="J81" i="33"/>
  <c r="H102" i="31"/>
  <c r="H56" i="31"/>
  <c r="H14" i="33"/>
  <c r="J14" i="33"/>
  <c r="H79" i="33"/>
  <c r="H99" i="33"/>
  <c r="J99" i="33"/>
  <c r="L101" i="31"/>
  <c r="H40" i="31"/>
  <c r="O31" i="33"/>
  <c r="N31" i="33"/>
  <c r="L31" i="33"/>
  <c r="L77" i="33"/>
  <c r="N77" i="33"/>
  <c r="L40" i="33"/>
  <c r="L58" i="33"/>
  <c r="L80" i="33"/>
  <c r="L102" i="33"/>
  <c r="F55" i="31"/>
  <c r="F258" i="30"/>
  <c r="F108" i="31"/>
  <c r="H108" i="31"/>
  <c r="F33" i="31"/>
  <c r="H33" i="31"/>
  <c r="J279" i="30"/>
  <c r="N253" i="30"/>
  <c r="O253" i="30"/>
  <c r="H237" i="30"/>
  <c r="F87" i="31"/>
  <c r="H87" i="31"/>
  <c r="L17" i="33"/>
  <c r="F56" i="33"/>
  <c r="H56" i="33"/>
  <c r="F9" i="33"/>
  <c r="H9" i="33"/>
  <c r="F14" i="33"/>
  <c r="F42" i="33"/>
  <c r="F78" i="33"/>
  <c r="F106" i="33"/>
  <c r="N61" i="31"/>
  <c r="O61" i="31"/>
  <c r="O85" i="31"/>
  <c r="N85" i="31"/>
  <c r="J285" i="30"/>
  <c r="L275" i="30"/>
  <c r="F259" i="30"/>
  <c r="J241" i="30"/>
  <c r="L231" i="30"/>
  <c r="F35" i="33"/>
  <c r="H35" i="33"/>
  <c r="H280" i="30"/>
  <c r="J280" i="30"/>
  <c r="L262" i="30"/>
  <c r="F254" i="30"/>
  <c r="O254" i="30"/>
  <c r="H236" i="30"/>
  <c r="J236" i="30"/>
  <c r="O12" i="33"/>
  <c r="N12" i="33"/>
  <c r="F61" i="31"/>
  <c r="H61" i="31"/>
  <c r="F77" i="31"/>
  <c r="H77" i="31"/>
  <c r="F103" i="31"/>
  <c r="H103" i="31"/>
  <c r="F277" i="30"/>
  <c r="H277" i="30"/>
  <c r="J259" i="30"/>
  <c r="L259" i="30"/>
  <c r="F233" i="30"/>
  <c r="H233" i="30"/>
  <c r="J33" i="31"/>
  <c r="J58" i="31"/>
  <c r="L58" i="31"/>
  <c r="J57" i="31"/>
  <c r="L57" i="31"/>
  <c r="J62" i="31"/>
  <c r="L62" i="31"/>
  <c r="J80" i="31"/>
  <c r="J109" i="31"/>
  <c r="F193" i="30"/>
  <c r="H193" i="30"/>
  <c r="H169" i="30"/>
  <c r="J169" i="30"/>
  <c r="L151" i="30"/>
  <c r="F143" i="30"/>
  <c r="O143" i="30"/>
  <c r="J37" i="31"/>
  <c r="L37" i="31"/>
  <c r="F190" i="30"/>
  <c r="F152" i="30"/>
  <c r="H152" i="30"/>
  <c r="F130" i="30"/>
  <c r="H130" i="30"/>
  <c r="H217" i="30"/>
  <c r="J217" i="30"/>
  <c r="L209" i="30"/>
  <c r="J219" i="30"/>
  <c r="H215" i="30"/>
  <c r="H197" i="30"/>
  <c r="H187" i="30"/>
  <c r="J187" i="30"/>
  <c r="L169" i="30"/>
  <c r="F153" i="30"/>
  <c r="H153" i="30"/>
  <c r="H143" i="30"/>
  <c r="J143" i="30"/>
  <c r="L125" i="30"/>
  <c r="F210" i="30"/>
  <c r="J152" i="30"/>
  <c r="L152" i="30"/>
  <c r="L142" i="30"/>
  <c r="N142" i="30"/>
  <c r="H124" i="30"/>
  <c r="J124" i="30"/>
  <c r="J80" i="30"/>
  <c r="J53" i="30"/>
  <c r="L53" i="30"/>
  <c r="H79" i="30"/>
  <c r="H64" i="30"/>
  <c r="H61" i="30"/>
  <c r="F82" i="30"/>
  <c r="H63" i="30"/>
  <c r="J54" i="30"/>
  <c r="L54" i="30"/>
  <c r="O55" i="30"/>
  <c r="L83" i="30"/>
  <c r="L78" i="30"/>
  <c r="J58" i="30"/>
  <c r="L58" i="30"/>
  <c r="L76" i="30"/>
  <c r="L112" i="28"/>
  <c r="K112" i="28"/>
  <c r="M112" i="28"/>
  <c r="I112" i="28"/>
  <c r="J112" i="28"/>
  <c r="M66" i="28"/>
  <c r="K66" i="28"/>
  <c r="J66" i="28"/>
  <c r="I66" i="28"/>
  <c r="L66" i="28"/>
  <c r="M31" i="28"/>
  <c r="K31" i="28"/>
  <c r="I31" i="28"/>
  <c r="L31" i="28"/>
  <c r="J31" i="28"/>
  <c r="L12" i="28"/>
  <c r="I12" i="28"/>
  <c r="M12" i="28"/>
  <c r="K12" i="28"/>
  <c r="J12" i="28"/>
  <c r="H20" i="28"/>
  <c r="M74" i="28"/>
  <c r="K74" i="28"/>
  <c r="J74" i="28"/>
  <c r="I74" i="28"/>
  <c r="L74" i="28"/>
  <c r="M111" i="28"/>
  <c r="L111" i="28"/>
  <c r="K111" i="28"/>
  <c r="I111" i="28"/>
  <c r="J111" i="28"/>
  <c r="L80" i="28"/>
  <c r="K80" i="28"/>
  <c r="J80" i="28"/>
  <c r="I80" i="28"/>
  <c r="M80" i="28"/>
  <c r="L26" i="28"/>
  <c r="H34" i="28"/>
  <c r="K26" i="28"/>
  <c r="J26" i="28"/>
  <c r="M26" i="28"/>
  <c r="I26" i="28"/>
  <c r="L103" i="28"/>
  <c r="J103" i="28"/>
  <c r="I103" i="28"/>
  <c r="M103" i="28"/>
  <c r="K103" i="28"/>
  <c r="K89" i="28"/>
  <c r="I89" i="28"/>
  <c r="M89" i="28"/>
  <c r="J89" i="28"/>
  <c r="L89" i="28"/>
  <c r="J50" i="28"/>
  <c r="L50" i="28"/>
  <c r="K50" i="28"/>
  <c r="M50" i="28"/>
  <c r="I50" i="28"/>
  <c r="M124" i="28"/>
  <c r="K124" i="28"/>
  <c r="J124" i="28"/>
  <c r="L124" i="28"/>
  <c r="H132" i="28"/>
  <c r="I124" i="28"/>
  <c r="M56" i="28"/>
  <c r="L56" i="28"/>
  <c r="J56" i="28"/>
  <c r="I56" i="28"/>
  <c r="K56" i="28"/>
  <c r="J154" i="28"/>
  <c r="I154" i="28"/>
  <c r="L154" i="28"/>
  <c r="M154" i="28"/>
  <c r="K154" i="28"/>
  <c r="K125" i="28"/>
  <c r="J125" i="28"/>
  <c r="M125" i="28"/>
  <c r="L125" i="28"/>
  <c r="I125" i="28"/>
  <c r="I140" i="28"/>
  <c r="M140" i="28"/>
  <c r="K140" i="28"/>
  <c r="J140" i="28"/>
  <c r="L140" i="28"/>
  <c r="E118" i="28"/>
  <c r="G118" i="28"/>
  <c r="K129" i="28"/>
  <c r="I129" i="28"/>
  <c r="F48" i="28"/>
  <c r="F118" i="28"/>
  <c r="F42" i="25"/>
  <c r="F105" i="25"/>
  <c r="F81" i="25"/>
  <c r="F76" i="25"/>
  <c r="D118" i="28"/>
  <c r="D160" i="28"/>
  <c r="F106" i="25"/>
  <c r="F109" i="25"/>
  <c r="L265" i="24"/>
  <c r="O255" i="24"/>
  <c r="N255" i="24"/>
  <c r="J233" i="24"/>
  <c r="F141" i="24"/>
  <c r="H141" i="24"/>
  <c r="L121" i="24"/>
  <c r="N121" i="24"/>
  <c r="O78" i="24"/>
  <c r="N78" i="24"/>
  <c r="J55" i="24"/>
  <c r="L55" i="24"/>
  <c r="F260" i="24"/>
  <c r="F210" i="24"/>
  <c r="H210" i="24"/>
  <c r="L190" i="24"/>
  <c r="F144" i="24"/>
  <c r="H144" i="24"/>
  <c r="F124" i="24"/>
  <c r="F64" i="24"/>
  <c r="F54" i="24"/>
  <c r="F261" i="24"/>
  <c r="L237" i="24"/>
  <c r="H211" i="24"/>
  <c r="F193" i="24"/>
  <c r="L77" i="25"/>
  <c r="O259" i="24"/>
  <c r="N259" i="24"/>
  <c r="J229" i="24"/>
  <c r="O211" i="24"/>
  <c r="N211" i="24"/>
  <c r="F175" i="24"/>
  <c r="H175" i="24"/>
  <c r="F131" i="24"/>
  <c r="H131" i="24"/>
  <c r="O99" i="25"/>
  <c r="N99" i="25"/>
  <c r="O79" i="25"/>
  <c r="N79" i="25"/>
  <c r="N54" i="25"/>
  <c r="O54" i="25"/>
  <c r="O78" i="25"/>
  <c r="N78" i="25"/>
  <c r="J232" i="24"/>
  <c r="L232" i="24"/>
  <c r="F214" i="24"/>
  <c r="H214" i="24"/>
  <c r="L194" i="24"/>
  <c r="F186" i="24"/>
  <c r="O186" i="24"/>
  <c r="J130" i="24"/>
  <c r="L130" i="24"/>
  <c r="L120" i="24"/>
  <c r="N120" i="24"/>
  <c r="L79" i="24"/>
  <c r="N79" i="24"/>
  <c r="F60" i="24"/>
  <c r="L82" i="25"/>
  <c r="L98" i="25"/>
  <c r="L35" i="25"/>
  <c r="N35" i="25"/>
  <c r="L59" i="25"/>
  <c r="L83" i="25"/>
  <c r="L259" i="24"/>
  <c r="F121" i="24"/>
  <c r="H121" i="24"/>
  <c r="F18" i="24"/>
  <c r="H18" i="24"/>
  <c r="H54" i="24"/>
  <c r="H57" i="24"/>
  <c r="J26" i="19"/>
  <c r="H26" i="19"/>
  <c r="H71" i="19"/>
  <c r="J71" i="19"/>
  <c r="P12" i="19"/>
  <c r="P109" i="19"/>
  <c r="P144" i="19"/>
  <c r="O142" i="42"/>
  <c r="N142" i="42"/>
  <c r="N8" i="40"/>
  <c r="L8" i="40"/>
  <c r="Q8" i="40"/>
  <c r="P8" i="40"/>
  <c r="Y36" i="35"/>
  <c r="X36" i="35"/>
  <c r="O15" i="35"/>
  <c r="P15" i="35"/>
  <c r="AQ12" i="35"/>
  <c r="AP12" i="35"/>
  <c r="AN12" i="35"/>
  <c r="AR12" i="35"/>
  <c r="AO12" i="35"/>
  <c r="J101" i="33"/>
  <c r="H61" i="33"/>
  <c r="L16" i="33"/>
  <c r="F55" i="33"/>
  <c r="H55" i="33"/>
  <c r="F101" i="31"/>
  <c r="D146" i="42"/>
  <c r="L137" i="42"/>
  <c r="N137" i="42"/>
  <c r="O137" i="42"/>
  <c r="M137" i="42"/>
  <c r="J146" i="42"/>
  <c r="O145" i="43"/>
  <c r="N145" i="43"/>
  <c r="M145" i="43"/>
  <c r="L145" i="43"/>
  <c r="I13" i="41"/>
  <c r="J13" i="41"/>
  <c r="H13" i="41"/>
  <c r="L13" i="41"/>
  <c r="M13" i="41"/>
  <c r="D146" i="41"/>
  <c r="E146" i="42"/>
  <c r="H136" i="42"/>
  <c r="K136" i="42" s="1"/>
  <c r="G136" i="42"/>
  <c r="M15" i="41"/>
  <c r="N15" i="41"/>
  <c r="L15" i="41"/>
  <c r="P15" i="41"/>
  <c r="Q15" i="41"/>
  <c r="Q7" i="40"/>
  <c r="P7" i="40"/>
  <c r="AA19" i="40"/>
  <c r="S7" i="40"/>
  <c r="R7" i="40"/>
  <c r="T7" i="40"/>
  <c r="O140" i="42"/>
  <c r="N140" i="42"/>
  <c r="F7" i="40"/>
  <c r="I7" i="40"/>
  <c r="H7" i="40"/>
  <c r="F9" i="41"/>
  <c r="F10" i="40"/>
  <c r="H138" i="41"/>
  <c r="K138" i="41" s="1"/>
  <c r="G138" i="41"/>
  <c r="H6" i="39"/>
  <c r="I6" i="39"/>
  <c r="J6" i="39"/>
  <c r="J11" i="39"/>
  <c r="J9" i="39"/>
  <c r="J7" i="39"/>
  <c r="J10" i="39"/>
  <c r="J12" i="39"/>
  <c r="J9" i="38"/>
  <c r="I9" i="38"/>
  <c r="H9" i="38"/>
  <c r="M9" i="38"/>
  <c r="T10" i="39"/>
  <c r="AA20" i="39" s="1"/>
  <c r="S10" i="39"/>
  <c r="P10" i="39"/>
  <c r="Q10" i="39"/>
  <c r="R10" i="39"/>
  <c r="AO40" i="35"/>
  <c r="AN40" i="35"/>
  <c r="O16" i="35"/>
  <c r="P16" i="35"/>
  <c r="P12" i="35"/>
  <c r="O12" i="35"/>
  <c r="P8" i="35"/>
  <c r="O8" i="35"/>
  <c r="H126" i="37"/>
  <c r="G126" i="37"/>
  <c r="I126" i="37"/>
  <c r="M126" i="37"/>
  <c r="L126" i="37"/>
  <c r="AF14" i="35"/>
  <c r="AE14" i="35"/>
  <c r="N124" i="37"/>
  <c r="O124" i="37"/>
  <c r="Y33" i="35"/>
  <c r="X33" i="35"/>
  <c r="AQ15" i="35"/>
  <c r="AP15" i="35"/>
  <c r="AN15" i="35"/>
  <c r="AR15" i="35"/>
  <c r="AO15" i="35"/>
  <c r="AP11" i="35"/>
  <c r="AN11" i="35"/>
  <c r="AO11" i="35"/>
  <c r="AQ11" i="35"/>
  <c r="AR11" i="35"/>
  <c r="S7" i="38"/>
  <c r="R7" i="38"/>
  <c r="AY14" i="35"/>
  <c r="AX14" i="35"/>
  <c r="BA14" i="35"/>
  <c r="BB14" i="35"/>
  <c r="AZ14" i="35"/>
  <c r="AY13" i="35"/>
  <c r="AX13" i="35"/>
  <c r="BA13" i="35"/>
  <c r="BB13" i="35"/>
  <c r="AZ13" i="35"/>
  <c r="AX8" i="35"/>
  <c r="BA8" i="35"/>
  <c r="BB8" i="35"/>
  <c r="AZ8" i="35"/>
  <c r="AY8" i="35"/>
  <c r="BB12" i="35"/>
  <c r="I13" i="35"/>
  <c r="H13" i="35"/>
  <c r="H78" i="33"/>
  <c r="L99" i="31"/>
  <c r="L42" i="31"/>
  <c r="I34" i="35"/>
  <c r="H34" i="35"/>
  <c r="I36" i="35"/>
  <c r="H36" i="35"/>
  <c r="H100" i="33"/>
  <c r="O53" i="33"/>
  <c r="H10" i="33"/>
  <c r="L78" i="31"/>
  <c r="J105" i="33"/>
  <c r="J57" i="33"/>
  <c r="L57" i="33"/>
  <c r="H36" i="33"/>
  <c r="J36" i="33"/>
  <c r="J106" i="33"/>
  <c r="J83" i="33"/>
  <c r="L98" i="31"/>
  <c r="N98" i="31"/>
  <c r="L41" i="31"/>
  <c r="J12" i="33"/>
  <c r="L12" i="33"/>
  <c r="H81" i="33"/>
  <c r="H101" i="33"/>
  <c r="H97" i="31"/>
  <c r="L36" i="31"/>
  <c r="L33" i="33"/>
  <c r="N33" i="33"/>
  <c r="L106" i="33"/>
  <c r="L42" i="33"/>
  <c r="L83" i="33"/>
  <c r="L82" i="33"/>
  <c r="L108" i="33"/>
  <c r="N62" i="31"/>
  <c r="O62" i="31"/>
  <c r="J276" i="30"/>
  <c r="H256" i="30"/>
  <c r="N100" i="31"/>
  <c r="O100" i="31"/>
  <c r="L277" i="30"/>
  <c r="F253" i="30"/>
  <c r="O81" i="31"/>
  <c r="F58" i="33"/>
  <c r="H58" i="33"/>
  <c r="F17" i="33"/>
  <c r="H17" i="33"/>
  <c r="F85" i="33"/>
  <c r="F60" i="33"/>
  <c r="F80" i="33"/>
  <c r="F108" i="33"/>
  <c r="O64" i="31"/>
  <c r="N64" i="31"/>
  <c r="N80" i="31"/>
  <c r="O80" i="31"/>
  <c r="O32" i="31"/>
  <c r="N32" i="31"/>
  <c r="L283" i="30"/>
  <c r="H257" i="30"/>
  <c r="L239" i="30"/>
  <c r="F15" i="33"/>
  <c r="H15" i="33"/>
  <c r="O55" i="31"/>
  <c r="N55" i="31"/>
  <c r="F262" i="30"/>
  <c r="O252" i="30"/>
  <c r="N252" i="30"/>
  <c r="J65" i="33"/>
  <c r="O56" i="31"/>
  <c r="N56" i="31"/>
  <c r="F80" i="31"/>
  <c r="H80" i="31"/>
  <c r="F85" i="31"/>
  <c r="H85" i="31"/>
  <c r="F32" i="31"/>
  <c r="F285" i="30"/>
  <c r="H285" i="30"/>
  <c r="H275" i="30"/>
  <c r="J275" i="30"/>
  <c r="L257" i="30"/>
  <c r="F241" i="30"/>
  <c r="H241" i="30"/>
  <c r="H231" i="30"/>
  <c r="J231" i="30"/>
  <c r="J60" i="31"/>
  <c r="J79" i="31"/>
  <c r="J56" i="31"/>
  <c r="L56" i="31"/>
  <c r="J65" i="31"/>
  <c r="L65" i="31"/>
  <c r="J81" i="31"/>
  <c r="L81" i="31"/>
  <c r="J99" i="31"/>
  <c r="J214" i="30"/>
  <c r="L214" i="30"/>
  <c r="H191" i="30"/>
  <c r="J191" i="30"/>
  <c r="F197" i="30"/>
  <c r="F151" i="30"/>
  <c r="N141" i="30"/>
  <c r="O141" i="30"/>
  <c r="J123" i="30"/>
  <c r="L123" i="30"/>
  <c r="H219" i="30"/>
  <c r="O188" i="30"/>
  <c r="N188" i="30"/>
  <c r="J170" i="30"/>
  <c r="L170" i="30"/>
  <c r="H150" i="30"/>
  <c r="J150" i="30"/>
  <c r="H128" i="30"/>
  <c r="J128" i="30"/>
  <c r="H209" i="30"/>
  <c r="J209" i="30"/>
  <c r="F219" i="30"/>
  <c r="H214" i="30"/>
  <c r="J211" i="30"/>
  <c r="H207" i="30"/>
  <c r="F217" i="30"/>
  <c r="H212" i="30"/>
  <c r="H195" i="30"/>
  <c r="F169" i="30"/>
  <c r="H151" i="30"/>
  <c r="J151" i="30"/>
  <c r="F125" i="30"/>
  <c r="J208" i="30"/>
  <c r="J188" i="30"/>
  <c r="L188" i="30"/>
  <c r="F170" i="30"/>
  <c r="H170" i="30"/>
  <c r="L150" i="30"/>
  <c r="F142" i="30"/>
  <c r="O142" i="30"/>
  <c r="J79" i="30"/>
  <c r="J81" i="30"/>
  <c r="H78" i="30"/>
  <c r="H75" i="30"/>
  <c r="J75" i="30"/>
  <c r="J59" i="30"/>
  <c r="L59" i="30"/>
  <c r="F78" i="30"/>
  <c r="J62" i="30"/>
  <c r="L62" i="30"/>
  <c r="O53" i="30"/>
  <c r="N53" i="30"/>
  <c r="L82" i="30"/>
  <c r="L77" i="30"/>
  <c r="L56" i="30"/>
  <c r="N56" i="30"/>
  <c r="L84" i="30"/>
  <c r="C118" i="28"/>
  <c r="M100" i="28"/>
  <c r="K100" i="28"/>
  <c r="J100" i="28"/>
  <c r="I100" i="28"/>
  <c r="L100" i="28"/>
  <c r="K14" i="28"/>
  <c r="G20" i="28"/>
  <c r="I14" i="28"/>
  <c r="L54" i="28"/>
  <c r="K54" i="28"/>
  <c r="J54" i="28"/>
  <c r="H62" i="28"/>
  <c r="I54" i="28"/>
  <c r="M54" i="28"/>
  <c r="M92" i="28"/>
  <c r="K92" i="28"/>
  <c r="J92" i="28"/>
  <c r="I92" i="28"/>
  <c r="L92" i="28"/>
  <c r="M127" i="28"/>
  <c r="L127" i="28"/>
  <c r="J127" i="28"/>
  <c r="I127" i="28"/>
  <c r="K127" i="28"/>
  <c r="M83" i="28"/>
  <c r="K83" i="28"/>
  <c r="J83" i="28"/>
  <c r="I83" i="28"/>
  <c r="L83" i="28"/>
  <c r="L43" i="28"/>
  <c r="J43" i="28"/>
  <c r="M43" i="28"/>
  <c r="K43" i="28"/>
  <c r="I43" i="28"/>
  <c r="J128" i="28"/>
  <c r="I128" i="28"/>
  <c r="L128" i="28"/>
  <c r="K128" i="28"/>
  <c r="M128" i="28"/>
  <c r="K98" i="28"/>
  <c r="I98" i="28"/>
  <c r="M98" i="28"/>
  <c r="L98" i="28"/>
  <c r="J98" i="28"/>
  <c r="J58" i="28"/>
  <c r="M58" i="28"/>
  <c r="L58" i="28"/>
  <c r="K58" i="28"/>
  <c r="I58" i="28"/>
  <c r="M141" i="28"/>
  <c r="K141" i="28"/>
  <c r="J141" i="28"/>
  <c r="L141" i="28"/>
  <c r="I141" i="28"/>
  <c r="M65" i="28"/>
  <c r="L65" i="28"/>
  <c r="K65" i="28"/>
  <c r="J65" i="28"/>
  <c r="I65" i="28"/>
  <c r="L113" i="28"/>
  <c r="K113" i="28"/>
  <c r="I113" i="28"/>
  <c r="J113" i="28"/>
  <c r="M113" i="28"/>
  <c r="K134" i="28"/>
  <c r="J134" i="28"/>
  <c r="I134" i="28"/>
  <c r="M134" i="28"/>
  <c r="L134" i="28"/>
  <c r="I149" i="28"/>
  <c r="M149" i="28"/>
  <c r="L149" i="28"/>
  <c r="K149" i="28"/>
  <c r="J149" i="28"/>
  <c r="I79" i="28"/>
  <c r="M79" i="28"/>
  <c r="L79" i="28"/>
  <c r="K79" i="28"/>
  <c r="J79" i="28"/>
  <c r="J10" i="28"/>
  <c r="L10" i="28"/>
  <c r="K10" i="28"/>
  <c r="I10" i="28"/>
  <c r="M10" i="28"/>
  <c r="G132" i="28"/>
  <c r="I70" i="28"/>
  <c r="K70" i="28"/>
  <c r="G146" i="28"/>
  <c r="F104" i="28"/>
  <c r="J70" i="28"/>
  <c r="L70" i="28"/>
  <c r="F34" i="25"/>
  <c r="F97" i="25"/>
  <c r="F65" i="25"/>
  <c r="D48" i="28"/>
  <c r="D34" i="28"/>
  <c r="F98" i="25"/>
  <c r="F101" i="25"/>
  <c r="F255" i="24"/>
  <c r="L231" i="24"/>
  <c r="H213" i="24"/>
  <c r="L195" i="24"/>
  <c r="O185" i="24"/>
  <c r="N185" i="24"/>
  <c r="J167" i="24"/>
  <c r="O121" i="24"/>
  <c r="F78" i="24"/>
  <c r="L53" i="24"/>
  <c r="N53" i="24"/>
  <c r="N258" i="24"/>
  <c r="O258" i="24"/>
  <c r="J236" i="24"/>
  <c r="L236" i="24"/>
  <c r="F218" i="24"/>
  <c r="H218" i="24"/>
  <c r="H208" i="24"/>
  <c r="J208" i="24"/>
  <c r="F190" i="24"/>
  <c r="J170" i="24"/>
  <c r="L170" i="24"/>
  <c r="F152" i="24"/>
  <c r="H152" i="24"/>
  <c r="H142" i="24"/>
  <c r="J142" i="24"/>
  <c r="F122" i="24"/>
  <c r="H122" i="24"/>
  <c r="F81" i="24"/>
  <c r="H81" i="24"/>
  <c r="H259" i="24"/>
  <c r="F237" i="24"/>
  <c r="H219" i="24"/>
  <c r="J219" i="24"/>
  <c r="F259" i="24"/>
  <c r="J237" i="24"/>
  <c r="F211" i="24"/>
  <c r="J193" i="24"/>
  <c r="H173" i="24"/>
  <c r="J173" i="24"/>
  <c r="F109" i="24"/>
  <c r="H109" i="24"/>
  <c r="L104" i="25"/>
  <c r="O55" i="25"/>
  <c r="N55" i="25"/>
  <c r="O98" i="25"/>
  <c r="N98" i="25"/>
  <c r="J240" i="24"/>
  <c r="L240" i="24"/>
  <c r="L230" i="24"/>
  <c r="N230" i="24"/>
  <c r="H212" i="24"/>
  <c r="J212" i="24"/>
  <c r="F194" i="24"/>
  <c r="J166" i="24"/>
  <c r="L166" i="24"/>
  <c r="F148" i="24"/>
  <c r="H148" i="24"/>
  <c r="L128" i="24"/>
  <c r="F104" i="24"/>
  <c r="H104" i="24"/>
  <c r="F79" i="24"/>
  <c r="O79" i="24"/>
  <c r="F58" i="24"/>
  <c r="L101" i="25"/>
  <c r="L106" i="25"/>
  <c r="L43" i="25"/>
  <c r="L78" i="25"/>
  <c r="L102" i="25"/>
  <c r="H255" i="24"/>
  <c r="L189" i="24"/>
  <c r="AB11" i="22"/>
  <c r="AA11" i="22"/>
  <c r="Z11" i="22"/>
  <c r="Y11" i="22"/>
  <c r="X11" i="22"/>
  <c r="F41" i="24"/>
  <c r="H41" i="24"/>
  <c r="R14" i="19"/>
  <c r="P14" i="19"/>
  <c r="O21" i="19"/>
  <c r="W63" i="19"/>
  <c r="O63" i="19"/>
  <c r="P55" i="19"/>
  <c r="O51" i="19"/>
  <c r="P71" i="19"/>
  <c r="P153" i="19"/>
  <c r="O161" i="19"/>
  <c r="R153" i="19"/>
  <c r="L141" i="43"/>
  <c r="N141" i="43"/>
  <c r="O141" i="43"/>
  <c r="M141" i="43"/>
  <c r="D16" i="41"/>
  <c r="N12" i="41"/>
  <c r="L12" i="41"/>
  <c r="M12" i="41"/>
  <c r="Q12" i="41"/>
  <c r="P12" i="41"/>
  <c r="O143" i="41"/>
  <c r="N143" i="41"/>
  <c r="D129" i="37"/>
  <c r="I9" i="35"/>
  <c r="H9" i="35"/>
  <c r="F100" i="33"/>
  <c r="L59" i="31"/>
  <c r="L19" i="33"/>
  <c r="O75" i="31"/>
  <c r="F64" i="33"/>
  <c r="F37" i="31"/>
  <c r="H145" i="43"/>
  <c r="K145" i="43" s="1"/>
  <c r="G145" i="43"/>
  <c r="I145" i="43"/>
  <c r="I143" i="43"/>
  <c r="H143" i="43"/>
  <c r="G143" i="43"/>
  <c r="M143" i="43"/>
  <c r="L143" i="43"/>
  <c r="H137" i="42"/>
  <c r="K137" i="42" s="1"/>
  <c r="I137" i="42"/>
  <c r="G137" i="42"/>
  <c r="F146" i="42"/>
  <c r="Q9" i="41"/>
  <c r="T9" i="41"/>
  <c r="R9" i="41"/>
  <c r="P9" i="41"/>
  <c r="S9" i="41"/>
  <c r="O16" i="41"/>
  <c r="H144" i="42"/>
  <c r="G144" i="42"/>
  <c r="J146" i="41"/>
  <c r="L136" i="41"/>
  <c r="O136" i="41"/>
  <c r="N136" i="41"/>
  <c r="M136" i="41"/>
  <c r="N8" i="41"/>
  <c r="M8" i="41"/>
  <c r="L8" i="41"/>
  <c r="Q8" i="41"/>
  <c r="P8" i="41"/>
  <c r="S6" i="40"/>
  <c r="R6" i="40"/>
  <c r="Q6" i="40"/>
  <c r="T6" i="40"/>
  <c r="P6" i="40"/>
  <c r="T12" i="40"/>
  <c r="T8" i="40"/>
  <c r="T11" i="40"/>
  <c r="T9" i="40"/>
  <c r="S9" i="40"/>
  <c r="Q9" i="40"/>
  <c r="R9" i="40"/>
  <c r="P9" i="40"/>
  <c r="H140" i="41"/>
  <c r="K140" i="41" s="1"/>
  <c r="G140" i="41"/>
  <c r="M7" i="40"/>
  <c r="N7" i="40"/>
  <c r="L7" i="40"/>
  <c r="L128" i="37"/>
  <c r="K128" i="37"/>
  <c r="N128" i="37"/>
  <c r="M128" i="37"/>
  <c r="O128" i="37"/>
  <c r="J129" i="37"/>
  <c r="Y39" i="35"/>
  <c r="X39" i="35"/>
  <c r="N7" i="38"/>
  <c r="M7" i="38"/>
  <c r="L7" i="38"/>
  <c r="Q7" i="38"/>
  <c r="P7" i="38"/>
  <c r="AF17" i="35"/>
  <c r="AE17" i="35"/>
  <c r="AY12" i="35"/>
  <c r="AX12" i="35"/>
  <c r="AF9" i="35"/>
  <c r="AE9" i="35"/>
  <c r="N126" i="37"/>
  <c r="O126" i="37"/>
  <c r="N9" i="38"/>
  <c r="L9" i="38"/>
  <c r="Y37" i="35"/>
  <c r="X37" i="35"/>
  <c r="S8" i="38"/>
  <c r="R8" i="38"/>
  <c r="X10" i="35"/>
  <c r="Y10" i="35"/>
  <c r="F8" i="38"/>
  <c r="I8" i="38"/>
  <c r="H8" i="38"/>
  <c r="I8" i="35"/>
  <c r="H8" i="35"/>
  <c r="I14" i="35"/>
  <c r="H14" i="35"/>
  <c r="J76" i="33"/>
  <c r="H12" i="33"/>
  <c r="H84" i="31"/>
  <c r="H38" i="31"/>
  <c r="I33" i="35"/>
  <c r="H33" i="35"/>
  <c r="I38" i="35"/>
  <c r="H38" i="35"/>
  <c r="J86" i="33"/>
  <c r="H63" i="31"/>
  <c r="O56" i="33"/>
  <c r="N56" i="33"/>
  <c r="H34" i="33"/>
  <c r="J34" i="33"/>
  <c r="J98" i="33"/>
  <c r="J85" i="33"/>
  <c r="L87" i="31"/>
  <c r="H37" i="31"/>
  <c r="J61" i="33"/>
  <c r="O10" i="33"/>
  <c r="H83" i="33"/>
  <c r="H103" i="33"/>
  <c r="J103" i="33"/>
  <c r="H86" i="31"/>
  <c r="H32" i="31"/>
  <c r="L35" i="33"/>
  <c r="N35" i="33"/>
  <c r="L11" i="33"/>
  <c r="L79" i="33"/>
  <c r="N79" i="33"/>
  <c r="L104" i="33"/>
  <c r="L84" i="33"/>
  <c r="L105" i="33"/>
  <c r="F54" i="31"/>
  <c r="H54" i="31"/>
  <c r="O98" i="31"/>
  <c r="J284" i="30"/>
  <c r="L274" i="30"/>
  <c r="F236" i="30"/>
  <c r="F81" i="31"/>
  <c r="H81" i="31"/>
  <c r="L285" i="30"/>
  <c r="F261" i="30"/>
  <c r="H251" i="30"/>
  <c r="J235" i="30"/>
  <c r="N79" i="31"/>
  <c r="O79" i="31"/>
  <c r="F16" i="33"/>
  <c r="H16" i="33"/>
  <c r="F12" i="33"/>
  <c r="F53" i="33"/>
  <c r="H53" i="33"/>
  <c r="F19" i="33"/>
  <c r="F87" i="33"/>
  <c r="F75" i="33"/>
  <c r="F82" i="33"/>
  <c r="F109" i="31"/>
  <c r="F56" i="31"/>
  <c r="N99" i="31"/>
  <c r="O99" i="31"/>
  <c r="O273" i="30"/>
  <c r="N273" i="30"/>
  <c r="O229" i="30"/>
  <c r="N229" i="30"/>
  <c r="L13" i="33"/>
  <c r="F36" i="31"/>
  <c r="J278" i="30"/>
  <c r="L278" i="30"/>
  <c r="F252" i="30"/>
  <c r="H252" i="30"/>
  <c r="J234" i="30"/>
  <c r="L234" i="30"/>
  <c r="O11" i="33"/>
  <c r="N11" i="33"/>
  <c r="N9" i="33"/>
  <c r="O9" i="33"/>
  <c r="O97" i="33"/>
  <c r="M109" i="33"/>
  <c r="N97" i="33"/>
  <c r="F99" i="31"/>
  <c r="H99" i="31"/>
  <c r="F104" i="31"/>
  <c r="H104" i="31"/>
  <c r="F40" i="31"/>
  <c r="H283" i="30"/>
  <c r="J283" i="30"/>
  <c r="F257" i="30"/>
  <c r="H239" i="30"/>
  <c r="J239" i="30"/>
  <c r="J86" i="31"/>
  <c r="J106" i="31"/>
  <c r="J77" i="31"/>
  <c r="L77" i="31"/>
  <c r="J76" i="31"/>
  <c r="L76" i="31"/>
  <c r="J100" i="31"/>
  <c r="L100" i="31"/>
  <c r="J107" i="31"/>
  <c r="L107" i="31"/>
  <c r="L197" i="30"/>
  <c r="J167" i="30"/>
  <c r="L167" i="30"/>
  <c r="F141" i="30"/>
  <c r="H141" i="30"/>
  <c r="L121" i="30"/>
  <c r="N121" i="30"/>
  <c r="L212" i="30"/>
  <c r="F188" i="30"/>
  <c r="H188" i="30"/>
  <c r="L168" i="30"/>
  <c r="J31" i="31"/>
  <c r="L31" i="31"/>
  <c r="F211" i="30"/>
  <c r="F216" i="30"/>
  <c r="H216" i="30"/>
  <c r="F209" i="30"/>
  <c r="F214" i="30"/>
  <c r="J185" i="30"/>
  <c r="L185" i="30"/>
  <c r="O167" i="30"/>
  <c r="N167" i="30"/>
  <c r="J141" i="30"/>
  <c r="L141" i="30"/>
  <c r="N123" i="30"/>
  <c r="O123" i="30"/>
  <c r="J196" i="30"/>
  <c r="L196" i="30"/>
  <c r="L186" i="30"/>
  <c r="N186" i="30"/>
  <c r="H168" i="30"/>
  <c r="J168" i="30"/>
  <c r="F150" i="30"/>
  <c r="J122" i="30"/>
  <c r="L122" i="30"/>
  <c r="J77" i="30"/>
  <c r="J78" i="30"/>
  <c r="H83" i="30"/>
  <c r="F87" i="30"/>
  <c r="F55" i="30"/>
  <c r="F86" i="30"/>
  <c r="L60" i="30"/>
  <c r="F53" i="30"/>
  <c r="O79" i="30"/>
  <c r="N79" i="30"/>
  <c r="F59" i="30"/>
  <c r="O78" i="30"/>
  <c r="N78" i="30"/>
  <c r="L75" i="30"/>
  <c r="O56" i="30"/>
  <c r="F56" i="30"/>
  <c r="L80" i="30"/>
  <c r="C146" i="28"/>
  <c r="E62" i="28"/>
  <c r="M23" i="28"/>
  <c r="I23" i="28"/>
  <c r="L23" i="28"/>
  <c r="K23" i="28"/>
  <c r="J23" i="28"/>
  <c r="L71" i="28"/>
  <c r="K71" i="28"/>
  <c r="J71" i="28"/>
  <c r="I71" i="28"/>
  <c r="M71" i="28"/>
  <c r="M94" i="28"/>
  <c r="L94" i="28"/>
  <c r="K94" i="28"/>
  <c r="I94" i="28"/>
  <c r="J94" i="28"/>
  <c r="L88" i="28"/>
  <c r="K88" i="28"/>
  <c r="J88" i="28"/>
  <c r="I88" i="28"/>
  <c r="M88" i="28"/>
  <c r="L52" i="28"/>
  <c r="J52" i="28"/>
  <c r="I52" i="28"/>
  <c r="M52" i="28"/>
  <c r="K52" i="28"/>
  <c r="J145" i="28"/>
  <c r="I145" i="28"/>
  <c r="M145" i="28"/>
  <c r="L145" i="28"/>
  <c r="K145" i="28"/>
  <c r="K107" i="28"/>
  <c r="I107" i="28"/>
  <c r="M107" i="28"/>
  <c r="L107" i="28"/>
  <c r="J107" i="28"/>
  <c r="J67" i="28"/>
  <c r="L67" i="28"/>
  <c r="K67" i="28"/>
  <c r="M67" i="28"/>
  <c r="I67" i="28"/>
  <c r="M158" i="28"/>
  <c r="K158" i="28"/>
  <c r="J158" i="28"/>
  <c r="L158" i="28"/>
  <c r="I158" i="28"/>
  <c r="M73" i="28"/>
  <c r="L73" i="28"/>
  <c r="J73" i="28"/>
  <c r="I73" i="28"/>
  <c r="K73" i="28"/>
  <c r="L122" i="28"/>
  <c r="K122" i="28"/>
  <c r="I122" i="28"/>
  <c r="M122" i="28"/>
  <c r="J122" i="28"/>
  <c r="K142" i="28"/>
  <c r="J142" i="28"/>
  <c r="M142" i="28"/>
  <c r="L142" i="28"/>
  <c r="I142" i="28"/>
  <c r="I157" i="28"/>
  <c r="M157" i="28"/>
  <c r="K157" i="28"/>
  <c r="L157" i="28"/>
  <c r="J157" i="28"/>
  <c r="G34" i="28"/>
  <c r="F90" i="28"/>
  <c r="E48" i="28"/>
  <c r="L129" i="28"/>
  <c r="J129" i="28"/>
  <c r="F102" i="25"/>
  <c r="F86" i="25"/>
  <c r="F62" i="25"/>
  <c r="F57" i="25"/>
  <c r="D104" i="28"/>
  <c r="D90" i="28"/>
  <c r="D76" i="28"/>
  <c r="F82" i="25"/>
  <c r="F185" i="24"/>
  <c r="H185" i="24"/>
  <c r="L165" i="24"/>
  <c r="H147" i="24"/>
  <c r="L129" i="24"/>
  <c r="O119" i="24"/>
  <c r="N119" i="24"/>
  <c r="H76" i="24"/>
  <c r="O53" i="24"/>
  <c r="F258" i="24"/>
  <c r="H258" i="24"/>
  <c r="L234" i="24"/>
  <c r="H216" i="24"/>
  <c r="J216" i="24"/>
  <c r="N188" i="24"/>
  <c r="O188" i="24"/>
  <c r="L168" i="24"/>
  <c r="H150" i="24"/>
  <c r="J150" i="24"/>
  <c r="F108" i="24"/>
  <c r="H108" i="24"/>
  <c r="H79" i="24"/>
  <c r="J79" i="24"/>
  <c r="F62" i="24"/>
  <c r="H267" i="24"/>
  <c r="J267" i="24"/>
  <c r="J209" i="24"/>
  <c r="F191" i="24"/>
  <c r="F267" i="24"/>
  <c r="H257" i="24"/>
  <c r="L235" i="24"/>
  <c r="F219" i="24"/>
  <c r="H209" i="24"/>
  <c r="L191" i="24"/>
  <c r="L84" i="24"/>
  <c r="L37" i="25"/>
  <c r="N31" i="25"/>
  <c r="O31" i="25"/>
  <c r="O97" i="25"/>
  <c r="N97" i="25"/>
  <c r="F262" i="24"/>
  <c r="H262" i="24"/>
  <c r="L238" i="24"/>
  <c r="F230" i="24"/>
  <c r="O230" i="24"/>
  <c r="J174" i="24"/>
  <c r="L174" i="24"/>
  <c r="L164" i="24"/>
  <c r="N164" i="24"/>
  <c r="H146" i="24"/>
  <c r="J146" i="24"/>
  <c r="F128" i="24"/>
  <c r="L87" i="24"/>
  <c r="N77" i="24"/>
  <c r="O77" i="24"/>
  <c r="L109" i="25"/>
  <c r="L38" i="25"/>
  <c r="L54" i="25"/>
  <c r="L86" i="25"/>
  <c r="L42" i="25"/>
  <c r="O187" i="24"/>
  <c r="N187" i="24"/>
  <c r="F61" i="24"/>
  <c r="J53" i="19"/>
  <c r="H53" i="19"/>
  <c r="W51" i="19"/>
  <c r="P88" i="19"/>
  <c r="P82" i="19"/>
  <c r="R82" i="19"/>
  <c r="P155" i="19"/>
  <c r="N91" i="19"/>
  <c r="N119" i="19"/>
  <c r="F239" i="24"/>
  <c r="H229" i="24"/>
  <c r="L211" i="24"/>
  <c r="F195" i="24"/>
  <c r="L175" i="24"/>
  <c r="O167" i="24"/>
  <c r="F99" i="24"/>
  <c r="H99" i="24"/>
  <c r="F53" i="24"/>
  <c r="J86" i="24"/>
  <c r="F42" i="24"/>
  <c r="H42" i="24"/>
  <c r="F40" i="24"/>
  <c r="H40" i="24"/>
  <c r="X12" i="22"/>
  <c r="AB12" i="22"/>
  <c r="AA12" i="22"/>
  <c r="Z12" i="22"/>
  <c r="Y12" i="22"/>
  <c r="F9" i="24"/>
  <c r="H9" i="24"/>
  <c r="F11" i="24"/>
  <c r="H11" i="24"/>
  <c r="S21" i="22"/>
  <c r="H55" i="24"/>
  <c r="R19" i="21"/>
  <c r="N22" i="21"/>
  <c r="P61" i="19"/>
  <c r="P48" i="19"/>
  <c r="J34" i="19"/>
  <c r="H34" i="19"/>
  <c r="J61" i="19"/>
  <c r="H61" i="19"/>
  <c r="P32" i="19"/>
  <c r="J18" i="19"/>
  <c r="H18" i="19"/>
  <c r="W91" i="19"/>
  <c r="W121" i="19"/>
  <c r="W161" i="19"/>
  <c r="H127" i="19"/>
  <c r="J127" i="19"/>
  <c r="N21" i="19"/>
  <c r="P15" i="19"/>
  <c r="P46" i="19"/>
  <c r="P33" i="19"/>
  <c r="P20" i="19"/>
  <c r="P114" i="19"/>
  <c r="P73" i="19"/>
  <c r="P117" i="19"/>
  <c r="P90" i="19"/>
  <c r="P70" i="19"/>
  <c r="R70" i="19"/>
  <c r="P138" i="19"/>
  <c r="P146" i="19"/>
  <c r="R146" i="19"/>
  <c r="P157" i="19"/>
  <c r="H97" i="19"/>
  <c r="J97" i="19"/>
  <c r="G105" i="19"/>
  <c r="N37" i="19"/>
  <c r="N107" i="19"/>
  <c r="P89" i="19"/>
  <c r="J38" i="19"/>
  <c r="H38" i="19"/>
  <c r="G37" i="19"/>
  <c r="H70" i="19"/>
  <c r="J70" i="19"/>
  <c r="H117" i="19"/>
  <c r="J117" i="19"/>
  <c r="H82" i="19"/>
  <c r="J82" i="19"/>
  <c r="H116" i="19"/>
  <c r="J116" i="19"/>
  <c r="H89" i="19"/>
  <c r="J89" i="19"/>
  <c r="H73" i="19"/>
  <c r="J73" i="19"/>
  <c r="H139" i="19"/>
  <c r="G147" i="19"/>
  <c r="J139" i="19"/>
  <c r="H150" i="19"/>
  <c r="G149" i="19"/>
  <c r="J150" i="19"/>
  <c r="H158" i="19"/>
  <c r="J158" i="19"/>
  <c r="M146" i="17"/>
  <c r="L146" i="17"/>
  <c r="K146" i="17"/>
  <c r="J146" i="17"/>
  <c r="I146" i="17"/>
  <c r="M52" i="17"/>
  <c r="H51" i="17"/>
  <c r="L52" i="17"/>
  <c r="K52" i="17"/>
  <c r="J52" i="17"/>
  <c r="I52" i="17"/>
  <c r="I117" i="17"/>
  <c r="M117" i="17"/>
  <c r="L117" i="17"/>
  <c r="K117" i="17"/>
  <c r="J117" i="17"/>
  <c r="S9" i="17"/>
  <c r="J123" i="17"/>
  <c r="I123" i="17"/>
  <c r="M123" i="17"/>
  <c r="L123" i="17"/>
  <c r="K123" i="17"/>
  <c r="J88" i="17"/>
  <c r="I88" i="17"/>
  <c r="M88" i="17"/>
  <c r="L88" i="17"/>
  <c r="K88" i="17"/>
  <c r="J71" i="17"/>
  <c r="I71" i="17"/>
  <c r="M71" i="17"/>
  <c r="L71" i="17"/>
  <c r="K71" i="17"/>
  <c r="E63" i="17"/>
  <c r="L158" i="17"/>
  <c r="J158" i="17"/>
  <c r="K128" i="17"/>
  <c r="J128" i="17"/>
  <c r="I128" i="17"/>
  <c r="M128" i="17"/>
  <c r="L128" i="17"/>
  <c r="K111" i="17"/>
  <c r="J111" i="17"/>
  <c r="I111" i="17"/>
  <c r="H119" i="17"/>
  <c r="M111" i="17"/>
  <c r="L111" i="17"/>
  <c r="K76" i="17"/>
  <c r="J76" i="17"/>
  <c r="I76" i="17"/>
  <c r="M76" i="17"/>
  <c r="L76" i="17"/>
  <c r="F23" i="19"/>
  <c r="F149" i="19"/>
  <c r="F161" i="19"/>
  <c r="L159" i="17"/>
  <c r="K159" i="17"/>
  <c r="J159" i="17"/>
  <c r="I159" i="17"/>
  <c r="M159" i="17"/>
  <c r="E133" i="17"/>
  <c r="D119" i="17"/>
  <c r="F79" i="17"/>
  <c r="M156" i="17"/>
  <c r="L156" i="17"/>
  <c r="K156" i="17"/>
  <c r="J156" i="17"/>
  <c r="I156" i="17"/>
  <c r="M139" i="17"/>
  <c r="L139" i="17"/>
  <c r="K139" i="17"/>
  <c r="J139" i="17"/>
  <c r="I139" i="17"/>
  <c r="H147" i="17"/>
  <c r="M104" i="17"/>
  <c r="L104" i="17"/>
  <c r="K104" i="17"/>
  <c r="J104" i="17"/>
  <c r="I104" i="17"/>
  <c r="F107" i="17"/>
  <c r="M58" i="17"/>
  <c r="L58" i="17"/>
  <c r="K58" i="17"/>
  <c r="J58" i="17"/>
  <c r="I58" i="17"/>
  <c r="AA14" i="17"/>
  <c r="Z14" i="17"/>
  <c r="Y14" i="17"/>
  <c r="W14" i="17"/>
  <c r="X14" i="17"/>
  <c r="V21" i="17"/>
  <c r="G77" i="17"/>
  <c r="K155" i="17"/>
  <c r="I155" i="17"/>
  <c r="I132" i="17"/>
  <c r="K132" i="17"/>
  <c r="R21" i="16"/>
  <c r="Z13" i="16"/>
  <c r="X13" i="16"/>
  <c r="S21" i="16"/>
  <c r="X19" i="16"/>
  <c r="Z19" i="16"/>
  <c r="U21" i="16"/>
  <c r="Y13" i="16"/>
  <c r="W13" i="16"/>
  <c r="U9" i="16"/>
  <c r="K128" i="13"/>
  <c r="I128" i="13"/>
  <c r="K85" i="13"/>
  <c r="I85" i="13"/>
  <c r="D76" i="13"/>
  <c r="L56" i="13"/>
  <c r="K56" i="13"/>
  <c r="J56" i="13"/>
  <c r="M56" i="13"/>
  <c r="I56" i="13"/>
  <c r="E48" i="13"/>
  <c r="AA20" i="15"/>
  <c r="Z20" i="15"/>
  <c r="X20" i="15"/>
  <c r="W20" i="15"/>
  <c r="Y20" i="15"/>
  <c r="I44" i="13"/>
  <c r="M44" i="13"/>
  <c r="L44" i="13"/>
  <c r="K44" i="13"/>
  <c r="J44" i="13"/>
  <c r="W15" i="13"/>
  <c r="AA15" i="13"/>
  <c r="Z15" i="13"/>
  <c r="Y15" i="13"/>
  <c r="X15" i="13"/>
  <c r="U53" i="12"/>
  <c r="X53" i="12"/>
  <c r="V53" i="12"/>
  <c r="X56" i="12"/>
  <c r="X57" i="12"/>
  <c r="X54" i="12"/>
  <c r="W16" i="12"/>
  <c r="L128" i="13"/>
  <c r="J128" i="13"/>
  <c r="J84" i="13"/>
  <c r="I84" i="13"/>
  <c r="M84" i="13"/>
  <c r="L84" i="13"/>
  <c r="K84" i="13"/>
  <c r="E76" i="13"/>
  <c r="J68" i="13"/>
  <c r="L68" i="13"/>
  <c r="J24" i="13"/>
  <c r="I24" i="13"/>
  <c r="M24" i="13"/>
  <c r="L24" i="13"/>
  <c r="K24" i="13"/>
  <c r="J10" i="13"/>
  <c r="I10" i="13"/>
  <c r="M10" i="13"/>
  <c r="L10" i="13"/>
  <c r="K10" i="13"/>
  <c r="E55" i="12"/>
  <c r="R21" i="15"/>
  <c r="Y14" i="15"/>
  <c r="X14" i="15"/>
  <c r="W14" i="15"/>
  <c r="AA14" i="15"/>
  <c r="Z14" i="15"/>
  <c r="V13" i="14"/>
  <c r="U13" i="14"/>
  <c r="T13" i="14"/>
  <c r="L86" i="13"/>
  <c r="K86" i="13"/>
  <c r="J86" i="13"/>
  <c r="M86" i="13"/>
  <c r="I86" i="13"/>
  <c r="L43" i="13"/>
  <c r="K43" i="13"/>
  <c r="J43" i="13"/>
  <c r="M43" i="13"/>
  <c r="I43" i="13"/>
  <c r="E34" i="13"/>
  <c r="L15" i="13"/>
  <c r="K15" i="13"/>
  <c r="J15" i="13"/>
  <c r="M15" i="13"/>
  <c r="I15" i="13"/>
  <c r="F56" i="12"/>
  <c r="J75" i="10"/>
  <c r="F33" i="10"/>
  <c r="V20" i="14"/>
  <c r="T20" i="14"/>
  <c r="U20" i="14"/>
  <c r="M126" i="13"/>
  <c r="L126" i="13"/>
  <c r="K126" i="13"/>
  <c r="I126" i="13"/>
  <c r="J126" i="13"/>
  <c r="E118" i="13"/>
  <c r="M66" i="13"/>
  <c r="L66" i="13"/>
  <c r="K66" i="13"/>
  <c r="I66" i="13"/>
  <c r="J66" i="13"/>
  <c r="AA9" i="13"/>
  <c r="Z9" i="13"/>
  <c r="Y9" i="13"/>
  <c r="W9" i="13"/>
  <c r="X9" i="13"/>
  <c r="F54" i="12"/>
  <c r="F65" i="10"/>
  <c r="F38" i="10"/>
  <c r="G160" i="13"/>
  <c r="M123" i="13"/>
  <c r="L123" i="13"/>
  <c r="J123" i="13"/>
  <c r="I123" i="13"/>
  <c r="K123" i="13"/>
  <c r="J107" i="13"/>
  <c r="L107" i="13"/>
  <c r="J64" i="13"/>
  <c r="L64" i="13"/>
  <c r="J46" i="13"/>
  <c r="L46" i="13"/>
  <c r="X16" i="13"/>
  <c r="Z16" i="13"/>
  <c r="N12" i="12"/>
  <c r="M12" i="12"/>
  <c r="L12" i="12"/>
  <c r="J12" i="12"/>
  <c r="I12" i="12"/>
  <c r="K12" i="12"/>
  <c r="F87" i="10"/>
  <c r="F41" i="10"/>
  <c r="L261" i="8"/>
  <c r="F207" i="8"/>
  <c r="G54" i="12"/>
  <c r="J36" i="12"/>
  <c r="I36" i="12"/>
  <c r="G55" i="12"/>
  <c r="I8" i="12"/>
  <c r="J8" i="12"/>
  <c r="J34" i="12"/>
  <c r="I34" i="12"/>
  <c r="F101" i="10"/>
  <c r="H101" i="10"/>
  <c r="J63" i="10"/>
  <c r="L63" i="10"/>
  <c r="L33" i="10"/>
  <c r="L57" i="10"/>
  <c r="N57" i="10"/>
  <c r="L62" i="10"/>
  <c r="L11" i="10"/>
  <c r="L278" i="8"/>
  <c r="H260" i="8"/>
  <c r="J260" i="8"/>
  <c r="N232" i="8"/>
  <c r="O232" i="8"/>
  <c r="J214" i="8"/>
  <c r="L214" i="8"/>
  <c r="F188" i="8"/>
  <c r="H188" i="8"/>
  <c r="F100" i="8"/>
  <c r="H100" i="8"/>
  <c r="M43" i="6"/>
  <c r="L43" i="6"/>
  <c r="K43" i="6"/>
  <c r="J43" i="6"/>
  <c r="I43" i="6"/>
  <c r="M45" i="6"/>
  <c r="M35" i="6"/>
  <c r="L35" i="6"/>
  <c r="K35" i="6"/>
  <c r="J35" i="6"/>
  <c r="I35" i="6"/>
  <c r="M27" i="6"/>
  <c r="L27" i="6"/>
  <c r="K27" i="6"/>
  <c r="J27" i="6"/>
  <c r="I27" i="6"/>
  <c r="M19" i="6"/>
  <c r="L19" i="6"/>
  <c r="K19" i="6"/>
  <c r="J19" i="6"/>
  <c r="I19" i="6"/>
  <c r="F146" i="13"/>
  <c r="V22" i="12"/>
  <c r="U22" i="12"/>
  <c r="V54" i="12"/>
  <c r="U54" i="12"/>
  <c r="V20" i="12"/>
  <c r="U20" i="12"/>
  <c r="V52" i="12"/>
  <c r="U52" i="12"/>
  <c r="J40" i="10"/>
  <c r="L40" i="10"/>
  <c r="J16" i="10"/>
  <c r="L281" i="8"/>
  <c r="H255" i="8"/>
  <c r="L237" i="8"/>
  <c r="H211" i="8"/>
  <c r="F125" i="8"/>
  <c r="J80" i="8"/>
  <c r="L80" i="8"/>
  <c r="F38" i="8"/>
  <c r="H38" i="8"/>
  <c r="H31" i="10"/>
  <c r="J31" i="10"/>
  <c r="H12" i="10"/>
  <c r="J12" i="10"/>
  <c r="J278" i="8"/>
  <c r="F260" i="8"/>
  <c r="L240" i="8"/>
  <c r="F172" i="8"/>
  <c r="F79" i="8"/>
  <c r="H79" i="8"/>
  <c r="F62" i="8"/>
  <c r="F41" i="8"/>
  <c r="H41" i="8"/>
  <c r="T47" i="6"/>
  <c r="S47" i="6"/>
  <c r="V47" i="6"/>
  <c r="U47" i="6"/>
  <c r="W47" i="6"/>
  <c r="T39" i="6"/>
  <c r="S39" i="6"/>
  <c r="U39" i="6"/>
  <c r="V39" i="6"/>
  <c r="W39" i="6"/>
  <c r="W40" i="6"/>
  <c r="T31" i="6"/>
  <c r="S31" i="6"/>
  <c r="W31" i="6"/>
  <c r="U31" i="6"/>
  <c r="V31" i="6"/>
  <c r="T23" i="6"/>
  <c r="S23" i="6"/>
  <c r="W23" i="6"/>
  <c r="V23" i="6"/>
  <c r="U23" i="6"/>
  <c r="T16" i="6"/>
  <c r="V16" i="6"/>
  <c r="V8" i="6"/>
  <c r="T8" i="6"/>
  <c r="Q20" i="13"/>
  <c r="L75" i="10"/>
  <c r="J14" i="10"/>
  <c r="H283" i="8"/>
  <c r="L257" i="8"/>
  <c r="F241" i="8"/>
  <c r="H231" i="8"/>
  <c r="J215" i="8"/>
  <c r="J86" i="8"/>
  <c r="L76" i="8"/>
  <c r="J59" i="8"/>
  <c r="F104" i="13"/>
  <c r="L14" i="12"/>
  <c r="K14" i="12"/>
  <c r="C56" i="12"/>
  <c r="K42" i="12"/>
  <c r="L42" i="12"/>
  <c r="L20" i="12"/>
  <c r="K20" i="12"/>
  <c r="L52" i="12"/>
  <c r="K52" i="12"/>
  <c r="J54" i="10"/>
  <c r="O32" i="10"/>
  <c r="N32" i="10"/>
  <c r="F280" i="8"/>
  <c r="L260" i="8"/>
  <c r="F170" i="8"/>
  <c r="H83" i="8"/>
  <c r="L12" i="6"/>
  <c r="K12" i="6"/>
  <c r="J12" i="6"/>
  <c r="I12" i="6"/>
  <c r="M12" i="6"/>
  <c r="M13" i="6"/>
  <c r="M15" i="6"/>
  <c r="O77" i="10"/>
  <c r="N77" i="10"/>
  <c r="O275" i="8"/>
  <c r="N275" i="8"/>
  <c r="O231" i="8"/>
  <c r="N231" i="8"/>
  <c r="L167" i="8"/>
  <c r="J174" i="8"/>
  <c r="J171" i="8"/>
  <c r="W13" i="5"/>
  <c r="V13" i="5"/>
  <c r="U13" i="5"/>
  <c r="S13" i="5"/>
  <c r="T13" i="5"/>
  <c r="H187" i="3"/>
  <c r="K61" i="2"/>
  <c r="J61" i="2"/>
  <c r="F17" i="2"/>
  <c r="H185" i="8"/>
  <c r="O189" i="8"/>
  <c r="N189" i="8"/>
  <c r="F185" i="8"/>
  <c r="J195" i="8"/>
  <c r="J192" i="8"/>
  <c r="L192" i="8"/>
  <c r="H191" i="8"/>
  <c r="O141" i="8"/>
  <c r="N141" i="8"/>
  <c r="G195" i="3"/>
  <c r="J163" i="3"/>
  <c r="N163" i="3"/>
  <c r="K163" i="3"/>
  <c r="M163" i="3"/>
  <c r="L163" i="3"/>
  <c r="J145" i="3"/>
  <c r="N145" i="3"/>
  <c r="M145" i="3"/>
  <c r="K145" i="3"/>
  <c r="L145" i="3"/>
  <c r="J64" i="2"/>
  <c r="K64" i="2"/>
  <c r="I67" i="2"/>
  <c r="N64" i="2"/>
  <c r="M64" i="2"/>
  <c r="L64" i="2"/>
  <c r="M10" i="2"/>
  <c r="L10" i="2"/>
  <c r="J23" i="2"/>
  <c r="K23" i="2"/>
  <c r="H141" i="8"/>
  <c r="F151" i="8"/>
  <c r="H146" i="8"/>
  <c r="H143" i="8"/>
  <c r="O142" i="8"/>
  <c r="N142" i="8"/>
  <c r="L152" i="8"/>
  <c r="L149" i="8"/>
  <c r="L146" i="8"/>
  <c r="L32" i="6"/>
  <c r="J32" i="6"/>
  <c r="L7" i="6"/>
  <c r="J7" i="6"/>
  <c r="V46" i="5"/>
  <c r="U46" i="5"/>
  <c r="T46" i="5"/>
  <c r="S46" i="5"/>
  <c r="W46" i="5"/>
  <c r="T48" i="5"/>
  <c r="S48" i="5"/>
  <c r="W48" i="5"/>
  <c r="V48" i="5"/>
  <c r="U48" i="5"/>
  <c r="W52" i="5"/>
  <c r="W50" i="5"/>
  <c r="V50" i="5"/>
  <c r="S50" i="5"/>
  <c r="U50" i="5"/>
  <c r="T50" i="5"/>
  <c r="L209" i="3"/>
  <c r="M209" i="3"/>
  <c r="K209" i="3"/>
  <c r="J209" i="3"/>
  <c r="N209" i="3"/>
  <c r="L170" i="3"/>
  <c r="M170" i="3"/>
  <c r="K170" i="3"/>
  <c r="J170" i="3"/>
  <c r="N170" i="3"/>
  <c r="L154" i="3"/>
  <c r="K154" i="3"/>
  <c r="J154" i="3"/>
  <c r="M154" i="3"/>
  <c r="N154" i="3"/>
  <c r="S47" i="5"/>
  <c r="U47" i="5"/>
  <c r="H193" i="3"/>
  <c r="F67" i="2"/>
  <c r="K35" i="2"/>
  <c r="J35" i="2"/>
  <c r="K11" i="2"/>
  <c r="J11" i="2"/>
  <c r="N180" i="3"/>
  <c r="M180" i="3"/>
  <c r="L180" i="3"/>
  <c r="K180" i="3"/>
  <c r="I191" i="3"/>
  <c r="J180" i="3"/>
  <c r="M17" i="5"/>
  <c r="L17" i="5"/>
  <c r="K17" i="5"/>
  <c r="J17" i="5"/>
  <c r="I17" i="5"/>
  <c r="M21" i="5"/>
  <c r="K37" i="5"/>
  <c r="J37" i="5"/>
  <c r="I37" i="5"/>
  <c r="L37" i="5"/>
  <c r="M37" i="5"/>
  <c r="I39" i="5"/>
  <c r="M39" i="5"/>
  <c r="K39" i="5"/>
  <c r="J39" i="5"/>
  <c r="L39" i="5"/>
  <c r="N185" i="3"/>
  <c r="I196" i="3"/>
  <c r="M185" i="3"/>
  <c r="L185" i="3"/>
  <c r="K185" i="3"/>
  <c r="J185" i="3"/>
  <c r="N62" i="2"/>
  <c r="M62" i="2"/>
  <c r="L62" i="2"/>
  <c r="K62" i="2"/>
  <c r="J62" i="2"/>
  <c r="G42" i="2"/>
  <c r="M20" i="2"/>
  <c r="L20" i="2"/>
  <c r="K20" i="2"/>
  <c r="J20" i="2"/>
  <c r="O121" i="8"/>
  <c r="N121" i="8"/>
  <c r="L122" i="8"/>
  <c r="L119" i="8"/>
  <c r="J21" i="5"/>
  <c r="L21" i="5"/>
  <c r="W15" i="5"/>
  <c r="V15" i="5"/>
  <c r="U15" i="5"/>
  <c r="T15" i="5"/>
  <c r="S15" i="5"/>
  <c r="H196" i="3"/>
  <c r="H186" i="3"/>
  <c r="L267" i="24"/>
  <c r="H237" i="24"/>
  <c r="L219" i="24"/>
  <c r="H193" i="24"/>
  <c r="O165" i="24"/>
  <c r="N165" i="24"/>
  <c r="J147" i="24"/>
  <c r="L147" i="24"/>
  <c r="H86" i="24"/>
  <c r="J80" i="24"/>
  <c r="L80" i="24"/>
  <c r="F19" i="24"/>
  <c r="H19" i="24"/>
  <c r="F15" i="24"/>
  <c r="H15" i="24"/>
  <c r="AB16" i="22"/>
  <c r="AA16" i="22"/>
  <c r="Z16" i="22"/>
  <c r="Y16" i="22"/>
  <c r="X16" i="22"/>
  <c r="J75" i="24"/>
  <c r="H63" i="24"/>
  <c r="J63" i="24"/>
  <c r="AB18" i="22"/>
  <c r="AA18" i="22"/>
  <c r="Z18" i="22"/>
  <c r="Y18" i="22"/>
  <c r="X18" i="22"/>
  <c r="R18" i="21"/>
  <c r="M22" i="21"/>
  <c r="S22" i="21" s="1"/>
  <c r="S21" i="21"/>
  <c r="J60" i="19"/>
  <c r="H60" i="19"/>
  <c r="J47" i="19"/>
  <c r="H47" i="19"/>
  <c r="P18" i="19"/>
  <c r="H123" i="19"/>
  <c r="J123" i="19"/>
  <c r="H72" i="19"/>
  <c r="J72" i="19"/>
  <c r="N35" i="19"/>
  <c r="R45" i="19"/>
  <c r="P45" i="19"/>
  <c r="J31" i="19"/>
  <c r="H31" i="19"/>
  <c r="P115" i="19"/>
  <c r="R115" i="19"/>
  <c r="P11" i="19"/>
  <c r="R59" i="19"/>
  <c r="P59" i="19"/>
  <c r="J45" i="19"/>
  <c r="H45" i="19"/>
  <c r="J32" i="19"/>
  <c r="H32" i="19"/>
  <c r="J19" i="19"/>
  <c r="H19" i="19"/>
  <c r="P67" i="19"/>
  <c r="R67" i="19"/>
  <c r="P118" i="19"/>
  <c r="P83" i="19"/>
  <c r="O91" i="19"/>
  <c r="P122" i="19"/>
  <c r="R122" i="19"/>
  <c r="O121" i="19"/>
  <c r="P95" i="19"/>
  <c r="P128" i="19"/>
  <c r="P139" i="19"/>
  <c r="O147" i="19"/>
  <c r="P150" i="19"/>
  <c r="O149" i="19"/>
  <c r="P158" i="19"/>
  <c r="N79" i="19"/>
  <c r="N93" i="19"/>
  <c r="J33" i="19"/>
  <c r="H33" i="19"/>
  <c r="H83" i="19"/>
  <c r="J83" i="19"/>
  <c r="G91" i="19"/>
  <c r="H122" i="19"/>
  <c r="J122" i="19"/>
  <c r="G121" i="19"/>
  <c r="H86" i="19"/>
  <c r="J86" i="19"/>
  <c r="H125" i="19"/>
  <c r="G133" i="19"/>
  <c r="J125" i="19"/>
  <c r="H94" i="19"/>
  <c r="J94" i="19"/>
  <c r="G93" i="19"/>
  <c r="H129" i="19"/>
  <c r="J129" i="19"/>
  <c r="H140" i="19"/>
  <c r="J140" i="19"/>
  <c r="H151" i="19"/>
  <c r="J151" i="19"/>
  <c r="H159" i="19"/>
  <c r="J159" i="19"/>
  <c r="M129" i="17"/>
  <c r="L129" i="17"/>
  <c r="K129" i="17"/>
  <c r="J129" i="17"/>
  <c r="I129" i="17"/>
  <c r="M112" i="17"/>
  <c r="L112" i="17"/>
  <c r="K112" i="17"/>
  <c r="J112" i="17"/>
  <c r="I112" i="17"/>
  <c r="F149" i="17"/>
  <c r="I100" i="17"/>
  <c r="M100" i="17"/>
  <c r="L100" i="17"/>
  <c r="K100" i="17"/>
  <c r="J100" i="17"/>
  <c r="I83" i="17"/>
  <c r="H91" i="17"/>
  <c r="M83" i="17"/>
  <c r="L83" i="17"/>
  <c r="K83" i="17"/>
  <c r="J83" i="17"/>
  <c r="Y19" i="17"/>
  <c r="W19" i="17"/>
  <c r="D161" i="17"/>
  <c r="D135" i="17"/>
  <c r="C121" i="17"/>
  <c r="J54" i="17"/>
  <c r="I54" i="17"/>
  <c r="M54" i="17"/>
  <c r="L54" i="17"/>
  <c r="K54" i="17"/>
  <c r="K94" i="17"/>
  <c r="J94" i="17"/>
  <c r="I94" i="17"/>
  <c r="M94" i="17"/>
  <c r="H93" i="17"/>
  <c r="L94" i="17"/>
  <c r="K59" i="17"/>
  <c r="J59" i="17"/>
  <c r="I59" i="17"/>
  <c r="M59" i="17"/>
  <c r="L59" i="17"/>
  <c r="W16" i="17"/>
  <c r="Y16" i="17"/>
  <c r="F91" i="19"/>
  <c r="H118" i="19"/>
  <c r="L142" i="17"/>
  <c r="K142" i="17"/>
  <c r="J142" i="17"/>
  <c r="I142" i="17"/>
  <c r="M142" i="17"/>
  <c r="L125" i="17"/>
  <c r="K125" i="17"/>
  <c r="J125" i="17"/>
  <c r="I125" i="17"/>
  <c r="H133" i="17"/>
  <c r="M125" i="17"/>
  <c r="L90" i="17"/>
  <c r="K90" i="17"/>
  <c r="J90" i="17"/>
  <c r="I90" i="17"/>
  <c r="M90" i="17"/>
  <c r="M122" i="17"/>
  <c r="H121" i="17"/>
  <c r="L122" i="17"/>
  <c r="K122" i="17"/>
  <c r="J122" i="17"/>
  <c r="I122" i="17"/>
  <c r="M87" i="17"/>
  <c r="L87" i="17"/>
  <c r="K87" i="17"/>
  <c r="J87" i="17"/>
  <c r="I87" i="17"/>
  <c r="M70" i="17"/>
  <c r="L70" i="17"/>
  <c r="K70" i="17"/>
  <c r="J70" i="17"/>
  <c r="I70" i="17"/>
  <c r="M153" i="17"/>
  <c r="L153" i="17"/>
  <c r="K153" i="17"/>
  <c r="J153" i="17"/>
  <c r="I153" i="17"/>
  <c r="H161" i="17"/>
  <c r="H149" i="17"/>
  <c r="M118" i="17"/>
  <c r="L118" i="17"/>
  <c r="K118" i="17"/>
  <c r="J118" i="17"/>
  <c r="I118" i="17"/>
  <c r="T21" i="17"/>
  <c r="G133" i="17"/>
  <c r="G93" i="17"/>
  <c r="G63" i="17"/>
  <c r="I55" i="17"/>
  <c r="K55" i="17"/>
  <c r="K141" i="17"/>
  <c r="I141" i="17"/>
  <c r="AA11" i="16"/>
  <c r="Z11" i="16"/>
  <c r="Y11" i="16"/>
  <c r="X11" i="16"/>
  <c r="W11" i="16"/>
  <c r="Q21" i="16"/>
  <c r="X16" i="16"/>
  <c r="W16" i="16"/>
  <c r="AA16" i="16"/>
  <c r="Z16" i="16"/>
  <c r="Y16" i="16"/>
  <c r="G161" i="17"/>
  <c r="Z17" i="16"/>
  <c r="Y17" i="16"/>
  <c r="X17" i="16"/>
  <c r="W17" i="16"/>
  <c r="AA17" i="16"/>
  <c r="L142" i="13"/>
  <c r="K142" i="13"/>
  <c r="J142" i="13"/>
  <c r="M142" i="13"/>
  <c r="I142" i="13"/>
  <c r="L99" i="13"/>
  <c r="K99" i="13"/>
  <c r="J99" i="13"/>
  <c r="M99" i="13"/>
  <c r="I99" i="13"/>
  <c r="E90" i="13"/>
  <c r="G76" i="13"/>
  <c r="K68" i="13"/>
  <c r="I68" i="13"/>
  <c r="C62" i="13"/>
  <c r="L39" i="13"/>
  <c r="K39" i="13"/>
  <c r="J39" i="13"/>
  <c r="M39" i="13"/>
  <c r="I39" i="13"/>
  <c r="Z12" i="15"/>
  <c r="X12" i="15"/>
  <c r="W12" i="15"/>
  <c r="AA12" i="15"/>
  <c r="Y12" i="15"/>
  <c r="I148" i="13"/>
  <c r="M148" i="13"/>
  <c r="L148" i="13"/>
  <c r="K148" i="13"/>
  <c r="J148" i="13"/>
  <c r="I87" i="13"/>
  <c r="M87" i="13"/>
  <c r="L87" i="13"/>
  <c r="K87" i="13"/>
  <c r="J87" i="13"/>
  <c r="I27" i="13"/>
  <c r="M27" i="13"/>
  <c r="L27" i="13"/>
  <c r="K27" i="13"/>
  <c r="J27" i="13"/>
  <c r="W52" i="12"/>
  <c r="U45" i="12"/>
  <c r="X45" i="12"/>
  <c r="V45" i="12"/>
  <c r="W40" i="12"/>
  <c r="I35" i="12"/>
  <c r="M35" i="12"/>
  <c r="L35" i="12"/>
  <c r="K35" i="12"/>
  <c r="N35" i="12"/>
  <c r="J35" i="12"/>
  <c r="N38" i="12"/>
  <c r="N36" i="12"/>
  <c r="U29" i="12"/>
  <c r="X29" i="12"/>
  <c r="V29" i="12"/>
  <c r="J154" i="13"/>
  <c r="L154" i="13"/>
  <c r="J127" i="13"/>
  <c r="I127" i="13"/>
  <c r="M127" i="13"/>
  <c r="L127" i="13"/>
  <c r="K127" i="13"/>
  <c r="L111" i="13"/>
  <c r="J111" i="13"/>
  <c r="G104" i="13"/>
  <c r="J67" i="13"/>
  <c r="I67" i="13"/>
  <c r="M67" i="13"/>
  <c r="L67" i="13"/>
  <c r="K67" i="13"/>
  <c r="J51" i="13"/>
  <c r="L51" i="13"/>
  <c r="W10" i="12"/>
  <c r="Y9" i="15"/>
  <c r="W9" i="15"/>
  <c r="Z16" i="15"/>
  <c r="X16" i="15"/>
  <c r="L129" i="13"/>
  <c r="K129" i="13"/>
  <c r="J129" i="13"/>
  <c r="M129" i="13"/>
  <c r="I129" i="13"/>
  <c r="K115" i="13"/>
  <c r="I115" i="13"/>
  <c r="L69" i="13"/>
  <c r="K69" i="13"/>
  <c r="J69" i="13"/>
  <c r="M69" i="13"/>
  <c r="I69" i="13"/>
  <c r="H76" i="13"/>
  <c r="K55" i="13"/>
  <c r="I55" i="13"/>
  <c r="G62" i="13"/>
  <c r="L26" i="13"/>
  <c r="K26" i="13"/>
  <c r="J26" i="13"/>
  <c r="H34" i="13"/>
  <c r="M26" i="13"/>
  <c r="I26" i="13"/>
  <c r="X8" i="12"/>
  <c r="V8" i="12"/>
  <c r="U8" i="12"/>
  <c r="F16" i="10"/>
  <c r="E160" i="13"/>
  <c r="G146" i="13"/>
  <c r="M109" i="13"/>
  <c r="L109" i="13"/>
  <c r="K109" i="13"/>
  <c r="I109" i="13"/>
  <c r="J109" i="13"/>
  <c r="X51" i="12"/>
  <c r="U51" i="12"/>
  <c r="V51" i="12"/>
  <c r="W46" i="12"/>
  <c r="M41" i="12"/>
  <c r="L41" i="12"/>
  <c r="K41" i="12"/>
  <c r="I41" i="12"/>
  <c r="N41" i="12"/>
  <c r="J41" i="12"/>
  <c r="X35" i="12"/>
  <c r="U35" i="12"/>
  <c r="V35" i="12"/>
  <c r="X36" i="12"/>
  <c r="X38" i="12"/>
  <c r="W30" i="12"/>
  <c r="M25" i="12"/>
  <c r="L25" i="12"/>
  <c r="K25" i="12"/>
  <c r="I25" i="12"/>
  <c r="N25" i="12"/>
  <c r="J25" i="12"/>
  <c r="X19" i="12"/>
  <c r="U19" i="12"/>
  <c r="V19" i="12"/>
  <c r="W13" i="12"/>
  <c r="H107" i="10"/>
  <c r="J107" i="10"/>
  <c r="J86" i="10"/>
  <c r="F63" i="10"/>
  <c r="H63" i="10"/>
  <c r="F36" i="10"/>
  <c r="U11" i="14"/>
  <c r="T11" i="14"/>
  <c r="V11" i="14"/>
  <c r="V22" i="14"/>
  <c r="V14" i="14"/>
  <c r="V18" i="14"/>
  <c r="V17" i="14"/>
  <c r="J150" i="13"/>
  <c r="L150" i="13"/>
  <c r="M106" i="13"/>
  <c r="L106" i="13"/>
  <c r="J106" i="13"/>
  <c r="I106" i="13"/>
  <c r="K106" i="13"/>
  <c r="J89" i="13"/>
  <c r="L89" i="13"/>
  <c r="M45" i="13"/>
  <c r="L45" i="13"/>
  <c r="J45" i="13"/>
  <c r="I45" i="13"/>
  <c r="K45" i="13"/>
  <c r="M16" i="13"/>
  <c r="L16" i="13"/>
  <c r="J16" i="13"/>
  <c r="I16" i="13"/>
  <c r="K16" i="13"/>
  <c r="F85" i="10"/>
  <c r="H85" i="10"/>
  <c r="H64" i="10"/>
  <c r="F39" i="10"/>
  <c r="W19" i="13"/>
  <c r="Y19" i="13"/>
  <c r="N101" i="10"/>
  <c r="O101" i="10"/>
  <c r="O12" i="10"/>
  <c r="N12" i="10"/>
  <c r="H279" i="8"/>
  <c r="O251" i="8"/>
  <c r="N251" i="8"/>
  <c r="J233" i="8"/>
  <c r="F215" i="8"/>
  <c r="G53" i="12"/>
  <c r="J40" i="12"/>
  <c r="I40" i="12"/>
  <c r="A14" i="12"/>
  <c r="J14" i="12"/>
  <c r="I14" i="12"/>
  <c r="J38" i="12"/>
  <c r="I38" i="12"/>
  <c r="F109" i="10"/>
  <c r="H109" i="10"/>
  <c r="J60" i="10"/>
  <c r="L41" i="10"/>
  <c r="L65" i="10"/>
  <c r="L81" i="10"/>
  <c r="L19" i="10"/>
  <c r="F278" i="8"/>
  <c r="F232" i="8"/>
  <c r="H232" i="8"/>
  <c r="L212" i="8"/>
  <c r="F174" i="8"/>
  <c r="H174" i="8"/>
  <c r="F83" i="8"/>
  <c r="L56" i="8"/>
  <c r="W41" i="6"/>
  <c r="V41" i="6"/>
  <c r="T41" i="6"/>
  <c r="S41" i="6"/>
  <c r="U41" i="6"/>
  <c r="W33" i="6"/>
  <c r="V33" i="6"/>
  <c r="S33" i="6"/>
  <c r="T33" i="6"/>
  <c r="U33" i="6"/>
  <c r="W25" i="6"/>
  <c r="V25" i="6"/>
  <c r="S25" i="6"/>
  <c r="U25" i="6"/>
  <c r="T25" i="6"/>
  <c r="W27" i="6"/>
  <c r="W17" i="6"/>
  <c r="V17" i="6"/>
  <c r="U17" i="6"/>
  <c r="T17" i="6"/>
  <c r="S17" i="6"/>
  <c r="W19" i="6"/>
  <c r="V26" i="12"/>
  <c r="U26" i="12"/>
  <c r="V11" i="12"/>
  <c r="U11" i="12"/>
  <c r="V24" i="12"/>
  <c r="U24" i="12"/>
  <c r="V56" i="12"/>
  <c r="U56" i="12"/>
  <c r="J61" i="10"/>
  <c r="L61" i="10"/>
  <c r="J13" i="10"/>
  <c r="L13" i="10"/>
  <c r="F281" i="8"/>
  <c r="H263" i="8"/>
  <c r="J263" i="8"/>
  <c r="H219" i="8"/>
  <c r="J219" i="8"/>
  <c r="F103" i="8"/>
  <c r="H103" i="8"/>
  <c r="L78" i="8"/>
  <c r="N78" i="8"/>
  <c r="J61" i="8"/>
  <c r="L61" i="8"/>
  <c r="F19" i="8"/>
  <c r="H19" i="8"/>
  <c r="L83" i="10"/>
  <c r="H39" i="10"/>
  <c r="J39" i="10"/>
  <c r="H20" i="10"/>
  <c r="L276" i="8"/>
  <c r="H258" i="8"/>
  <c r="O230" i="8"/>
  <c r="N230" i="8"/>
  <c r="J212" i="8"/>
  <c r="F164" i="8"/>
  <c r="F87" i="8"/>
  <c r="H87" i="8"/>
  <c r="H77" i="8"/>
  <c r="F60" i="8"/>
  <c r="F33" i="8"/>
  <c r="H33" i="8"/>
  <c r="J11" i="10"/>
  <c r="J273" i="8"/>
  <c r="H239" i="8"/>
  <c r="L213" i="8"/>
  <c r="F197" i="8"/>
  <c r="F131" i="8"/>
  <c r="L84" i="8"/>
  <c r="L57" i="8"/>
  <c r="K52" i="6"/>
  <c r="J52" i="6"/>
  <c r="I52" i="6"/>
  <c r="M52" i="6"/>
  <c r="L52" i="6"/>
  <c r="K44" i="6"/>
  <c r="J44" i="6"/>
  <c r="I44" i="6"/>
  <c r="M44" i="6"/>
  <c r="L44" i="6"/>
  <c r="K36" i="6"/>
  <c r="J36" i="6"/>
  <c r="I36" i="6"/>
  <c r="M36" i="6"/>
  <c r="L36" i="6"/>
  <c r="M37" i="6"/>
  <c r="K28" i="6"/>
  <c r="J28" i="6"/>
  <c r="I28" i="6"/>
  <c r="M28" i="6"/>
  <c r="L28" i="6"/>
  <c r="K20" i="6"/>
  <c r="J20" i="6"/>
  <c r="I20" i="6"/>
  <c r="M20" i="6"/>
  <c r="L20" i="6"/>
  <c r="V11" i="6"/>
  <c r="T11" i="6"/>
  <c r="K13" i="12"/>
  <c r="L13" i="12"/>
  <c r="K46" i="12"/>
  <c r="L46" i="12"/>
  <c r="K24" i="12"/>
  <c r="L24" i="12"/>
  <c r="L109" i="10"/>
  <c r="J62" i="10"/>
  <c r="H278" i="8"/>
  <c r="J232" i="8"/>
  <c r="F214" i="8"/>
  <c r="F148" i="8"/>
  <c r="H64" i="8"/>
  <c r="J54" i="8"/>
  <c r="V10" i="6"/>
  <c r="U10" i="6"/>
  <c r="T10" i="6"/>
  <c r="S10" i="6"/>
  <c r="W10" i="6"/>
  <c r="F275" i="8"/>
  <c r="J257" i="8"/>
  <c r="F231" i="8"/>
  <c r="J213" i="8"/>
  <c r="F190" i="8"/>
  <c r="J169" i="8"/>
  <c r="L164" i="8"/>
  <c r="H170" i="8"/>
  <c r="H167" i="8"/>
  <c r="J167" i="8"/>
  <c r="H164" i="8"/>
  <c r="J164" i="8"/>
  <c r="U52" i="5"/>
  <c r="S52" i="5"/>
  <c r="M30" i="5"/>
  <c r="L30" i="5"/>
  <c r="K30" i="5"/>
  <c r="J30" i="5"/>
  <c r="I30" i="5"/>
  <c r="I7" i="5"/>
  <c r="M7" i="5"/>
  <c r="L7" i="5"/>
  <c r="K7" i="5"/>
  <c r="J7" i="5"/>
  <c r="M9" i="5"/>
  <c r="M8" i="5"/>
  <c r="K13" i="2"/>
  <c r="J13" i="2"/>
  <c r="F187" i="8"/>
  <c r="L188" i="8"/>
  <c r="L185" i="8"/>
  <c r="F193" i="8"/>
  <c r="S8" i="5"/>
  <c r="T8" i="5"/>
  <c r="W8" i="5"/>
  <c r="V8" i="5"/>
  <c r="U8" i="5"/>
  <c r="L27" i="5"/>
  <c r="J27" i="5"/>
  <c r="J218" i="3"/>
  <c r="K218" i="3"/>
  <c r="N218" i="3"/>
  <c r="M218" i="3"/>
  <c r="L218" i="3"/>
  <c r="J183" i="3"/>
  <c r="I194" i="3"/>
  <c r="N183" i="3"/>
  <c r="K183" i="3"/>
  <c r="M183" i="3"/>
  <c r="L183" i="3"/>
  <c r="J141" i="3"/>
  <c r="K141" i="3"/>
  <c r="N141" i="3"/>
  <c r="M141" i="3"/>
  <c r="L141" i="3"/>
  <c r="J40" i="2"/>
  <c r="N40" i="2"/>
  <c r="K40" i="2"/>
  <c r="I43" i="2"/>
  <c r="M40" i="2"/>
  <c r="L40" i="2"/>
  <c r="G18" i="2"/>
  <c r="N164" i="3"/>
  <c r="M164" i="3"/>
  <c r="L164" i="3"/>
  <c r="K164" i="3"/>
  <c r="J164" i="3"/>
  <c r="M41" i="5"/>
  <c r="L41" i="5"/>
  <c r="K41" i="5"/>
  <c r="J41" i="5"/>
  <c r="I41" i="5"/>
  <c r="T11" i="5"/>
  <c r="S11" i="5"/>
  <c r="U11" i="5"/>
  <c r="W11" i="5"/>
  <c r="V11" i="5"/>
  <c r="F195" i="3"/>
  <c r="F68" i="2"/>
  <c r="H43" i="2"/>
  <c r="F143" i="8"/>
  <c r="O145" i="8"/>
  <c r="N145" i="8"/>
  <c r="J151" i="8"/>
  <c r="J148" i="8"/>
  <c r="L40" i="6"/>
  <c r="J40" i="6"/>
  <c r="L15" i="6"/>
  <c r="J15" i="6"/>
  <c r="W25" i="5"/>
  <c r="V25" i="5"/>
  <c r="U25" i="5"/>
  <c r="T25" i="5"/>
  <c r="S25" i="5"/>
  <c r="M19" i="5"/>
  <c r="K19" i="5"/>
  <c r="L19" i="5"/>
  <c r="J19" i="5"/>
  <c r="I19" i="5"/>
  <c r="U27" i="5"/>
  <c r="T27" i="5"/>
  <c r="S27" i="5"/>
  <c r="W27" i="5"/>
  <c r="V27" i="5"/>
  <c r="S21" i="5"/>
  <c r="V21" i="5"/>
  <c r="U21" i="5"/>
  <c r="T21" i="5"/>
  <c r="W21" i="5"/>
  <c r="E195" i="3"/>
  <c r="M184" i="3"/>
  <c r="L184" i="3"/>
  <c r="L136" i="3"/>
  <c r="K136" i="3"/>
  <c r="M136" i="3"/>
  <c r="J136" i="3"/>
  <c r="N136" i="3"/>
  <c r="G43" i="2"/>
  <c r="O53" i="8"/>
  <c r="N53" i="8"/>
  <c r="F190" i="3"/>
  <c r="K63" i="2"/>
  <c r="J63" i="2"/>
  <c r="I187" i="3"/>
  <c r="N176" i="3"/>
  <c r="M176" i="3"/>
  <c r="L176" i="3"/>
  <c r="K176" i="3"/>
  <c r="J176" i="3"/>
  <c r="W41" i="5"/>
  <c r="V41" i="5"/>
  <c r="U41" i="5"/>
  <c r="T41" i="5"/>
  <c r="S41" i="5"/>
  <c r="K45" i="5"/>
  <c r="J45" i="5"/>
  <c r="I45" i="5"/>
  <c r="M45" i="5"/>
  <c r="L45" i="5"/>
  <c r="I47" i="5"/>
  <c r="M47" i="5"/>
  <c r="L47" i="5"/>
  <c r="K47" i="5"/>
  <c r="J47" i="5"/>
  <c r="N216" i="3"/>
  <c r="M216" i="3"/>
  <c r="L216" i="3"/>
  <c r="K216" i="3"/>
  <c r="J216" i="3"/>
  <c r="E194" i="3"/>
  <c r="N173" i="3"/>
  <c r="M173" i="3"/>
  <c r="L173" i="3"/>
  <c r="K173" i="3"/>
  <c r="J173" i="3"/>
  <c r="N38" i="2"/>
  <c r="M38" i="2"/>
  <c r="L38" i="2"/>
  <c r="K38" i="2"/>
  <c r="J38" i="2"/>
  <c r="N39" i="2"/>
  <c r="L131" i="8"/>
  <c r="L128" i="8"/>
  <c r="L125" i="8"/>
  <c r="J124" i="8"/>
  <c r="J121" i="8"/>
  <c r="L121" i="8"/>
  <c r="H131" i="8"/>
  <c r="J131" i="8"/>
  <c r="H128" i="8"/>
  <c r="J128" i="8"/>
  <c r="F193" i="3"/>
  <c r="M19" i="2"/>
  <c r="L19" i="2"/>
  <c r="K19" i="2"/>
  <c r="J19" i="2"/>
  <c r="M132" i="3"/>
  <c r="J132" i="3"/>
  <c r="L132" i="3"/>
  <c r="K132" i="3"/>
  <c r="M128" i="3"/>
  <c r="L128" i="3"/>
  <c r="K128" i="3"/>
  <c r="J128" i="3"/>
  <c r="M126" i="3"/>
  <c r="L126" i="3"/>
  <c r="K126" i="3"/>
  <c r="J126" i="3"/>
  <c r="L34" i="25"/>
  <c r="O257" i="24"/>
  <c r="N257" i="24"/>
  <c r="O209" i="24"/>
  <c r="N209" i="24"/>
  <c r="F165" i="24"/>
  <c r="H165" i="24"/>
  <c r="L145" i="24"/>
  <c r="N145" i="24"/>
  <c r="L82" i="24"/>
  <c r="J77" i="24"/>
  <c r="L77" i="24"/>
  <c r="F31" i="24"/>
  <c r="H31" i="24"/>
  <c r="X20" i="22"/>
  <c r="AB20" i="22"/>
  <c r="AA20" i="22"/>
  <c r="Z20" i="22"/>
  <c r="Y20" i="22"/>
  <c r="F12" i="24"/>
  <c r="H12" i="24"/>
  <c r="F33" i="24"/>
  <c r="H33" i="24"/>
  <c r="H59" i="24"/>
  <c r="H60" i="24"/>
  <c r="J60" i="24"/>
  <c r="R17" i="21"/>
  <c r="P22" i="21"/>
  <c r="P31" i="19"/>
  <c r="J17" i="19"/>
  <c r="H17" i="19"/>
  <c r="P58" i="19"/>
  <c r="J44" i="19"/>
  <c r="H44" i="19"/>
  <c r="J14" i="19"/>
  <c r="H14" i="19"/>
  <c r="W135" i="19"/>
  <c r="H110" i="19"/>
  <c r="J110" i="19"/>
  <c r="J58" i="19"/>
  <c r="H58" i="19"/>
  <c r="P75" i="19"/>
  <c r="P123" i="19"/>
  <c r="R123" i="19"/>
  <c r="P87" i="19"/>
  <c r="P126" i="19"/>
  <c r="P99" i="19"/>
  <c r="R99" i="19"/>
  <c r="P129" i="19"/>
  <c r="P140" i="19"/>
  <c r="P151" i="19"/>
  <c r="R151" i="19"/>
  <c r="P159" i="19"/>
  <c r="P85" i="19"/>
  <c r="R85" i="19"/>
  <c r="N149" i="19"/>
  <c r="J29" i="19"/>
  <c r="H29" i="19"/>
  <c r="H87" i="19"/>
  <c r="J87" i="19"/>
  <c r="H126" i="19"/>
  <c r="J126" i="19"/>
  <c r="H90" i="19"/>
  <c r="J90" i="19"/>
  <c r="H67" i="19"/>
  <c r="J67" i="19"/>
  <c r="H98" i="19"/>
  <c r="J98" i="19"/>
  <c r="H130" i="19"/>
  <c r="J130" i="19"/>
  <c r="H141" i="19"/>
  <c r="J141" i="19"/>
  <c r="H152" i="19"/>
  <c r="J152" i="19"/>
  <c r="H160" i="19"/>
  <c r="J160" i="19"/>
  <c r="C119" i="17"/>
  <c r="X17" i="17"/>
  <c r="Z17" i="17"/>
  <c r="I160" i="17"/>
  <c r="M160" i="17"/>
  <c r="L160" i="17"/>
  <c r="K160" i="17"/>
  <c r="J160" i="17"/>
  <c r="I66" i="17"/>
  <c r="M66" i="17"/>
  <c r="H65" i="17"/>
  <c r="L66" i="17"/>
  <c r="K66" i="17"/>
  <c r="J66" i="17"/>
  <c r="E149" i="17"/>
  <c r="F77" i="17"/>
  <c r="K154" i="17"/>
  <c r="J154" i="17"/>
  <c r="I154" i="17"/>
  <c r="M154" i="17"/>
  <c r="L154" i="17"/>
  <c r="L141" i="17"/>
  <c r="J141" i="17"/>
  <c r="J89" i="17"/>
  <c r="L89" i="17"/>
  <c r="F121" i="19"/>
  <c r="F107" i="19"/>
  <c r="L108" i="17"/>
  <c r="K108" i="17"/>
  <c r="J108" i="17"/>
  <c r="I108" i="17"/>
  <c r="M108" i="17"/>
  <c r="H107" i="17"/>
  <c r="L73" i="17"/>
  <c r="K73" i="17"/>
  <c r="J73" i="17"/>
  <c r="I73" i="17"/>
  <c r="M73" i="17"/>
  <c r="L56" i="17"/>
  <c r="K56" i="17"/>
  <c r="J56" i="17"/>
  <c r="I56" i="17"/>
  <c r="M56" i="17"/>
  <c r="H63" i="17"/>
  <c r="F161" i="17"/>
  <c r="C77" i="17"/>
  <c r="U21" i="17"/>
  <c r="U9" i="17"/>
  <c r="Y13" i="17"/>
  <c r="W13" i="17"/>
  <c r="M136" i="17"/>
  <c r="H135" i="17"/>
  <c r="L136" i="17"/>
  <c r="K136" i="17"/>
  <c r="J136" i="17"/>
  <c r="I136" i="17"/>
  <c r="M101" i="17"/>
  <c r="L101" i="17"/>
  <c r="K101" i="17"/>
  <c r="J101" i="17"/>
  <c r="I101" i="17"/>
  <c r="M84" i="17"/>
  <c r="L84" i="17"/>
  <c r="K84" i="17"/>
  <c r="J84" i="17"/>
  <c r="I84" i="17"/>
  <c r="X12" i="17"/>
  <c r="Z12" i="17"/>
  <c r="K72" i="17"/>
  <c r="I72" i="17"/>
  <c r="G149" i="17"/>
  <c r="K150" i="17"/>
  <c r="I150" i="17"/>
  <c r="T9" i="16"/>
  <c r="AA14" i="16"/>
  <c r="Z14" i="16"/>
  <c r="Y14" i="16"/>
  <c r="X14" i="16"/>
  <c r="W14" i="16"/>
  <c r="V21" i="16"/>
  <c r="L125" i="13"/>
  <c r="K125" i="13"/>
  <c r="J125" i="13"/>
  <c r="M125" i="13"/>
  <c r="I125" i="13"/>
  <c r="H132" i="13"/>
  <c r="I111" i="13"/>
  <c r="G118" i="13"/>
  <c r="K111" i="13"/>
  <c r="H90" i="13"/>
  <c r="L82" i="13"/>
  <c r="K82" i="13"/>
  <c r="J82" i="13"/>
  <c r="I82" i="13"/>
  <c r="M82" i="13"/>
  <c r="I159" i="13"/>
  <c r="K159" i="13"/>
  <c r="I130" i="13"/>
  <c r="M130" i="13"/>
  <c r="L130" i="13"/>
  <c r="K130" i="13"/>
  <c r="J130" i="13"/>
  <c r="D48" i="13"/>
  <c r="C34" i="13"/>
  <c r="I9" i="13"/>
  <c r="K9" i="13"/>
  <c r="J153" i="13"/>
  <c r="I153" i="13"/>
  <c r="M153" i="13"/>
  <c r="L153" i="13"/>
  <c r="K153" i="13"/>
  <c r="J110" i="13"/>
  <c r="I110" i="13"/>
  <c r="H118" i="13"/>
  <c r="M110" i="13"/>
  <c r="L110" i="13"/>
  <c r="K110" i="13"/>
  <c r="J94" i="13"/>
  <c r="L94" i="13"/>
  <c r="J50" i="13"/>
  <c r="I50" i="13"/>
  <c r="M50" i="13"/>
  <c r="L50" i="13"/>
  <c r="K50" i="13"/>
  <c r="J33" i="13"/>
  <c r="L33" i="13"/>
  <c r="J18" i="13"/>
  <c r="I18" i="13"/>
  <c r="M18" i="13"/>
  <c r="L18" i="13"/>
  <c r="K18" i="13"/>
  <c r="Q21" i="15"/>
  <c r="AA15" i="15"/>
  <c r="Z15" i="15"/>
  <c r="Y15" i="15"/>
  <c r="X15" i="15"/>
  <c r="W15" i="15"/>
  <c r="T22" i="14"/>
  <c r="K158" i="13"/>
  <c r="I158" i="13"/>
  <c r="K98" i="13"/>
  <c r="I98" i="13"/>
  <c r="D90" i="13"/>
  <c r="C76" i="13"/>
  <c r="X14" i="12"/>
  <c r="V14" i="12"/>
  <c r="U14" i="12"/>
  <c r="D55" i="12"/>
  <c r="F62" i="10"/>
  <c r="P23" i="14"/>
  <c r="M152" i="13"/>
  <c r="L152" i="13"/>
  <c r="K152" i="13"/>
  <c r="I152" i="13"/>
  <c r="H160" i="13"/>
  <c r="J152" i="13"/>
  <c r="M92" i="13"/>
  <c r="L92" i="13"/>
  <c r="K92" i="13"/>
  <c r="I92" i="13"/>
  <c r="J92" i="13"/>
  <c r="M31" i="13"/>
  <c r="L31" i="13"/>
  <c r="K31" i="13"/>
  <c r="I31" i="13"/>
  <c r="J31" i="13"/>
  <c r="AA13" i="13"/>
  <c r="Z13" i="13"/>
  <c r="Y13" i="13"/>
  <c r="W13" i="13"/>
  <c r="X13" i="13"/>
  <c r="V20" i="13"/>
  <c r="D53" i="12"/>
  <c r="F84" i="10"/>
  <c r="H61" i="10"/>
  <c r="M149" i="13"/>
  <c r="L149" i="13"/>
  <c r="J149" i="13"/>
  <c r="I149" i="13"/>
  <c r="K149" i="13"/>
  <c r="M88" i="13"/>
  <c r="L88" i="13"/>
  <c r="J88" i="13"/>
  <c r="I88" i="13"/>
  <c r="K88" i="13"/>
  <c r="J29" i="13"/>
  <c r="L29" i="13"/>
  <c r="X9" i="12"/>
  <c r="V9" i="12"/>
  <c r="U9" i="12"/>
  <c r="J108" i="10"/>
  <c r="H83" i="10"/>
  <c r="J83" i="10"/>
  <c r="Y10" i="13"/>
  <c r="W10" i="13"/>
  <c r="O33" i="10"/>
  <c r="N33" i="10"/>
  <c r="F251" i="8"/>
  <c r="L231" i="8"/>
  <c r="H213" i="8"/>
  <c r="J44" i="12"/>
  <c r="I44" i="12"/>
  <c r="J42" i="12"/>
  <c r="I42" i="12"/>
  <c r="F98" i="10"/>
  <c r="H98" i="10"/>
  <c r="L59" i="10"/>
  <c r="L60" i="10"/>
  <c r="L76" i="10"/>
  <c r="L100" i="10"/>
  <c r="L16" i="10"/>
  <c r="N276" i="8"/>
  <c r="O276" i="8"/>
  <c r="J258" i="8"/>
  <c r="L258" i="8"/>
  <c r="F240" i="8"/>
  <c r="H240" i="8"/>
  <c r="H230" i="8"/>
  <c r="J230" i="8"/>
  <c r="F212" i="8"/>
  <c r="F166" i="8"/>
  <c r="H166" i="8"/>
  <c r="F56" i="8"/>
  <c r="F160" i="13"/>
  <c r="U30" i="12"/>
  <c r="V30" i="12"/>
  <c r="U17" i="12"/>
  <c r="V17" i="12"/>
  <c r="V28" i="12"/>
  <c r="U28" i="12"/>
  <c r="J58" i="10"/>
  <c r="L58" i="10"/>
  <c r="J37" i="10"/>
  <c r="L37" i="10"/>
  <c r="J21" i="10"/>
  <c r="L21" i="10"/>
  <c r="J253" i="8"/>
  <c r="J209" i="8"/>
  <c r="L86" i="8"/>
  <c r="F78" i="8"/>
  <c r="O78" i="8"/>
  <c r="L59" i="8"/>
  <c r="F11" i="8"/>
  <c r="H11" i="8"/>
  <c r="I46" i="6"/>
  <c r="M46" i="6"/>
  <c r="L46" i="6"/>
  <c r="K46" i="6"/>
  <c r="J46" i="6"/>
  <c r="I38" i="6"/>
  <c r="M38" i="6"/>
  <c r="L38" i="6"/>
  <c r="K38" i="6"/>
  <c r="J38" i="6"/>
  <c r="I30" i="6"/>
  <c r="M30" i="6"/>
  <c r="L30" i="6"/>
  <c r="K30" i="6"/>
  <c r="J30" i="6"/>
  <c r="I22" i="6"/>
  <c r="M22" i="6"/>
  <c r="L22" i="6"/>
  <c r="K22" i="6"/>
  <c r="J22" i="6"/>
  <c r="M24" i="6"/>
  <c r="V13" i="6"/>
  <c r="T13" i="6"/>
  <c r="L80" i="10"/>
  <c r="O11" i="10"/>
  <c r="N11" i="10"/>
  <c r="L284" i="8"/>
  <c r="F230" i="8"/>
  <c r="L210" i="8"/>
  <c r="F150" i="8"/>
  <c r="H85" i="8"/>
  <c r="J85" i="8"/>
  <c r="H58" i="8"/>
  <c r="J58" i="8"/>
  <c r="F14" i="8"/>
  <c r="H14" i="8"/>
  <c r="F12" i="10"/>
  <c r="J281" i="8"/>
  <c r="O255" i="8"/>
  <c r="N255" i="8"/>
  <c r="J229" i="8"/>
  <c r="F189" i="8"/>
  <c r="F123" i="8"/>
  <c r="U50" i="6"/>
  <c r="T50" i="6"/>
  <c r="S50" i="6"/>
  <c r="W50" i="6"/>
  <c r="V50" i="6"/>
  <c r="U42" i="6"/>
  <c r="T42" i="6"/>
  <c r="S42" i="6"/>
  <c r="V42" i="6"/>
  <c r="W42" i="6"/>
  <c r="U34" i="6"/>
  <c r="T34" i="6"/>
  <c r="S34" i="6"/>
  <c r="V34" i="6"/>
  <c r="W34" i="6"/>
  <c r="W35" i="6"/>
  <c r="U26" i="6"/>
  <c r="T26" i="6"/>
  <c r="S26" i="6"/>
  <c r="W26" i="6"/>
  <c r="V26" i="6"/>
  <c r="U18" i="6"/>
  <c r="T18" i="6"/>
  <c r="S18" i="6"/>
  <c r="W18" i="6"/>
  <c r="V18" i="6"/>
  <c r="K18" i="12"/>
  <c r="L18" i="12"/>
  <c r="L50" i="12"/>
  <c r="K50" i="12"/>
  <c r="K28" i="12"/>
  <c r="L28" i="12"/>
  <c r="F107" i="10"/>
  <c r="J240" i="8"/>
  <c r="L230" i="8"/>
  <c r="H212" i="8"/>
  <c r="F126" i="8"/>
  <c r="J81" i="8"/>
  <c r="V49" i="6"/>
  <c r="T49" i="6"/>
  <c r="F283" i="8"/>
  <c r="H273" i="8"/>
  <c r="L255" i="8"/>
  <c r="F239" i="8"/>
  <c r="H229" i="8"/>
  <c r="L211" i="8"/>
  <c r="J166" i="8"/>
  <c r="J163" i="8"/>
  <c r="H173" i="8"/>
  <c r="N166" i="8"/>
  <c r="O166" i="8"/>
  <c r="H144" i="8"/>
  <c r="M18" i="5"/>
  <c r="L18" i="5"/>
  <c r="K18" i="5"/>
  <c r="I18" i="5"/>
  <c r="J18" i="5"/>
  <c r="K12" i="5"/>
  <c r="I12" i="5"/>
  <c r="K57" i="2"/>
  <c r="J57" i="2"/>
  <c r="O187" i="8"/>
  <c r="N187" i="8"/>
  <c r="L197" i="8"/>
  <c r="L194" i="8"/>
  <c r="L191" i="8"/>
  <c r="J190" i="8"/>
  <c r="J187" i="8"/>
  <c r="H197" i="8"/>
  <c r="H194" i="8"/>
  <c r="L126" i="8"/>
  <c r="M33" i="5"/>
  <c r="L33" i="5"/>
  <c r="K33" i="5"/>
  <c r="I33" i="5"/>
  <c r="J33" i="5"/>
  <c r="J214" i="3"/>
  <c r="K214" i="3"/>
  <c r="N214" i="3"/>
  <c r="M214" i="3"/>
  <c r="L214" i="3"/>
  <c r="E192" i="3"/>
  <c r="J171" i="3"/>
  <c r="K171" i="3"/>
  <c r="N171" i="3"/>
  <c r="M171" i="3"/>
  <c r="L171" i="3"/>
  <c r="J8" i="2"/>
  <c r="N8" i="2"/>
  <c r="M8" i="2"/>
  <c r="K8" i="2"/>
  <c r="L8" i="2"/>
  <c r="N138" i="3"/>
  <c r="M138" i="3"/>
  <c r="L138" i="3"/>
  <c r="K138" i="3"/>
  <c r="J138" i="3"/>
  <c r="U19" i="5"/>
  <c r="T19" i="5"/>
  <c r="V19" i="5"/>
  <c r="S19" i="5"/>
  <c r="W19" i="5"/>
  <c r="F191" i="3"/>
  <c r="H67" i="2"/>
  <c r="O143" i="8"/>
  <c r="N143" i="8"/>
  <c r="L144" i="8"/>
  <c r="L141" i="8"/>
  <c r="V52" i="5"/>
  <c r="T52" i="5"/>
  <c r="L48" i="6"/>
  <c r="J48" i="6"/>
  <c r="J18" i="6"/>
  <c r="L18" i="6"/>
  <c r="V22" i="5"/>
  <c r="U22" i="5"/>
  <c r="W22" i="5"/>
  <c r="T22" i="5"/>
  <c r="S22" i="5"/>
  <c r="U17" i="5"/>
  <c r="V17" i="5"/>
  <c r="T17" i="5"/>
  <c r="S17" i="5"/>
  <c r="W17" i="5"/>
  <c r="U35" i="5"/>
  <c r="T35" i="5"/>
  <c r="S35" i="5"/>
  <c r="W35" i="5"/>
  <c r="V35" i="5"/>
  <c r="S29" i="5"/>
  <c r="W29" i="5"/>
  <c r="V29" i="5"/>
  <c r="U29" i="5"/>
  <c r="T29" i="5"/>
  <c r="W33" i="5"/>
  <c r="L217" i="3"/>
  <c r="M217" i="3"/>
  <c r="K217" i="3"/>
  <c r="J217" i="3"/>
  <c r="N217" i="3"/>
  <c r="L182" i="3"/>
  <c r="K182" i="3"/>
  <c r="J182" i="3"/>
  <c r="I193" i="3"/>
  <c r="M182" i="3"/>
  <c r="N182" i="3"/>
  <c r="L166" i="3"/>
  <c r="K166" i="3"/>
  <c r="J166" i="3"/>
  <c r="M166" i="3"/>
  <c r="N166" i="3"/>
  <c r="N54" i="8"/>
  <c r="O54" i="8"/>
  <c r="H189" i="3"/>
  <c r="K7" i="2"/>
  <c r="J7" i="2"/>
  <c r="N172" i="3"/>
  <c r="M172" i="3"/>
  <c r="L172" i="3"/>
  <c r="K172" i="3"/>
  <c r="J172" i="3"/>
  <c r="W36" i="5"/>
  <c r="V36" i="5"/>
  <c r="U36" i="5"/>
  <c r="T36" i="5"/>
  <c r="S36" i="5"/>
  <c r="J26" i="5"/>
  <c r="I26" i="5"/>
  <c r="K26" i="5"/>
  <c r="M26" i="5"/>
  <c r="L26" i="5"/>
  <c r="K20" i="5"/>
  <c r="J20" i="5"/>
  <c r="I20" i="5"/>
  <c r="L20" i="5"/>
  <c r="M20" i="5"/>
  <c r="G193" i="3"/>
  <c r="N161" i="3"/>
  <c r="M161" i="3"/>
  <c r="L161" i="3"/>
  <c r="K161" i="3"/>
  <c r="J161" i="3"/>
  <c r="N143" i="3"/>
  <c r="M143" i="3"/>
  <c r="L143" i="3"/>
  <c r="K143" i="3"/>
  <c r="J143" i="3"/>
  <c r="G68" i="2"/>
  <c r="H152" i="8"/>
  <c r="L123" i="8"/>
  <c r="J130" i="8"/>
  <c r="J127" i="8"/>
  <c r="W39" i="5"/>
  <c r="V39" i="5"/>
  <c r="U39" i="5"/>
  <c r="T39" i="5"/>
  <c r="S39" i="5"/>
  <c r="W7" i="5"/>
  <c r="V7" i="5"/>
  <c r="U7" i="5"/>
  <c r="T7" i="5"/>
  <c r="S7" i="5"/>
  <c r="W10" i="5"/>
  <c r="H192" i="3"/>
  <c r="F42" i="2"/>
  <c r="F18" i="2"/>
  <c r="M125" i="3"/>
  <c r="L125" i="3"/>
  <c r="K125" i="3"/>
  <c r="J125" i="3"/>
  <c r="K130" i="3"/>
  <c r="J130" i="3"/>
  <c r="L130" i="3"/>
  <c r="M130" i="3"/>
  <c r="F257" i="24"/>
  <c r="J235" i="24"/>
  <c r="F209" i="24"/>
  <c r="J191" i="24"/>
  <c r="F173" i="24"/>
  <c r="L153" i="24"/>
  <c r="F143" i="24"/>
  <c r="H143" i="24"/>
  <c r="H78" i="24"/>
  <c r="J85" i="24"/>
  <c r="L85" i="24"/>
  <c r="F39" i="24"/>
  <c r="H39" i="24"/>
  <c r="X19" i="22"/>
  <c r="Z19" i="22"/>
  <c r="Y13" i="22"/>
  <c r="X13" i="22"/>
  <c r="W21" i="22"/>
  <c r="AB13" i="22"/>
  <c r="AA13" i="22"/>
  <c r="Z13" i="22"/>
  <c r="Y19" i="22"/>
  <c r="AA19" i="22"/>
  <c r="F20" i="24"/>
  <c r="H20" i="24"/>
  <c r="H87" i="24"/>
  <c r="J87" i="24"/>
  <c r="R21" i="21"/>
  <c r="R57" i="19"/>
  <c r="P57" i="19"/>
  <c r="R44" i="19"/>
  <c r="P44" i="19"/>
  <c r="J30" i="19"/>
  <c r="H30" i="19"/>
  <c r="P111" i="19"/>
  <c r="O119" i="19"/>
  <c r="J57" i="19"/>
  <c r="H57" i="19"/>
  <c r="P28" i="19"/>
  <c r="W93" i="19"/>
  <c r="P98" i="19"/>
  <c r="N49" i="19"/>
  <c r="R42" i="19"/>
  <c r="P42" i="19"/>
  <c r="R29" i="19"/>
  <c r="P29" i="19"/>
  <c r="P16" i="19"/>
  <c r="P84" i="19"/>
  <c r="R84" i="19"/>
  <c r="P127" i="19"/>
  <c r="P96" i="19"/>
  <c r="R96" i="19"/>
  <c r="P72" i="19"/>
  <c r="P103" i="19"/>
  <c r="P130" i="19"/>
  <c r="R130" i="19"/>
  <c r="P141" i="19"/>
  <c r="P152" i="19"/>
  <c r="R152" i="19"/>
  <c r="P160" i="19"/>
  <c r="R160" i="19"/>
  <c r="W65" i="19"/>
  <c r="N133" i="19"/>
  <c r="P102" i="19"/>
  <c r="H80" i="19"/>
  <c r="J80" i="19"/>
  <c r="G79" i="19"/>
  <c r="J25" i="19"/>
  <c r="H25" i="19"/>
  <c r="H96" i="19"/>
  <c r="J96" i="19"/>
  <c r="H95" i="19"/>
  <c r="J95" i="19"/>
  <c r="H75" i="19"/>
  <c r="J75" i="19"/>
  <c r="H102" i="19"/>
  <c r="J102" i="19"/>
  <c r="H131" i="19"/>
  <c r="J131" i="19"/>
  <c r="H142" i="19"/>
  <c r="J142" i="19"/>
  <c r="H153" i="19"/>
  <c r="G161" i="19"/>
  <c r="J153" i="19"/>
  <c r="F63" i="19"/>
  <c r="M95" i="17"/>
  <c r="L95" i="17"/>
  <c r="K95" i="17"/>
  <c r="J95" i="17"/>
  <c r="I95" i="17"/>
  <c r="M60" i="17"/>
  <c r="L60" i="17"/>
  <c r="K60" i="17"/>
  <c r="J60" i="17"/>
  <c r="I60" i="17"/>
  <c r="AA15" i="17"/>
  <c r="Y15" i="17"/>
  <c r="X15" i="17"/>
  <c r="W15" i="17"/>
  <c r="Z15" i="17"/>
  <c r="I143" i="17"/>
  <c r="M143" i="17"/>
  <c r="L143" i="17"/>
  <c r="K143" i="17"/>
  <c r="J143" i="17"/>
  <c r="I126" i="17"/>
  <c r="M126" i="17"/>
  <c r="L126" i="17"/>
  <c r="K126" i="17"/>
  <c r="J126" i="17"/>
  <c r="F79" i="19"/>
  <c r="J131" i="17"/>
  <c r="I131" i="17"/>
  <c r="M131" i="17"/>
  <c r="L131" i="17"/>
  <c r="K131" i="17"/>
  <c r="F51" i="17"/>
  <c r="C161" i="17"/>
  <c r="L124" i="17"/>
  <c r="J124" i="17"/>
  <c r="L72" i="17"/>
  <c r="J72" i="17"/>
  <c r="F49" i="19"/>
  <c r="F93" i="19"/>
  <c r="H84" i="19"/>
  <c r="J155" i="17"/>
  <c r="L155" i="17"/>
  <c r="F147" i="17"/>
  <c r="C63" i="17"/>
  <c r="M53" i="17"/>
  <c r="L53" i="17"/>
  <c r="K53" i="17"/>
  <c r="J53" i="17"/>
  <c r="I53" i="17"/>
  <c r="C91" i="17"/>
  <c r="C79" i="17"/>
  <c r="AA10" i="17"/>
  <c r="Z10" i="17"/>
  <c r="Y10" i="17"/>
  <c r="W10" i="17"/>
  <c r="V9" i="17"/>
  <c r="X10" i="17"/>
  <c r="G119" i="17"/>
  <c r="G79" i="17"/>
  <c r="K81" i="17"/>
  <c r="I81" i="17"/>
  <c r="K158" i="17"/>
  <c r="I158" i="17"/>
  <c r="S9" i="16"/>
  <c r="Q9" i="16"/>
  <c r="T21" i="16"/>
  <c r="D146" i="13"/>
  <c r="C132" i="13"/>
  <c r="L65" i="13"/>
  <c r="K65" i="13"/>
  <c r="J65" i="13"/>
  <c r="M65" i="13"/>
  <c r="I65" i="13"/>
  <c r="K51" i="13"/>
  <c r="I51" i="13"/>
  <c r="K33" i="13"/>
  <c r="I33" i="13"/>
  <c r="I70" i="13"/>
  <c r="M70" i="13"/>
  <c r="L70" i="13"/>
  <c r="K70" i="13"/>
  <c r="J70" i="13"/>
  <c r="E62" i="13"/>
  <c r="R20" i="13"/>
  <c r="I51" i="12"/>
  <c r="M51" i="12"/>
  <c r="L51" i="12"/>
  <c r="K51" i="12"/>
  <c r="N51" i="12"/>
  <c r="J51" i="12"/>
  <c r="W44" i="12"/>
  <c r="I39" i="12"/>
  <c r="M39" i="12"/>
  <c r="L39" i="12"/>
  <c r="K39" i="12"/>
  <c r="N39" i="12"/>
  <c r="J39" i="12"/>
  <c r="N42" i="12"/>
  <c r="N40" i="12"/>
  <c r="U33" i="12"/>
  <c r="X33" i="12"/>
  <c r="V33" i="12"/>
  <c r="W28" i="12"/>
  <c r="C160" i="13"/>
  <c r="J137" i="13"/>
  <c r="L137" i="13"/>
  <c r="J93" i="13"/>
  <c r="I93" i="13"/>
  <c r="M93" i="13"/>
  <c r="L93" i="13"/>
  <c r="K93" i="13"/>
  <c r="J32" i="13"/>
  <c r="I32" i="13"/>
  <c r="M32" i="13"/>
  <c r="L32" i="13"/>
  <c r="K32" i="13"/>
  <c r="E54" i="12"/>
  <c r="J9" i="12"/>
  <c r="I9" i="12"/>
  <c r="N9" i="12"/>
  <c r="M9" i="12"/>
  <c r="L9" i="12"/>
  <c r="H56" i="12"/>
  <c r="K9" i="12"/>
  <c r="S21" i="15"/>
  <c r="Y18" i="15"/>
  <c r="X18" i="15"/>
  <c r="W18" i="15"/>
  <c r="AA18" i="15"/>
  <c r="Z18" i="15"/>
  <c r="V21" i="14"/>
  <c r="U21" i="14"/>
  <c r="T21" i="14"/>
  <c r="K141" i="13"/>
  <c r="I141" i="13"/>
  <c r="D132" i="13"/>
  <c r="L112" i="13"/>
  <c r="K112" i="13"/>
  <c r="J112" i="13"/>
  <c r="M112" i="13"/>
  <c r="I112" i="13"/>
  <c r="E104" i="13"/>
  <c r="K81" i="13"/>
  <c r="I81" i="13"/>
  <c r="L52" i="13"/>
  <c r="K52" i="13"/>
  <c r="J52" i="13"/>
  <c r="M52" i="13"/>
  <c r="I52" i="13"/>
  <c r="K38" i="13"/>
  <c r="I38" i="13"/>
  <c r="L11" i="13"/>
  <c r="K11" i="13"/>
  <c r="J11" i="13"/>
  <c r="M11" i="13"/>
  <c r="I11" i="13"/>
  <c r="W7" i="12"/>
  <c r="M135" i="13"/>
  <c r="L135" i="13"/>
  <c r="K135" i="13"/>
  <c r="I135" i="13"/>
  <c r="J135" i="13"/>
  <c r="M74" i="13"/>
  <c r="L74" i="13"/>
  <c r="K74" i="13"/>
  <c r="I74" i="13"/>
  <c r="J74" i="13"/>
  <c r="C20" i="13"/>
  <c r="W50" i="12"/>
  <c r="M45" i="12"/>
  <c r="L45" i="12"/>
  <c r="K45" i="12"/>
  <c r="I45" i="12"/>
  <c r="N45" i="12"/>
  <c r="J45" i="12"/>
  <c r="X39" i="12"/>
  <c r="U39" i="12"/>
  <c r="V39" i="12"/>
  <c r="X40" i="12"/>
  <c r="X42" i="12"/>
  <c r="W34" i="12"/>
  <c r="M29" i="12"/>
  <c r="L29" i="12"/>
  <c r="K29" i="12"/>
  <c r="I29" i="12"/>
  <c r="N29" i="12"/>
  <c r="J29" i="12"/>
  <c r="X23" i="12"/>
  <c r="U23" i="12"/>
  <c r="V23" i="12"/>
  <c r="W18" i="12"/>
  <c r="J105" i="10"/>
  <c r="L105" i="10"/>
  <c r="F82" i="10"/>
  <c r="H82" i="10"/>
  <c r="F19" i="10"/>
  <c r="M131" i="13"/>
  <c r="L131" i="13"/>
  <c r="J131" i="13"/>
  <c r="I131" i="13"/>
  <c r="K131" i="13"/>
  <c r="J115" i="13"/>
  <c r="L115" i="13"/>
  <c r="J72" i="13"/>
  <c r="L72" i="13"/>
  <c r="M28" i="13"/>
  <c r="L28" i="13"/>
  <c r="J28" i="13"/>
  <c r="I28" i="13"/>
  <c r="K28" i="13"/>
  <c r="S20" i="13"/>
  <c r="Z12" i="13"/>
  <c r="X12" i="13"/>
  <c r="D56" i="12"/>
  <c r="F60" i="10"/>
  <c r="Y14" i="13"/>
  <c r="W14" i="13"/>
  <c r="N9" i="10"/>
  <c r="O9" i="10"/>
  <c r="J277" i="8"/>
  <c r="F259" i="8"/>
  <c r="L239" i="8"/>
  <c r="J16" i="12"/>
  <c r="I16" i="12"/>
  <c r="J48" i="12"/>
  <c r="I48" i="12"/>
  <c r="A13" i="12"/>
  <c r="J13" i="12"/>
  <c r="I13" i="12"/>
  <c r="J46" i="12"/>
  <c r="I46" i="12"/>
  <c r="F106" i="10"/>
  <c r="H106" i="10"/>
  <c r="J57" i="10"/>
  <c r="L79" i="10"/>
  <c r="L84" i="10"/>
  <c r="L108" i="10"/>
  <c r="F276" i="8"/>
  <c r="H276" i="8"/>
  <c r="L256" i="8"/>
  <c r="H238" i="8"/>
  <c r="J238" i="8"/>
  <c r="N210" i="8"/>
  <c r="O210" i="8"/>
  <c r="F152" i="8"/>
  <c r="J77" i="8"/>
  <c r="L77" i="8"/>
  <c r="F54" i="8"/>
  <c r="H54" i="8"/>
  <c r="K40" i="6"/>
  <c r="I40" i="6"/>
  <c r="K32" i="6"/>
  <c r="I32" i="6"/>
  <c r="K24" i="6"/>
  <c r="I24" i="6"/>
  <c r="M16" i="6"/>
  <c r="L16" i="6"/>
  <c r="K16" i="6"/>
  <c r="J16" i="6"/>
  <c r="I16" i="6"/>
  <c r="M8" i="6"/>
  <c r="L8" i="6"/>
  <c r="K8" i="6"/>
  <c r="J8" i="6"/>
  <c r="I8" i="6"/>
  <c r="F76" i="13"/>
  <c r="F62" i="13"/>
  <c r="U34" i="12"/>
  <c r="V34" i="12"/>
  <c r="U21" i="12"/>
  <c r="V21" i="12"/>
  <c r="U32" i="12"/>
  <c r="V32" i="12"/>
  <c r="J55" i="10"/>
  <c r="L55" i="10"/>
  <c r="J10" i="10"/>
  <c r="L10" i="10"/>
  <c r="F279" i="8"/>
  <c r="J261" i="8"/>
  <c r="L251" i="8"/>
  <c r="F235" i="8"/>
  <c r="J217" i="8"/>
  <c r="L207" i="8"/>
  <c r="F86" i="8"/>
  <c r="N76" i="8"/>
  <c r="O76" i="8"/>
  <c r="F59" i="8"/>
  <c r="S52" i="6"/>
  <c r="W52" i="6"/>
  <c r="V52" i="6"/>
  <c r="U52" i="6"/>
  <c r="T52" i="6"/>
  <c r="S44" i="6"/>
  <c r="W44" i="6"/>
  <c r="U44" i="6"/>
  <c r="T44" i="6"/>
  <c r="V44" i="6"/>
  <c r="S36" i="6"/>
  <c r="W36" i="6"/>
  <c r="T36" i="6"/>
  <c r="U36" i="6"/>
  <c r="V36" i="6"/>
  <c r="W38" i="6"/>
  <c r="S28" i="6"/>
  <c r="W28" i="6"/>
  <c r="T28" i="6"/>
  <c r="V28" i="6"/>
  <c r="U28" i="6"/>
  <c r="S20" i="6"/>
  <c r="W20" i="6"/>
  <c r="V20" i="6"/>
  <c r="U20" i="6"/>
  <c r="T20" i="6"/>
  <c r="L77" i="10"/>
  <c r="O274" i="8"/>
  <c r="N274" i="8"/>
  <c r="J256" i="8"/>
  <c r="F238" i="8"/>
  <c r="L218" i="8"/>
  <c r="F142" i="8"/>
  <c r="J75" i="8"/>
  <c r="J14" i="6"/>
  <c r="I14" i="6"/>
  <c r="M14" i="6"/>
  <c r="L14" i="6"/>
  <c r="K14" i="6"/>
  <c r="F20" i="10"/>
  <c r="L279" i="8"/>
  <c r="F255" i="8"/>
  <c r="J237" i="8"/>
  <c r="O211" i="8"/>
  <c r="N211" i="8"/>
  <c r="F175" i="8"/>
  <c r="L65" i="8"/>
  <c r="F55" i="8"/>
  <c r="K22" i="12"/>
  <c r="L22" i="12"/>
  <c r="K32" i="12"/>
  <c r="L32" i="12"/>
  <c r="O99" i="10"/>
  <c r="N99" i="10"/>
  <c r="J59" i="10"/>
  <c r="J276" i="8"/>
  <c r="F258" i="8"/>
  <c r="L238" i="8"/>
  <c r="F104" i="8"/>
  <c r="H104" i="8"/>
  <c r="L79" i="8"/>
  <c r="J62" i="8"/>
  <c r="F39" i="8"/>
  <c r="H39" i="8"/>
  <c r="H281" i="8"/>
  <c r="L263" i="8"/>
  <c r="H237" i="8"/>
  <c r="L219" i="8"/>
  <c r="H169" i="8"/>
  <c r="H171" i="8"/>
  <c r="F171" i="8"/>
  <c r="F168" i="8"/>
  <c r="L129" i="8"/>
  <c r="K27" i="5"/>
  <c r="I27" i="5"/>
  <c r="F196" i="3"/>
  <c r="J41" i="2"/>
  <c r="K41" i="2"/>
  <c r="K9" i="2"/>
  <c r="J9" i="2"/>
  <c r="J196" i="8"/>
  <c r="J193" i="8"/>
  <c r="F124" i="8"/>
  <c r="G191" i="3"/>
  <c r="J159" i="3"/>
  <c r="N159" i="3"/>
  <c r="M159" i="3"/>
  <c r="K159" i="3"/>
  <c r="L159" i="3"/>
  <c r="J60" i="2"/>
  <c r="K60" i="2"/>
  <c r="N60" i="2"/>
  <c r="M60" i="2"/>
  <c r="L60" i="2"/>
  <c r="N61" i="2"/>
  <c r="F187" i="3"/>
  <c r="L153" i="8"/>
  <c r="L150" i="8"/>
  <c r="L147" i="8"/>
  <c r="J146" i="8"/>
  <c r="J143" i="8"/>
  <c r="H153" i="8"/>
  <c r="J153" i="8"/>
  <c r="H150" i="8"/>
  <c r="N156" i="3"/>
  <c r="M156" i="3"/>
  <c r="L156" i="3"/>
  <c r="K156" i="3"/>
  <c r="J156" i="3"/>
  <c r="L10" i="6"/>
  <c r="J10" i="6"/>
  <c r="J26" i="6"/>
  <c r="L26" i="6"/>
  <c r="M22" i="5"/>
  <c r="K22" i="5"/>
  <c r="J22" i="5"/>
  <c r="I22" i="5"/>
  <c r="L22" i="5"/>
  <c r="U14" i="5"/>
  <c r="T14" i="5"/>
  <c r="S14" i="5"/>
  <c r="V14" i="5"/>
  <c r="W14" i="5"/>
  <c r="U43" i="5"/>
  <c r="T43" i="5"/>
  <c r="S43" i="5"/>
  <c r="W43" i="5"/>
  <c r="V43" i="5"/>
  <c r="W47" i="5"/>
  <c r="S37" i="5"/>
  <c r="W37" i="5"/>
  <c r="V37" i="5"/>
  <c r="U37" i="5"/>
  <c r="T37" i="5"/>
  <c r="E191" i="3"/>
  <c r="L144" i="3"/>
  <c r="M144" i="3"/>
  <c r="K144" i="3"/>
  <c r="J144" i="3"/>
  <c r="N144" i="3"/>
  <c r="N215" i="3"/>
  <c r="M215" i="3"/>
  <c r="L215" i="3"/>
  <c r="K215" i="3"/>
  <c r="J215" i="3"/>
  <c r="O55" i="8"/>
  <c r="N55" i="8"/>
  <c r="F186" i="3"/>
  <c r="H68" i="2"/>
  <c r="K68" i="2" s="1"/>
  <c r="K59" i="2"/>
  <c r="J59" i="2"/>
  <c r="K22" i="2"/>
  <c r="J22" i="2"/>
  <c r="J145" i="8"/>
  <c r="L24" i="5"/>
  <c r="K24" i="5"/>
  <c r="J24" i="5"/>
  <c r="I24" i="5"/>
  <c r="M24" i="5"/>
  <c r="J34" i="5"/>
  <c r="I34" i="5"/>
  <c r="K34" i="5"/>
  <c r="L34" i="5"/>
  <c r="M34" i="5"/>
  <c r="M28" i="5"/>
  <c r="L28" i="5"/>
  <c r="I28" i="5"/>
  <c r="J28" i="5"/>
  <c r="K28" i="5"/>
  <c r="N181" i="3"/>
  <c r="M181" i="3"/>
  <c r="L181" i="3"/>
  <c r="K181" i="3"/>
  <c r="J181" i="3"/>
  <c r="I192" i="3"/>
  <c r="N58" i="2"/>
  <c r="M58" i="2"/>
  <c r="L58" i="2"/>
  <c r="K58" i="2"/>
  <c r="J58" i="2"/>
  <c r="J142" i="8"/>
  <c r="J125" i="8"/>
  <c r="L120" i="8"/>
  <c r="H126" i="8"/>
  <c r="H123" i="8"/>
  <c r="J123" i="8"/>
  <c r="H120" i="8"/>
  <c r="J120" i="8"/>
  <c r="O56" i="8"/>
  <c r="N56" i="8"/>
  <c r="W23" i="5"/>
  <c r="U23" i="5"/>
  <c r="V23" i="5"/>
  <c r="T23" i="5"/>
  <c r="S23" i="5"/>
  <c r="L13" i="5"/>
  <c r="J13" i="5"/>
  <c r="F189" i="3"/>
  <c r="H17" i="2"/>
  <c r="M134" i="3"/>
  <c r="L134" i="3"/>
  <c r="K134" i="3"/>
  <c r="J134" i="3"/>
  <c r="J20" i="19"/>
  <c r="H20" i="19"/>
  <c r="H100" i="19"/>
  <c r="J100" i="19"/>
  <c r="H69" i="19"/>
  <c r="J69" i="19"/>
  <c r="G77" i="19"/>
  <c r="H99" i="19"/>
  <c r="J99" i="19"/>
  <c r="H81" i="19"/>
  <c r="J81" i="19"/>
  <c r="H111" i="19"/>
  <c r="J111" i="19"/>
  <c r="G119" i="19"/>
  <c r="H132" i="19"/>
  <c r="J132" i="19"/>
  <c r="H143" i="19"/>
  <c r="J143" i="19"/>
  <c r="H154" i="19"/>
  <c r="J154" i="19"/>
  <c r="E147" i="17"/>
  <c r="D133" i="17"/>
  <c r="D107" i="17"/>
  <c r="C93" i="17"/>
  <c r="C133" i="17"/>
  <c r="J114" i="17"/>
  <c r="I114" i="17"/>
  <c r="M114" i="17"/>
  <c r="L114" i="17"/>
  <c r="K114" i="17"/>
  <c r="J97" i="17"/>
  <c r="I97" i="17"/>
  <c r="H105" i="17"/>
  <c r="M97" i="17"/>
  <c r="L97" i="17"/>
  <c r="K97" i="17"/>
  <c r="J62" i="17"/>
  <c r="I62" i="17"/>
  <c r="M62" i="17"/>
  <c r="L62" i="17"/>
  <c r="K62" i="17"/>
  <c r="X20" i="17"/>
  <c r="W20" i="17"/>
  <c r="AA20" i="17"/>
  <c r="Z20" i="17"/>
  <c r="Y20" i="17"/>
  <c r="K137" i="17"/>
  <c r="J137" i="17"/>
  <c r="I137" i="17"/>
  <c r="M137" i="17"/>
  <c r="L137" i="17"/>
  <c r="K102" i="17"/>
  <c r="J102" i="17"/>
  <c r="I102" i="17"/>
  <c r="M102" i="17"/>
  <c r="L102" i="17"/>
  <c r="K85" i="17"/>
  <c r="J85" i="17"/>
  <c r="I85" i="17"/>
  <c r="M85" i="17"/>
  <c r="L85" i="17"/>
  <c r="E77" i="17"/>
  <c r="D63" i="17"/>
  <c r="J55" i="17"/>
  <c r="L55" i="17"/>
  <c r="W12" i="17"/>
  <c r="Y12" i="17"/>
  <c r="F9" i="19"/>
  <c r="F21" i="19"/>
  <c r="F51" i="19"/>
  <c r="M130" i="17"/>
  <c r="L130" i="17"/>
  <c r="K130" i="17"/>
  <c r="J130" i="17"/>
  <c r="I130" i="17"/>
  <c r="M113" i="17"/>
  <c r="L113" i="17"/>
  <c r="K113" i="17"/>
  <c r="J113" i="17"/>
  <c r="I113" i="17"/>
  <c r="E105" i="17"/>
  <c r="D91" i="17"/>
  <c r="D65" i="17"/>
  <c r="C51" i="17"/>
  <c r="M67" i="17"/>
  <c r="L67" i="17"/>
  <c r="K67" i="17"/>
  <c r="J67" i="17"/>
  <c r="I67" i="17"/>
  <c r="G65" i="17"/>
  <c r="I89" i="17"/>
  <c r="K89" i="17"/>
  <c r="Y19" i="16"/>
  <c r="W19" i="16"/>
  <c r="X12" i="16"/>
  <c r="W12" i="16"/>
  <c r="AA12" i="16"/>
  <c r="Z12" i="16"/>
  <c r="Y12" i="16"/>
  <c r="K137" i="13"/>
  <c r="I137" i="13"/>
  <c r="L108" i="13"/>
  <c r="K108" i="13"/>
  <c r="J108" i="13"/>
  <c r="M108" i="13"/>
  <c r="I108" i="13"/>
  <c r="I94" i="13"/>
  <c r="K94" i="13"/>
  <c r="L47" i="13"/>
  <c r="K47" i="13"/>
  <c r="J47" i="13"/>
  <c r="I47" i="13"/>
  <c r="M47" i="13"/>
  <c r="I156" i="13"/>
  <c r="M156" i="13"/>
  <c r="L156" i="13"/>
  <c r="K156" i="13"/>
  <c r="J156" i="13"/>
  <c r="I113" i="13"/>
  <c r="M113" i="13"/>
  <c r="L113" i="13"/>
  <c r="K113" i="13"/>
  <c r="J113" i="13"/>
  <c r="G90" i="13"/>
  <c r="I53" i="13"/>
  <c r="M53" i="13"/>
  <c r="L53" i="13"/>
  <c r="K53" i="13"/>
  <c r="J53" i="13"/>
  <c r="I22" i="13"/>
  <c r="K22" i="13"/>
  <c r="G20" i="13"/>
  <c r="K13" i="13"/>
  <c r="I13" i="13"/>
  <c r="U49" i="12"/>
  <c r="X49" i="12"/>
  <c r="V49" i="12"/>
  <c r="R23" i="14"/>
  <c r="J136" i="13"/>
  <c r="I136" i="13"/>
  <c r="M136" i="13"/>
  <c r="L136" i="13"/>
  <c r="K136" i="13"/>
  <c r="J75" i="13"/>
  <c r="I75" i="13"/>
  <c r="M75" i="13"/>
  <c r="L75" i="13"/>
  <c r="K75" i="13"/>
  <c r="J59" i="13"/>
  <c r="L59" i="13"/>
  <c r="X14" i="13"/>
  <c r="Z14" i="13"/>
  <c r="W6" i="12"/>
  <c r="W33" i="12"/>
  <c r="W35" i="12"/>
  <c r="W41" i="12"/>
  <c r="W9" i="12"/>
  <c r="W45" i="12"/>
  <c r="W15" i="12"/>
  <c r="W11" i="12"/>
  <c r="W49" i="12"/>
  <c r="W51" i="12"/>
  <c r="W53" i="12"/>
  <c r="W55" i="12"/>
  <c r="W31" i="12"/>
  <c r="W37" i="12"/>
  <c r="W57" i="12"/>
  <c r="W27" i="12"/>
  <c r="W23" i="12"/>
  <c r="W47" i="12"/>
  <c r="W21" i="12"/>
  <c r="W17" i="12"/>
  <c r="W19" i="12"/>
  <c r="W25" i="12"/>
  <c r="W43" i="12"/>
  <c r="W39" i="12"/>
  <c r="W29" i="12"/>
  <c r="W13" i="15"/>
  <c r="V21" i="15"/>
  <c r="Z13" i="15"/>
  <c r="Y13" i="15"/>
  <c r="AA13" i="15"/>
  <c r="X13" i="15"/>
  <c r="U17" i="14"/>
  <c r="L155" i="13"/>
  <c r="K155" i="13"/>
  <c r="J155" i="13"/>
  <c r="M155" i="13"/>
  <c r="I155" i="13"/>
  <c r="E146" i="13"/>
  <c r="G132" i="13"/>
  <c r="I124" i="13"/>
  <c r="K124" i="13"/>
  <c r="C118" i="13"/>
  <c r="L95" i="13"/>
  <c r="K95" i="13"/>
  <c r="J95" i="13"/>
  <c r="M95" i="13"/>
  <c r="I95" i="13"/>
  <c r="K64" i="13"/>
  <c r="I64" i="13"/>
  <c r="Z19" i="13"/>
  <c r="X19" i="13"/>
  <c r="W12" i="12"/>
  <c r="F81" i="10"/>
  <c r="F54" i="10"/>
  <c r="O54" i="10"/>
  <c r="AA10" i="15"/>
  <c r="Z10" i="15"/>
  <c r="Y10" i="15"/>
  <c r="X10" i="15"/>
  <c r="W10" i="15"/>
  <c r="M117" i="13"/>
  <c r="L117" i="13"/>
  <c r="K117" i="13"/>
  <c r="I117" i="13"/>
  <c r="J117" i="13"/>
  <c r="D34" i="13"/>
  <c r="AA17" i="13"/>
  <c r="Z17" i="13"/>
  <c r="Y17" i="13"/>
  <c r="W17" i="13"/>
  <c r="X17" i="13"/>
  <c r="T20" i="13"/>
  <c r="F55" i="12"/>
  <c r="M11" i="12"/>
  <c r="L11" i="12"/>
  <c r="K11" i="12"/>
  <c r="I11" i="12"/>
  <c r="N11" i="12"/>
  <c r="J11" i="12"/>
  <c r="N14" i="12"/>
  <c r="N13" i="12"/>
  <c r="N15" i="12"/>
  <c r="F103" i="10"/>
  <c r="H80" i="10"/>
  <c r="J80" i="10"/>
  <c r="O57" i="10"/>
  <c r="F57" i="10"/>
  <c r="U19" i="14"/>
  <c r="T19" i="14"/>
  <c r="V19" i="14"/>
  <c r="L158" i="13"/>
  <c r="J158" i="13"/>
  <c r="M114" i="13"/>
  <c r="L114" i="13"/>
  <c r="J114" i="13"/>
  <c r="I114" i="13"/>
  <c r="K114" i="13"/>
  <c r="J98" i="13"/>
  <c r="L98" i="13"/>
  <c r="M71" i="13"/>
  <c r="L71" i="13"/>
  <c r="J71" i="13"/>
  <c r="I71" i="13"/>
  <c r="K71" i="13"/>
  <c r="L55" i="13"/>
  <c r="J55" i="13"/>
  <c r="G48" i="13"/>
  <c r="M12" i="13"/>
  <c r="L12" i="13"/>
  <c r="J12" i="13"/>
  <c r="I12" i="13"/>
  <c r="H20" i="13"/>
  <c r="K12" i="13"/>
  <c r="E53" i="12"/>
  <c r="W8" i="12"/>
  <c r="H102" i="10"/>
  <c r="J102" i="10"/>
  <c r="J81" i="10"/>
  <c r="F58" i="10"/>
  <c r="H58" i="10"/>
  <c r="F31" i="10"/>
  <c r="Y8" i="13"/>
  <c r="W8" i="13"/>
  <c r="Y18" i="13"/>
  <c r="W18" i="13"/>
  <c r="O98" i="10"/>
  <c r="N98" i="10"/>
  <c r="L275" i="8"/>
  <c r="H257" i="8"/>
  <c r="O229" i="8"/>
  <c r="N229" i="8"/>
  <c r="J211" i="8"/>
  <c r="J20" i="12"/>
  <c r="I20" i="12"/>
  <c r="J52" i="12"/>
  <c r="I52" i="12"/>
  <c r="J18" i="12"/>
  <c r="I18" i="12"/>
  <c r="I50" i="12"/>
  <c r="J50" i="12"/>
  <c r="F100" i="10"/>
  <c r="H100" i="10"/>
  <c r="L56" i="10"/>
  <c r="N56" i="10"/>
  <c r="L87" i="10"/>
  <c r="L103" i="10"/>
  <c r="L102" i="10"/>
  <c r="F284" i="8"/>
  <c r="H284" i="8"/>
  <c r="H274" i="8"/>
  <c r="J274" i="8"/>
  <c r="F256" i="8"/>
  <c r="F210" i="8"/>
  <c r="H210" i="8"/>
  <c r="F144" i="8"/>
  <c r="L75" i="8"/>
  <c r="N75" i="8"/>
  <c r="F43" i="8"/>
  <c r="H43" i="8"/>
  <c r="U38" i="6"/>
  <c r="S38" i="6"/>
  <c r="U30" i="6"/>
  <c r="S30" i="6"/>
  <c r="U22" i="6"/>
  <c r="S22" i="6"/>
  <c r="W14" i="6"/>
  <c r="V14" i="6"/>
  <c r="S14" i="6"/>
  <c r="U14" i="6"/>
  <c r="T14" i="6"/>
  <c r="F34" i="13"/>
  <c r="U38" i="12"/>
  <c r="V38" i="12"/>
  <c r="U25" i="12"/>
  <c r="V25" i="12"/>
  <c r="U57" i="12"/>
  <c r="V57" i="12"/>
  <c r="V36" i="12"/>
  <c r="U36" i="12"/>
  <c r="L82" i="10"/>
  <c r="J18" i="10"/>
  <c r="L18" i="10"/>
  <c r="H277" i="8"/>
  <c r="L259" i="8"/>
  <c r="H233" i="8"/>
  <c r="L215" i="8"/>
  <c r="F76" i="8"/>
  <c r="H76" i="8"/>
  <c r="F57" i="8"/>
  <c r="H57" i="8"/>
  <c r="O76" i="10"/>
  <c r="N76" i="10"/>
  <c r="H37" i="10"/>
  <c r="H10" i="10"/>
  <c r="F274" i="8"/>
  <c r="L254" i="8"/>
  <c r="H236" i="8"/>
  <c r="O208" i="8"/>
  <c r="N208" i="8"/>
  <c r="F128" i="8"/>
  <c r="J83" i="8"/>
  <c r="L83" i="8"/>
  <c r="J56" i="8"/>
  <c r="V51" i="6"/>
  <c r="T51" i="6"/>
  <c r="V43" i="6"/>
  <c r="T43" i="6"/>
  <c r="V35" i="6"/>
  <c r="T35" i="6"/>
  <c r="V27" i="6"/>
  <c r="T27" i="6"/>
  <c r="T19" i="6"/>
  <c r="V19" i="6"/>
  <c r="T12" i="6"/>
  <c r="S12" i="6"/>
  <c r="W12" i="6"/>
  <c r="V12" i="6"/>
  <c r="U12" i="6"/>
  <c r="W13" i="6"/>
  <c r="W16" i="6"/>
  <c r="L97" i="10"/>
  <c r="O34" i="10"/>
  <c r="N34" i="10"/>
  <c r="F17" i="10"/>
  <c r="H17" i="10"/>
  <c r="F263" i="8"/>
  <c r="H253" i="8"/>
  <c r="L235" i="8"/>
  <c r="F211" i="8"/>
  <c r="F167" i="8"/>
  <c r="F109" i="8"/>
  <c r="H109" i="8"/>
  <c r="F82" i="8"/>
  <c r="H53" i="8"/>
  <c r="K9" i="6"/>
  <c r="J9" i="6"/>
  <c r="I9" i="6"/>
  <c r="M9" i="6"/>
  <c r="L9" i="6"/>
  <c r="G56" i="12"/>
  <c r="K26" i="12"/>
  <c r="L26" i="12"/>
  <c r="L36" i="12"/>
  <c r="K36" i="12"/>
  <c r="J56" i="10"/>
  <c r="J284" i="8"/>
  <c r="L274" i="8"/>
  <c r="H256" i="8"/>
  <c r="J210" i="8"/>
  <c r="L87" i="8"/>
  <c r="L60" i="8"/>
  <c r="F31" i="8"/>
  <c r="H31" i="8"/>
  <c r="O79" i="10"/>
  <c r="N79" i="10"/>
  <c r="O253" i="8"/>
  <c r="N253" i="8"/>
  <c r="O209" i="8"/>
  <c r="N209" i="8"/>
  <c r="H163" i="8"/>
  <c r="F173" i="8"/>
  <c r="H168" i="8"/>
  <c r="H165" i="8"/>
  <c r="O164" i="8"/>
  <c r="N164" i="8"/>
  <c r="L174" i="8"/>
  <c r="L171" i="8"/>
  <c r="L168" i="8"/>
  <c r="F127" i="8"/>
  <c r="U10" i="5"/>
  <c r="S10" i="5"/>
  <c r="H195" i="3"/>
  <c r="K184" i="3"/>
  <c r="J184" i="3"/>
  <c r="L189" i="8"/>
  <c r="L186" i="8"/>
  <c r="H192" i="8"/>
  <c r="H189" i="8"/>
  <c r="H186" i="8"/>
  <c r="J186" i="8"/>
  <c r="L195" i="8"/>
  <c r="J179" i="3"/>
  <c r="K179" i="3"/>
  <c r="I190" i="3"/>
  <c r="N179" i="3"/>
  <c r="M179" i="3"/>
  <c r="L179" i="3"/>
  <c r="J137" i="3"/>
  <c r="K137" i="3"/>
  <c r="N137" i="3"/>
  <c r="M137" i="3"/>
  <c r="L137" i="3"/>
  <c r="J36" i="2"/>
  <c r="K36" i="2"/>
  <c r="N36" i="2"/>
  <c r="M36" i="2"/>
  <c r="L36" i="2"/>
  <c r="J16" i="2"/>
  <c r="K16" i="2"/>
  <c r="M16" i="2"/>
  <c r="L16" i="2"/>
  <c r="L148" i="8"/>
  <c r="M51" i="5"/>
  <c r="L51" i="5"/>
  <c r="K51" i="5"/>
  <c r="J51" i="5"/>
  <c r="I51" i="5"/>
  <c r="L145" i="8"/>
  <c r="J152" i="8"/>
  <c r="J149" i="8"/>
  <c r="T33" i="5"/>
  <c r="V33" i="5"/>
  <c r="L21" i="6"/>
  <c r="J21" i="6"/>
  <c r="L34" i="6"/>
  <c r="J34" i="6"/>
  <c r="U51" i="5"/>
  <c r="T51" i="5"/>
  <c r="S51" i="5"/>
  <c r="W51" i="5"/>
  <c r="V51" i="5"/>
  <c r="S45" i="5"/>
  <c r="W45" i="5"/>
  <c r="V45" i="5"/>
  <c r="U45" i="5"/>
  <c r="T45" i="5"/>
  <c r="I189" i="3"/>
  <c r="L178" i="3"/>
  <c r="M178" i="3"/>
  <c r="K178" i="3"/>
  <c r="J178" i="3"/>
  <c r="N178" i="3"/>
  <c r="L162" i="3"/>
  <c r="K162" i="3"/>
  <c r="J162" i="3"/>
  <c r="M162" i="3"/>
  <c r="N162" i="3"/>
  <c r="I195" i="3"/>
  <c r="M142" i="3"/>
  <c r="L142" i="3"/>
  <c r="N160" i="3"/>
  <c r="M160" i="3"/>
  <c r="L160" i="3"/>
  <c r="K160" i="3"/>
  <c r="J160" i="3"/>
  <c r="L11" i="5"/>
  <c r="K11" i="5"/>
  <c r="J11" i="5"/>
  <c r="I11" i="5"/>
  <c r="M11" i="5"/>
  <c r="M21" i="2"/>
  <c r="L21" i="2"/>
  <c r="K21" i="2"/>
  <c r="J21" i="2"/>
  <c r="I17" i="2"/>
  <c r="N14" i="2"/>
  <c r="K14" i="2"/>
  <c r="M14" i="2"/>
  <c r="L14" i="2"/>
  <c r="J14" i="2"/>
  <c r="U33" i="5"/>
  <c r="S33" i="5"/>
  <c r="L32" i="5"/>
  <c r="K32" i="5"/>
  <c r="J32" i="5"/>
  <c r="I32" i="5"/>
  <c r="M32" i="5"/>
  <c r="J42" i="5"/>
  <c r="I42" i="5"/>
  <c r="L42" i="5"/>
  <c r="K42" i="5"/>
  <c r="M42" i="5"/>
  <c r="M36" i="5"/>
  <c r="L36" i="5"/>
  <c r="J36" i="5"/>
  <c r="K36" i="5"/>
  <c r="I36" i="5"/>
  <c r="N212" i="3"/>
  <c r="M212" i="3"/>
  <c r="L212" i="3"/>
  <c r="K212" i="3"/>
  <c r="J212" i="3"/>
  <c r="E190" i="3"/>
  <c r="N169" i="3"/>
  <c r="M169" i="3"/>
  <c r="L169" i="3"/>
  <c r="K169" i="3"/>
  <c r="J169" i="3"/>
  <c r="N157" i="3"/>
  <c r="M157" i="3"/>
  <c r="L157" i="3"/>
  <c r="K157" i="3"/>
  <c r="J157" i="3"/>
  <c r="N72" i="2"/>
  <c r="M72" i="2"/>
  <c r="L72" i="2"/>
  <c r="K72" i="2"/>
  <c r="J72" i="2"/>
  <c r="N34" i="2"/>
  <c r="M34" i="2"/>
  <c r="K34" i="2"/>
  <c r="L34" i="2"/>
  <c r="J34" i="2"/>
  <c r="J122" i="8"/>
  <c r="J119" i="8"/>
  <c r="H129" i="8"/>
  <c r="O122" i="8"/>
  <c r="N122" i="8"/>
  <c r="W18" i="5"/>
  <c r="V18" i="5"/>
  <c r="U18" i="5"/>
  <c r="T18" i="5"/>
  <c r="S18" i="5"/>
  <c r="H188" i="3"/>
  <c r="H194" i="3"/>
  <c r="K10" i="2"/>
  <c r="J10" i="2"/>
  <c r="L61" i="25"/>
  <c r="H263" i="24"/>
  <c r="L241" i="24"/>
  <c r="H215" i="24"/>
  <c r="L197" i="24"/>
  <c r="F129" i="24"/>
  <c r="H129" i="24"/>
  <c r="J65" i="24"/>
  <c r="L65" i="24"/>
  <c r="J84" i="24"/>
  <c r="H62" i="24"/>
  <c r="Z10" i="22"/>
  <c r="X10" i="22"/>
  <c r="F35" i="24"/>
  <c r="H35" i="24"/>
  <c r="F14" i="24"/>
  <c r="H14" i="24"/>
  <c r="Z14" i="22"/>
  <c r="Y14" i="22"/>
  <c r="X14" i="22"/>
  <c r="AB14" i="22"/>
  <c r="AA14" i="22"/>
  <c r="AA15" i="22"/>
  <c r="Z15" i="22"/>
  <c r="Y15" i="22"/>
  <c r="X15" i="22"/>
  <c r="AB15" i="22"/>
  <c r="J83" i="24"/>
  <c r="F13" i="24"/>
  <c r="H13" i="24"/>
  <c r="H64" i="24"/>
  <c r="J64" i="24"/>
  <c r="H65" i="24"/>
  <c r="W49" i="19"/>
  <c r="R27" i="19"/>
  <c r="P27" i="19"/>
  <c r="O35" i="19"/>
  <c r="J13" i="19"/>
  <c r="H13" i="19"/>
  <c r="G21" i="19"/>
  <c r="P94" i="19"/>
  <c r="R94" i="19"/>
  <c r="O93" i="19"/>
  <c r="P54" i="19"/>
  <c r="J40" i="19"/>
  <c r="H40" i="19"/>
  <c r="W77" i="19"/>
  <c r="W147" i="19"/>
  <c r="W149" i="19"/>
  <c r="P81" i="19"/>
  <c r="R81" i="19"/>
  <c r="J54" i="19"/>
  <c r="H54" i="19"/>
  <c r="W21" i="19"/>
  <c r="W9" i="19"/>
  <c r="P97" i="19"/>
  <c r="R97" i="19"/>
  <c r="O105" i="19"/>
  <c r="P66" i="19"/>
  <c r="O65" i="19"/>
  <c r="P104" i="19"/>
  <c r="R104" i="19"/>
  <c r="P80" i="19"/>
  <c r="R80" i="19"/>
  <c r="O79" i="19"/>
  <c r="P112" i="19"/>
  <c r="R112" i="19"/>
  <c r="P132" i="19"/>
  <c r="R132" i="19"/>
  <c r="P143" i="19"/>
  <c r="P154" i="19"/>
  <c r="R154" i="19"/>
  <c r="W133" i="19"/>
  <c r="N63" i="19"/>
  <c r="N51" i="19"/>
  <c r="N135" i="19"/>
  <c r="N147" i="19"/>
  <c r="N77" i="19"/>
  <c r="G63" i="19"/>
  <c r="J55" i="19"/>
  <c r="H55" i="19"/>
  <c r="J16" i="19"/>
  <c r="H16" i="19"/>
  <c r="H104" i="19"/>
  <c r="J104" i="19"/>
  <c r="H103" i="19"/>
  <c r="J103" i="19"/>
  <c r="H66" i="19"/>
  <c r="J66" i="19"/>
  <c r="G65" i="19"/>
  <c r="H115" i="19"/>
  <c r="J115" i="19"/>
  <c r="H136" i="19"/>
  <c r="G135" i="19"/>
  <c r="J136" i="19"/>
  <c r="H144" i="19"/>
  <c r="J144" i="19"/>
  <c r="H155" i="19"/>
  <c r="J155" i="19"/>
  <c r="M138" i="17"/>
  <c r="L138" i="17"/>
  <c r="K138" i="17"/>
  <c r="J138" i="17"/>
  <c r="I138" i="17"/>
  <c r="E121" i="17"/>
  <c r="R21" i="17"/>
  <c r="R9" i="17"/>
  <c r="Z13" i="17"/>
  <c r="X13" i="17"/>
  <c r="I109" i="17"/>
  <c r="M109" i="17"/>
  <c r="L109" i="17"/>
  <c r="K109" i="17"/>
  <c r="J109" i="17"/>
  <c r="I74" i="17"/>
  <c r="M74" i="17"/>
  <c r="L74" i="17"/>
  <c r="K74" i="17"/>
  <c r="J74" i="17"/>
  <c r="I57" i="17"/>
  <c r="M57" i="17"/>
  <c r="L57" i="17"/>
  <c r="K57" i="17"/>
  <c r="J57" i="17"/>
  <c r="S21" i="17"/>
  <c r="J80" i="17"/>
  <c r="I80" i="17"/>
  <c r="M80" i="17"/>
  <c r="H79" i="17"/>
  <c r="L80" i="17"/>
  <c r="K80" i="17"/>
  <c r="D149" i="17"/>
  <c r="L150" i="17"/>
  <c r="J150" i="17"/>
  <c r="C135" i="17"/>
  <c r="K68" i="17"/>
  <c r="J68" i="17"/>
  <c r="I68" i="17"/>
  <c r="M68" i="17"/>
  <c r="L68" i="17"/>
  <c r="E51" i="17"/>
  <c r="F77" i="19"/>
  <c r="F133" i="19"/>
  <c r="F147" i="19"/>
  <c r="F105" i="19"/>
  <c r="L151" i="17"/>
  <c r="K151" i="17"/>
  <c r="J151" i="17"/>
  <c r="I151" i="17"/>
  <c r="M151" i="17"/>
  <c r="L116" i="17"/>
  <c r="K116" i="17"/>
  <c r="J116" i="17"/>
  <c r="I116" i="17"/>
  <c r="M116" i="17"/>
  <c r="L99" i="17"/>
  <c r="K99" i="17"/>
  <c r="J99" i="17"/>
  <c r="I99" i="17"/>
  <c r="M99" i="17"/>
  <c r="E91" i="17"/>
  <c r="D77" i="17"/>
  <c r="D51" i="17"/>
  <c r="M96" i="17"/>
  <c r="L96" i="17"/>
  <c r="K96" i="17"/>
  <c r="J96" i="17"/>
  <c r="I96" i="17"/>
  <c r="E79" i="17"/>
  <c r="M144" i="17"/>
  <c r="L144" i="17"/>
  <c r="K144" i="17"/>
  <c r="J144" i="17"/>
  <c r="I144" i="17"/>
  <c r="M127" i="17"/>
  <c r="L127" i="17"/>
  <c r="K127" i="17"/>
  <c r="J127" i="17"/>
  <c r="I127" i="17"/>
  <c r="E119" i="17"/>
  <c r="E107" i="17"/>
  <c r="D105" i="17"/>
  <c r="D93" i="17"/>
  <c r="D79" i="17"/>
  <c r="C65" i="17"/>
  <c r="AA18" i="17"/>
  <c r="Z18" i="17"/>
  <c r="Y18" i="17"/>
  <c r="W18" i="17"/>
  <c r="X18" i="17"/>
  <c r="G121" i="17"/>
  <c r="G105" i="17"/>
  <c r="K98" i="17"/>
  <c r="I98" i="17"/>
  <c r="L151" i="13"/>
  <c r="K151" i="13"/>
  <c r="J151" i="13"/>
  <c r="I151" i="13"/>
  <c r="M151" i="13"/>
  <c r="K120" i="13"/>
  <c r="I120" i="13"/>
  <c r="L30" i="13"/>
  <c r="K30" i="13"/>
  <c r="J30" i="13"/>
  <c r="M30" i="13"/>
  <c r="I30" i="13"/>
  <c r="I139" i="13"/>
  <c r="M139" i="13"/>
  <c r="L139" i="13"/>
  <c r="K139" i="13"/>
  <c r="J139" i="13"/>
  <c r="I96" i="13"/>
  <c r="H104" i="13"/>
  <c r="M96" i="13"/>
  <c r="L96" i="13"/>
  <c r="K96" i="13"/>
  <c r="J96" i="13"/>
  <c r="I36" i="13"/>
  <c r="M36" i="13"/>
  <c r="L36" i="13"/>
  <c r="K36" i="13"/>
  <c r="J36" i="13"/>
  <c r="E20" i="13"/>
  <c r="W48" i="12"/>
  <c r="I43" i="12"/>
  <c r="M43" i="12"/>
  <c r="L43" i="12"/>
  <c r="K43" i="12"/>
  <c r="J43" i="12"/>
  <c r="N43" i="12"/>
  <c r="U37" i="12"/>
  <c r="X37" i="12"/>
  <c r="V37" i="12"/>
  <c r="W32" i="12"/>
  <c r="I27" i="12"/>
  <c r="M27" i="12"/>
  <c r="L27" i="12"/>
  <c r="K27" i="12"/>
  <c r="J27" i="12"/>
  <c r="N27" i="12"/>
  <c r="U15" i="14"/>
  <c r="T15" i="14"/>
  <c r="S23" i="14"/>
  <c r="V15" i="14"/>
  <c r="L120" i="13"/>
  <c r="J120" i="13"/>
  <c r="L102" i="13"/>
  <c r="J102" i="13"/>
  <c r="J58" i="13"/>
  <c r="I58" i="13"/>
  <c r="M58" i="13"/>
  <c r="L58" i="13"/>
  <c r="K58" i="13"/>
  <c r="J42" i="13"/>
  <c r="L42" i="13"/>
  <c r="J14" i="13"/>
  <c r="I14" i="13"/>
  <c r="M14" i="13"/>
  <c r="L14" i="13"/>
  <c r="K14" i="13"/>
  <c r="F102" i="10"/>
  <c r="AA19" i="15"/>
  <c r="Z19" i="15"/>
  <c r="Y19" i="15"/>
  <c r="X19" i="15"/>
  <c r="W19" i="15"/>
  <c r="U21" i="15"/>
  <c r="W16" i="15"/>
  <c r="Y16" i="15"/>
  <c r="L138" i="13"/>
  <c r="K138" i="13"/>
  <c r="J138" i="13"/>
  <c r="H146" i="13"/>
  <c r="M138" i="13"/>
  <c r="I138" i="13"/>
  <c r="L78" i="13"/>
  <c r="K78" i="13"/>
  <c r="J78" i="13"/>
  <c r="M78" i="13"/>
  <c r="I78" i="13"/>
  <c r="L19" i="13"/>
  <c r="K19" i="13"/>
  <c r="J19" i="13"/>
  <c r="M19" i="13"/>
  <c r="I19" i="13"/>
  <c r="L6" i="12"/>
  <c r="K6" i="12"/>
  <c r="J6" i="12"/>
  <c r="H53" i="12"/>
  <c r="N6" i="12"/>
  <c r="M6" i="12"/>
  <c r="I6" i="12"/>
  <c r="M36" i="12"/>
  <c r="M52" i="12"/>
  <c r="M20" i="12"/>
  <c r="M26" i="12"/>
  <c r="M48" i="12"/>
  <c r="M22" i="12"/>
  <c r="M46" i="12"/>
  <c r="M8" i="12"/>
  <c r="M18" i="12"/>
  <c r="M42" i="12"/>
  <c r="M38" i="12"/>
  <c r="M34" i="12"/>
  <c r="M15" i="12"/>
  <c r="M16" i="12"/>
  <c r="M24" i="12"/>
  <c r="M19" i="12"/>
  <c r="N8" i="12"/>
  <c r="M28" i="12"/>
  <c r="M50" i="12"/>
  <c r="M23" i="12"/>
  <c r="M32" i="12"/>
  <c r="M40" i="12"/>
  <c r="M30" i="12"/>
  <c r="M13" i="12"/>
  <c r="M44" i="12"/>
  <c r="M14" i="12"/>
  <c r="F79" i="10"/>
  <c r="H79" i="10"/>
  <c r="F43" i="10"/>
  <c r="V12" i="14"/>
  <c r="T12" i="14"/>
  <c r="U12" i="14"/>
  <c r="M100" i="13"/>
  <c r="L100" i="13"/>
  <c r="K100" i="13"/>
  <c r="I100" i="13"/>
  <c r="J100" i="13"/>
  <c r="M57" i="13"/>
  <c r="L57" i="13"/>
  <c r="K57" i="13"/>
  <c r="I57" i="13"/>
  <c r="J57" i="13"/>
  <c r="G34" i="13"/>
  <c r="X55" i="12"/>
  <c r="U55" i="12"/>
  <c r="V55" i="12"/>
  <c r="M49" i="12"/>
  <c r="L49" i="12"/>
  <c r="K49" i="12"/>
  <c r="I49" i="12"/>
  <c r="N49" i="12"/>
  <c r="J49" i="12"/>
  <c r="X43" i="12"/>
  <c r="U43" i="12"/>
  <c r="V43" i="12"/>
  <c r="W38" i="12"/>
  <c r="M33" i="12"/>
  <c r="L33" i="12"/>
  <c r="K33" i="12"/>
  <c r="I33" i="12"/>
  <c r="N33" i="12"/>
  <c r="J33" i="12"/>
  <c r="X27" i="12"/>
  <c r="U27" i="12"/>
  <c r="V27" i="12"/>
  <c r="W22" i="12"/>
  <c r="M17" i="12"/>
  <c r="L17" i="12"/>
  <c r="K17" i="12"/>
  <c r="I17" i="12"/>
  <c r="N17" i="12"/>
  <c r="J17" i="12"/>
  <c r="E56" i="12"/>
  <c r="H99" i="10"/>
  <c r="J99" i="10"/>
  <c r="F55" i="10"/>
  <c r="H55" i="10"/>
  <c r="F11" i="10"/>
  <c r="O23" i="14"/>
  <c r="M157" i="13"/>
  <c r="L157" i="13"/>
  <c r="J157" i="13"/>
  <c r="I157" i="13"/>
  <c r="K157" i="13"/>
  <c r="M97" i="13"/>
  <c r="L97" i="13"/>
  <c r="J97" i="13"/>
  <c r="I97" i="13"/>
  <c r="K97" i="13"/>
  <c r="M54" i="13"/>
  <c r="L54" i="13"/>
  <c r="J54" i="13"/>
  <c r="I54" i="13"/>
  <c r="H62" i="13"/>
  <c r="K54" i="13"/>
  <c r="J38" i="13"/>
  <c r="L38" i="13"/>
  <c r="W14" i="12"/>
  <c r="H56" i="10"/>
  <c r="U20" i="13"/>
  <c r="Y12" i="13"/>
  <c r="W12" i="13"/>
  <c r="O31" i="10"/>
  <c r="N31" i="10"/>
  <c r="F229" i="8"/>
  <c r="L209" i="8"/>
  <c r="V12" i="12"/>
  <c r="U12" i="12"/>
  <c r="J24" i="12"/>
  <c r="I24" i="12"/>
  <c r="A15" i="12"/>
  <c r="I15" i="12"/>
  <c r="J15" i="12"/>
  <c r="J22" i="12"/>
  <c r="I22" i="12"/>
  <c r="L101" i="10"/>
  <c r="F108" i="10"/>
  <c r="H108" i="10"/>
  <c r="L53" i="10"/>
  <c r="N53" i="10"/>
  <c r="L98" i="10"/>
  <c r="L35" i="10"/>
  <c r="H282" i="8"/>
  <c r="J282" i="8"/>
  <c r="N254" i="8"/>
  <c r="O254" i="8"/>
  <c r="J236" i="8"/>
  <c r="L236" i="8"/>
  <c r="F218" i="8"/>
  <c r="H218" i="8"/>
  <c r="H208" i="8"/>
  <c r="J208" i="8"/>
  <c r="F130" i="8"/>
  <c r="F75" i="8"/>
  <c r="O75" i="8"/>
  <c r="F35" i="8"/>
  <c r="H35" i="8"/>
  <c r="F132" i="13"/>
  <c r="F90" i="13"/>
  <c r="V42" i="12"/>
  <c r="U42" i="12"/>
  <c r="V6" i="12"/>
  <c r="U6" i="12"/>
  <c r="V40" i="12"/>
  <c r="U40" i="12"/>
  <c r="J35" i="10"/>
  <c r="O13" i="10"/>
  <c r="N13" i="10"/>
  <c r="H285" i="8"/>
  <c r="J285" i="8"/>
  <c r="H241" i="8"/>
  <c r="J241" i="8"/>
  <c r="F191" i="8"/>
  <c r="F84" i="8"/>
  <c r="H84" i="8"/>
  <c r="H55" i="8"/>
  <c r="J55" i="8"/>
  <c r="I51" i="6"/>
  <c r="K51" i="6"/>
  <c r="I11" i="6"/>
  <c r="M11" i="6"/>
  <c r="L11" i="6"/>
  <c r="K11" i="6"/>
  <c r="J11" i="6"/>
  <c r="J53" i="10"/>
  <c r="H18" i="10"/>
  <c r="F282" i="8"/>
  <c r="L262" i="8"/>
  <c r="F208" i="8"/>
  <c r="F120" i="8"/>
  <c r="L81" i="8"/>
  <c r="L54" i="8"/>
  <c r="F48" i="13"/>
  <c r="F14" i="10"/>
  <c r="H14" i="10"/>
  <c r="O277" i="8"/>
  <c r="N277" i="8"/>
  <c r="H261" i="8"/>
  <c r="F219" i="8"/>
  <c r="H209" i="8"/>
  <c r="F101" i="8"/>
  <c r="H101" i="8"/>
  <c r="H80" i="8"/>
  <c r="F63" i="8"/>
  <c r="U15" i="6"/>
  <c r="T15" i="6"/>
  <c r="S15" i="6"/>
  <c r="W15" i="6"/>
  <c r="V15" i="6"/>
  <c r="U7" i="6"/>
  <c r="T7" i="6"/>
  <c r="S7" i="6"/>
  <c r="W7" i="6"/>
  <c r="V7" i="6"/>
  <c r="W11" i="6"/>
  <c r="W8" i="6"/>
  <c r="L15" i="12"/>
  <c r="K15" i="12"/>
  <c r="L30" i="12"/>
  <c r="K30" i="12"/>
  <c r="C53" i="12"/>
  <c r="K40" i="12"/>
  <c r="L40" i="12"/>
  <c r="J64" i="10"/>
  <c r="L64" i="10"/>
  <c r="L282" i="8"/>
  <c r="J218" i="8"/>
  <c r="L208" i="8"/>
  <c r="O77" i="8"/>
  <c r="N77" i="8"/>
  <c r="F20" i="8"/>
  <c r="H20" i="8"/>
  <c r="L47" i="6"/>
  <c r="K47" i="6"/>
  <c r="J47" i="6"/>
  <c r="I47" i="6"/>
  <c r="M47" i="6"/>
  <c r="L39" i="6"/>
  <c r="K39" i="6"/>
  <c r="J39" i="6"/>
  <c r="I39" i="6"/>
  <c r="M39" i="6"/>
  <c r="M42" i="6"/>
  <c r="M40" i="6"/>
  <c r="L31" i="6"/>
  <c r="K31" i="6"/>
  <c r="J31" i="6"/>
  <c r="I31" i="6"/>
  <c r="M31" i="6"/>
  <c r="L23" i="6"/>
  <c r="K23" i="6"/>
  <c r="J23" i="6"/>
  <c r="I23" i="6"/>
  <c r="M23" i="6"/>
  <c r="J279" i="8"/>
  <c r="F253" i="8"/>
  <c r="J235" i="8"/>
  <c r="F209" i="8"/>
  <c r="F165" i="8"/>
  <c r="O167" i="8"/>
  <c r="N167" i="8"/>
  <c r="F163" i="8"/>
  <c r="O163" i="8"/>
  <c r="J173" i="8"/>
  <c r="L173" i="8"/>
  <c r="J170" i="8"/>
  <c r="L170" i="8"/>
  <c r="O119" i="8"/>
  <c r="N119" i="8"/>
  <c r="M25" i="5"/>
  <c r="L25" i="5"/>
  <c r="K25" i="5"/>
  <c r="I25" i="5"/>
  <c r="J25" i="5"/>
  <c r="M27" i="5"/>
  <c r="F192" i="3"/>
  <c r="K37" i="2"/>
  <c r="J37" i="2"/>
  <c r="N168" i="3"/>
  <c r="M168" i="3"/>
  <c r="L168" i="3"/>
  <c r="K168" i="3"/>
  <c r="J168" i="3"/>
  <c r="J191" i="8"/>
  <c r="J188" i="8"/>
  <c r="J185" i="8"/>
  <c r="H195" i="8"/>
  <c r="N188" i="8"/>
  <c r="O188" i="8"/>
  <c r="L187" i="8"/>
  <c r="J197" i="8"/>
  <c r="M43" i="5"/>
  <c r="L43" i="5"/>
  <c r="K43" i="5"/>
  <c r="J43" i="5"/>
  <c r="I43" i="5"/>
  <c r="J210" i="3"/>
  <c r="N210" i="3"/>
  <c r="K210" i="3"/>
  <c r="M210" i="3"/>
  <c r="L210" i="3"/>
  <c r="E188" i="3"/>
  <c r="J167" i="3"/>
  <c r="K167" i="3"/>
  <c r="N167" i="3"/>
  <c r="M167" i="3"/>
  <c r="L167" i="3"/>
  <c r="M135" i="3"/>
  <c r="L135" i="3"/>
  <c r="E17" i="2"/>
  <c r="F146" i="8"/>
  <c r="J147" i="8"/>
  <c r="L142" i="8"/>
  <c r="H148" i="8"/>
  <c r="H145" i="8"/>
  <c r="H142" i="8"/>
  <c r="L51" i="6"/>
  <c r="J51" i="6"/>
  <c r="L29" i="6"/>
  <c r="J29" i="6"/>
  <c r="L42" i="6"/>
  <c r="J42" i="6"/>
  <c r="K21" i="5"/>
  <c r="I21" i="5"/>
  <c r="T24" i="5"/>
  <c r="S24" i="5"/>
  <c r="W24" i="5"/>
  <c r="V24" i="5"/>
  <c r="U24" i="5"/>
  <c r="W26" i="5"/>
  <c r="V26" i="5"/>
  <c r="U26" i="5"/>
  <c r="T26" i="5"/>
  <c r="S26" i="5"/>
  <c r="L213" i="3"/>
  <c r="K213" i="3"/>
  <c r="J213" i="3"/>
  <c r="M213" i="3"/>
  <c r="N213" i="3"/>
  <c r="E187" i="3"/>
  <c r="E193" i="3"/>
  <c r="L73" i="2"/>
  <c r="M73" i="2"/>
  <c r="K73" i="2"/>
  <c r="J73" i="2"/>
  <c r="N73" i="2"/>
  <c r="W28" i="5"/>
  <c r="V28" i="5"/>
  <c r="U28" i="5"/>
  <c r="T28" i="5"/>
  <c r="S28" i="5"/>
  <c r="K16" i="5"/>
  <c r="I16" i="5"/>
  <c r="V9" i="5"/>
  <c r="U9" i="5"/>
  <c r="T9" i="5"/>
  <c r="W9" i="5"/>
  <c r="S9" i="5"/>
  <c r="F43" i="2"/>
  <c r="H130" i="8"/>
  <c r="M14" i="5"/>
  <c r="L14" i="5"/>
  <c r="K14" i="5"/>
  <c r="J14" i="5"/>
  <c r="I14" i="5"/>
  <c r="L40" i="5"/>
  <c r="K40" i="5"/>
  <c r="J40" i="5"/>
  <c r="I40" i="5"/>
  <c r="M40" i="5"/>
  <c r="J50" i="5"/>
  <c r="I50" i="5"/>
  <c r="M50" i="5"/>
  <c r="L50" i="5"/>
  <c r="K50" i="5"/>
  <c r="M44" i="5"/>
  <c r="L44" i="5"/>
  <c r="K44" i="5"/>
  <c r="J44" i="5"/>
  <c r="I44" i="5"/>
  <c r="G189" i="3"/>
  <c r="N139" i="3"/>
  <c r="M139" i="3"/>
  <c r="L139" i="3"/>
  <c r="K139" i="3"/>
  <c r="J139" i="3"/>
  <c r="M66" i="2"/>
  <c r="L66" i="2"/>
  <c r="K66" i="2"/>
  <c r="J66" i="2"/>
  <c r="N49" i="2"/>
  <c r="M49" i="2"/>
  <c r="L49" i="2"/>
  <c r="K49" i="2"/>
  <c r="J49" i="2"/>
  <c r="M23" i="2"/>
  <c r="L23" i="2"/>
  <c r="H125" i="8"/>
  <c r="H127" i="8"/>
  <c r="W49" i="5"/>
  <c r="V49" i="5"/>
  <c r="U49" i="5"/>
  <c r="T49" i="5"/>
  <c r="S49" i="5"/>
  <c r="H147" i="8"/>
  <c r="M133" i="3"/>
  <c r="L133" i="3"/>
  <c r="K133" i="3"/>
  <c r="J133" i="3"/>
  <c r="M69" i="2"/>
  <c r="L69" i="2"/>
  <c r="P124" i="19"/>
  <c r="J46" i="19"/>
  <c r="H46" i="19"/>
  <c r="J12" i="19"/>
  <c r="H12" i="19"/>
  <c r="H109" i="19"/>
  <c r="J109" i="19"/>
  <c r="H68" i="19"/>
  <c r="J68" i="19"/>
  <c r="H108" i="19"/>
  <c r="J108" i="19"/>
  <c r="G107" i="19"/>
  <c r="H74" i="19"/>
  <c r="J74" i="19"/>
  <c r="H124" i="19"/>
  <c r="J124" i="19"/>
  <c r="H137" i="19"/>
  <c r="J137" i="19"/>
  <c r="H145" i="19"/>
  <c r="J145" i="19"/>
  <c r="H156" i="19"/>
  <c r="J156" i="19"/>
  <c r="M103" i="17"/>
  <c r="L103" i="17"/>
  <c r="K103" i="17"/>
  <c r="J103" i="17"/>
  <c r="I103" i="17"/>
  <c r="AA11" i="17"/>
  <c r="Y11" i="17"/>
  <c r="X11" i="17"/>
  <c r="Z11" i="17"/>
  <c r="W11" i="17"/>
  <c r="E161" i="17"/>
  <c r="D147" i="17"/>
  <c r="D121" i="17"/>
  <c r="C107" i="17"/>
  <c r="Q21" i="17"/>
  <c r="J157" i="17"/>
  <c r="I157" i="17"/>
  <c r="M157" i="17"/>
  <c r="L157" i="17"/>
  <c r="K157" i="17"/>
  <c r="J140" i="17"/>
  <c r="I140" i="17"/>
  <c r="M140" i="17"/>
  <c r="L140" i="17"/>
  <c r="K140" i="17"/>
  <c r="F37" i="19"/>
  <c r="J132" i="17"/>
  <c r="L132" i="17"/>
  <c r="L115" i="17"/>
  <c r="J115" i="17"/>
  <c r="F91" i="17"/>
  <c r="Q9" i="17"/>
  <c r="F135" i="19"/>
  <c r="F119" i="19"/>
  <c r="H101" i="19"/>
  <c r="C149" i="17"/>
  <c r="C105" i="17"/>
  <c r="L82" i="17"/>
  <c r="K82" i="17"/>
  <c r="J82" i="17"/>
  <c r="I82" i="17"/>
  <c r="M82" i="17"/>
  <c r="E65" i="17"/>
  <c r="F119" i="17"/>
  <c r="M61" i="17"/>
  <c r="L61" i="17"/>
  <c r="K61" i="17"/>
  <c r="J61" i="17"/>
  <c r="I61" i="17"/>
  <c r="M110" i="17"/>
  <c r="L110" i="17"/>
  <c r="K110" i="17"/>
  <c r="J110" i="17"/>
  <c r="I110" i="17"/>
  <c r="E93" i="17"/>
  <c r="G91" i="17"/>
  <c r="G51" i="17"/>
  <c r="K115" i="17"/>
  <c r="I115" i="17"/>
  <c r="AA15" i="16"/>
  <c r="Z15" i="16"/>
  <c r="Y15" i="16"/>
  <c r="X15" i="16"/>
  <c r="W15" i="16"/>
  <c r="X20" i="16"/>
  <c r="W20" i="16"/>
  <c r="AA20" i="16"/>
  <c r="Z20" i="16"/>
  <c r="Y20" i="16"/>
  <c r="R9" i="16"/>
  <c r="Z10" i="16"/>
  <c r="X10" i="16"/>
  <c r="L134" i="13"/>
  <c r="K134" i="13"/>
  <c r="J134" i="13"/>
  <c r="M134" i="13"/>
  <c r="I134" i="13"/>
  <c r="L73" i="13"/>
  <c r="K73" i="13"/>
  <c r="J73" i="13"/>
  <c r="M73" i="13"/>
  <c r="I73" i="13"/>
  <c r="K59" i="13"/>
  <c r="I59" i="13"/>
  <c r="T17" i="14"/>
  <c r="D160" i="13"/>
  <c r="C146" i="13"/>
  <c r="I79" i="13"/>
  <c r="M79" i="13"/>
  <c r="L79" i="13"/>
  <c r="K79" i="13"/>
  <c r="J79" i="13"/>
  <c r="K17" i="13"/>
  <c r="I17" i="13"/>
  <c r="W11" i="13"/>
  <c r="AA11" i="13"/>
  <c r="Z11" i="13"/>
  <c r="Y11" i="13"/>
  <c r="X11" i="13"/>
  <c r="W56" i="12"/>
  <c r="W24" i="12"/>
  <c r="J145" i="13"/>
  <c r="L145" i="13"/>
  <c r="J101" i="13"/>
  <c r="I101" i="13"/>
  <c r="M101" i="13"/>
  <c r="L101" i="13"/>
  <c r="K101" i="13"/>
  <c r="J41" i="13"/>
  <c r="I41" i="13"/>
  <c r="M41" i="13"/>
  <c r="L41" i="13"/>
  <c r="K41" i="13"/>
  <c r="D20" i="13"/>
  <c r="Q23" i="14"/>
  <c r="L121" i="13"/>
  <c r="K121" i="13"/>
  <c r="J121" i="13"/>
  <c r="M121" i="13"/>
  <c r="I121" i="13"/>
  <c r="I107" i="13"/>
  <c r="K107" i="13"/>
  <c r="K89" i="13"/>
  <c r="I89" i="13"/>
  <c r="L60" i="13"/>
  <c r="K60" i="13"/>
  <c r="J60" i="13"/>
  <c r="M60" i="13"/>
  <c r="I60" i="13"/>
  <c r="K46" i="13"/>
  <c r="I46" i="13"/>
  <c r="H77" i="10"/>
  <c r="J77" i="10"/>
  <c r="M143" i="13"/>
  <c r="L143" i="13"/>
  <c r="K143" i="13"/>
  <c r="I143" i="13"/>
  <c r="J143" i="13"/>
  <c r="M83" i="13"/>
  <c r="L83" i="13"/>
  <c r="K83" i="13"/>
  <c r="I83" i="13"/>
  <c r="J83" i="13"/>
  <c r="M40" i="13"/>
  <c r="L40" i="13"/>
  <c r="K40" i="13"/>
  <c r="I40" i="13"/>
  <c r="H48" i="13"/>
  <c r="J40" i="13"/>
  <c r="W54" i="12"/>
  <c r="D54" i="12"/>
  <c r="J78" i="10"/>
  <c r="H53" i="10"/>
  <c r="L141" i="13"/>
  <c r="J141" i="13"/>
  <c r="D118" i="13"/>
  <c r="C104" i="13"/>
  <c r="L81" i="13"/>
  <c r="J81" i="13"/>
  <c r="M37" i="13"/>
  <c r="L37" i="13"/>
  <c r="J37" i="13"/>
  <c r="I37" i="13"/>
  <c r="K37" i="13"/>
  <c r="Z8" i="13"/>
  <c r="X8" i="13"/>
  <c r="N7" i="12"/>
  <c r="M7" i="12"/>
  <c r="L7" i="12"/>
  <c r="J7" i="12"/>
  <c r="I7" i="12"/>
  <c r="H54" i="12"/>
  <c r="K7" i="12"/>
  <c r="J100" i="10"/>
  <c r="F77" i="10"/>
  <c r="Y16" i="13"/>
  <c r="W16" i="13"/>
  <c r="O100" i="10"/>
  <c r="N100" i="10"/>
  <c r="L283" i="8"/>
  <c r="O273" i="8"/>
  <c r="N273" i="8"/>
  <c r="J255" i="8"/>
  <c r="F237" i="8"/>
  <c r="L217" i="8"/>
  <c r="C54" i="12"/>
  <c r="J28" i="12"/>
  <c r="I28" i="12"/>
  <c r="J19" i="12"/>
  <c r="I19" i="12"/>
  <c r="J26" i="12"/>
  <c r="I26" i="12"/>
  <c r="F99" i="10"/>
  <c r="H36" i="10"/>
  <c r="J36" i="10"/>
  <c r="L106" i="10"/>
  <c r="L43" i="10"/>
  <c r="F254" i="8"/>
  <c r="H254" i="8"/>
  <c r="L234" i="8"/>
  <c r="H216" i="8"/>
  <c r="J216" i="8"/>
  <c r="F122" i="8"/>
  <c r="H122" i="8"/>
  <c r="F64" i="8"/>
  <c r="F16" i="8"/>
  <c r="H16" i="8"/>
  <c r="K13" i="6"/>
  <c r="I13" i="6"/>
  <c r="F118" i="13"/>
  <c r="F20" i="13"/>
  <c r="V13" i="12"/>
  <c r="U13" i="12"/>
  <c r="V46" i="12"/>
  <c r="U46" i="12"/>
  <c r="V10" i="12"/>
  <c r="U10" i="12"/>
  <c r="V44" i="12"/>
  <c r="U44" i="12"/>
  <c r="O78" i="10"/>
  <c r="N78" i="10"/>
  <c r="J43" i="10"/>
  <c r="O10" i="10"/>
  <c r="N10" i="10"/>
  <c r="J275" i="8"/>
  <c r="J231" i="8"/>
  <c r="F169" i="8"/>
  <c r="H82" i="8"/>
  <c r="J82" i="8"/>
  <c r="F65" i="8"/>
  <c r="H65" i="8"/>
  <c r="U49" i="6"/>
  <c r="S49" i="6"/>
  <c r="S9" i="6"/>
  <c r="W9" i="6"/>
  <c r="V9" i="6"/>
  <c r="U9" i="6"/>
  <c r="T9" i="6"/>
  <c r="L107" i="10"/>
  <c r="H34" i="10"/>
  <c r="J34" i="10"/>
  <c r="H15" i="10"/>
  <c r="J15" i="10"/>
  <c r="H280" i="8"/>
  <c r="O252" i="8"/>
  <c r="N252" i="8"/>
  <c r="J234" i="8"/>
  <c r="F216" i="8"/>
  <c r="F194" i="8"/>
  <c r="F106" i="8"/>
  <c r="H106" i="8"/>
  <c r="F81" i="8"/>
  <c r="J64" i="8"/>
  <c r="L64" i="8"/>
  <c r="L86" i="10"/>
  <c r="J20" i="10"/>
  <c r="L20" i="10"/>
  <c r="F277" i="8"/>
  <c r="J251" i="8"/>
  <c r="O233" i="8"/>
  <c r="N233" i="8"/>
  <c r="H217" i="8"/>
  <c r="F153" i="8"/>
  <c r="H61" i="8"/>
  <c r="F36" i="8"/>
  <c r="H36" i="8"/>
  <c r="V46" i="6"/>
  <c r="T46" i="6"/>
  <c r="V38" i="6"/>
  <c r="T38" i="6"/>
  <c r="V30" i="6"/>
  <c r="T30" i="6"/>
  <c r="V22" i="6"/>
  <c r="T22" i="6"/>
  <c r="L19" i="12"/>
  <c r="K19" i="12"/>
  <c r="K34" i="12"/>
  <c r="L34" i="12"/>
  <c r="L44" i="12"/>
  <c r="K44" i="12"/>
  <c r="J254" i="8"/>
  <c r="F236" i="8"/>
  <c r="L216" i="8"/>
  <c r="F77" i="8"/>
  <c r="F58" i="8"/>
  <c r="F12" i="8"/>
  <c r="H12" i="8"/>
  <c r="V45" i="6"/>
  <c r="U45" i="6"/>
  <c r="T45" i="6"/>
  <c r="S45" i="6"/>
  <c r="W45" i="6"/>
  <c r="V37" i="6"/>
  <c r="U37" i="6"/>
  <c r="T37" i="6"/>
  <c r="S37" i="6"/>
  <c r="W37" i="6"/>
  <c r="V29" i="6"/>
  <c r="U29" i="6"/>
  <c r="T29" i="6"/>
  <c r="S29" i="6"/>
  <c r="W29" i="6"/>
  <c r="W30" i="6"/>
  <c r="W32" i="6"/>
  <c r="V21" i="6"/>
  <c r="U21" i="6"/>
  <c r="T21" i="6"/>
  <c r="S21" i="6"/>
  <c r="W21" i="6"/>
  <c r="L277" i="8"/>
  <c r="F261" i="8"/>
  <c r="H251" i="8"/>
  <c r="L233" i="8"/>
  <c r="F217" i="8"/>
  <c r="H207" i="8"/>
  <c r="O165" i="8"/>
  <c r="N165" i="8"/>
  <c r="L166" i="8"/>
  <c r="L163" i="8"/>
  <c r="N163" i="8"/>
  <c r="M15" i="5"/>
  <c r="L15" i="5"/>
  <c r="K15" i="5"/>
  <c r="I15" i="5"/>
  <c r="J15" i="5"/>
  <c r="H191" i="3"/>
  <c r="J194" i="8"/>
  <c r="J189" i="8"/>
  <c r="L151" i="8"/>
  <c r="S16" i="5"/>
  <c r="W16" i="5"/>
  <c r="V16" i="5"/>
  <c r="T16" i="5"/>
  <c r="U16" i="5"/>
  <c r="G187" i="3"/>
  <c r="J155" i="3"/>
  <c r="N155" i="3"/>
  <c r="M155" i="3"/>
  <c r="K155" i="3"/>
  <c r="L155" i="3"/>
  <c r="J74" i="2"/>
  <c r="N74" i="2"/>
  <c r="M74" i="2"/>
  <c r="K74" i="2"/>
  <c r="L74" i="2"/>
  <c r="M46" i="5"/>
  <c r="L46" i="5"/>
  <c r="K46" i="5"/>
  <c r="J46" i="5"/>
  <c r="I46" i="5"/>
  <c r="J144" i="8"/>
  <c r="J141" i="8"/>
  <c r="H151" i="8"/>
  <c r="N144" i="8"/>
  <c r="O144" i="8"/>
  <c r="T47" i="5"/>
  <c r="V47" i="5"/>
  <c r="L143" i="8"/>
  <c r="L13" i="6"/>
  <c r="J13" i="6"/>
  <c r="L37" i="6"/>
  <c r="J37" i="6"/>
  <c r="L50" i="6"/>
  <c r="J50" i="6"/>
  <c r="M49" i="5"/>
  <c r="L49" i="5"/>
  <c r="K49" i="5"/>
  <c r="J49" i="5"/>
  <c r="I49" i="5"/>
  <c r="W20" i="5"/>
  <c r="U20" i="5"/>
  <c r="T20" i="5"/>
  <c r="V20" i="5"/>
  <c r="S20" i="5"/>
  <c r="V30" i="5"/>
  <c r="U30" i="5"/>
  <c r="T30" i="5"/>
  <c r="S30" i="5"/>
  <c r="W30" i="5"/>
  <c r="T32" i="5"/>
  <c r="S32" i="5"/>
  <c r="W32" i="5"/>
  <c r="V32" i="5"/>
  <c r="U32" i="5"/>
  <c r="W34" i="5"/>
  <c r="V34" i="5"/>
  <c r="U34" i="5"/>
  <c r="T34" i="5"/>
  <c r="S34" i="5"/>
  <c r="L174" i="3"/>
  <c r="K174" i="3"/>
  <c r="J174" i="3"/>
  <c r="M174" i="3"/>
  <c r="N174" i="3"/>
  <c r="L158" i="3"/>
  <c r="K158" i="3"/>
  <c r="J158" i="3"/>
  <c r="M158" i="3"/>
  <c r="N158" i="3"/>
  <c r="L140" i="3"/>
  <c r="K140" i="3"/>
  <c r="J140" i="3"/>
  <c r="M140" i="3"/>
  <c r="N140" i="3"/>
  <c r="E68" i="2"/>
  <c r="L68" i="2" s="1"/>
  <c r="L65" i="2"/>
  <c r="M65" i="2"/>
  <c r="J150" i="8"/>
  <c r="H42" i="2"/>
  <c r="K39" i="2"/>
  <c r="J39" i="2"/>
  <c r="H18" i="2"/>
  <c r="K15" i="2"/>
  <c r="J15" i="2"/>
  <c r="W31" i="5"/>
  <c r="V31" i="5"/>
  <c r="U31" i="5"/>
  <c r="T31" i="5"/>
  <c r="S31" i="5"/>
  <c r="L48" i="5"/>
  <c r="K48" i="5"/>
  <c r="J48" i="5"/>
  <c r="I48" i="5"/>
  <c r="M48" i="5"/>
  <c r="I23" i="5"/>
  <c r="M23" i="5"/>
  <c r="L23" i="5"/>
  <c r="K23" i="5"/>
  <c r="J23" i="5"/>
  <c r="M52" i="5"/>
  <c r="L52" i="5"/>
  <c r="K52" i="5"/>
  <c r="J52" i="5"/>
  <c r="I52" i="5"/>
  <c r="N177" i="3"/>
  <c r="I188" i="3"/>
  <c r="M177" i="3"/>
  <c r="L177" i="3"/>
  <c r="K177" i="3"/>
  <c r="J177" i="3"/>
  <c r="N153" i="3"/>
  <c r="M153" i="3"/>
  <c r="L153" i="3"/>
  <c r="K153" i="3"/>
  <c r="J153" i="3"/>
  <c r="E67" i="2"/>
  <c r="H119" i="8"/>
  <c r="F129" i="8"/>
  <c r="H124" i="8"/>
  <c r="H121" i="8"/>
  <c r="O120" i="8"/>
  <c r="N120" i="8"/>
  <c r="L130" i="8"/>
  <c r="L127" i="8"/>
  <c r="L124" i="8"/>
  <c r="H190" i="3"/>
  <c r="J131" i="3"/>
  <c r="K131" i="3"/>
  <c r="M131" i="3"/>
  <c r="L131" i="3"/>
  <c r="M127" i="3"/>
  <c r="L127" i="3"/>
  <c r="K127" i="3"/>
  <c r="J127" i="3"/>
  <c r="L45" i="2"/>
  <c r="M45" i="2"/>
  <c r="L129" i="3"/>
  <c r="K129" i="3"/>
  <c r="J129" i="3"/>
  <c r="M129" i="3"/>
  <c r="L99" i="25"/>
  <c r="J261" i="24"/>
  <c r="F231" i="24"/>
  <c r="J213" i="24"/>
  <c r="F187" i="24"/>
  <c r="L167" i="24"/>
  <c r="N167" i="24"/>
  <c r="H149" i="24"/>
  <c r="J149" i="24"/>
  <c r="F107" i="24"/>
  <c r="H107" i="24"/>
  <c r="J57" i="24"/>
  <c r="L57" i="24"/>
  <c r="J78" i="24"/>
  <c r="F34" i="24"/>
  <c r="H34" i="24"/>
  <c r="F32" i="24"/>
  <c r="H32" i="24"/>
  <c r="U21" i="22"/>
  <c r="F38" i="24"/>
  <c r="H38" i="24"/>
  <c r="H61" i="24"/>
  <c r="F17" i="24"/>
  <c r="H17" i="24"/>
  <c r="R20" i="21"/>
  <c r="P76" i="19"/>
  <c r="R76" i="19"/>
  <c r="J52" i="19"/>
  <c r="H52" i="19"/>
  <c r="G51" i="19"/>
  <c r="J39" i="19"/>
  <c r="H39" i="19"/>
  <c r="W23" i="19"/>
  <c r="R10" i="19"/>
  <c r="P10" i="19"/>
  <c r="O9" i="19"/>
  <c r="R53" i="19" s="1"/>
  <c r="J48" i="19"/>
  <c r="H48" i="19"/>
  <c r="W79" i="19"/>
  <c r="R62" i="19"/>
  <c r="P62" i="19"/>
  <c r="P19" i="19"/>
  <c r="J62" i="19"/>
  <c r="H62" i="19"/>
  <c r="J24" i="19"/>
  <c r="H24" i="19"/>
  <c r="G23" i="19"/>
  <c r="J11" i="19"/>
  <c r="H11" i="19"/>
  <c r="P110" i="19"/>
  <c r="R110" i="19"/>
  <c r="P113" i="19"/>
  <c r="R113" i="19"/>
  <c r="P86" i="19"/>
  <c r="P125" i="19"/>
  <c r="O133" i="19"/>
  <c r="R125" i="19"/>
  <c r="P137" i="19"/>
  <c r="R137" i="19"/>
  <c r="P145" i="19"/>
  <c r="R145" i="19"/>
  <c r="P156" i="19"/>
  <c r="R156" i="19"/>
  <c r="W107" i="19"/>
  <c r="N65" i="19"/>
  <c r="N161" i="19"/>
  <c r="J42" i="19"/>
  <c r="H42" i="19"/>
  <c r="H113" i="19"/>
  <c r="J113" i="19"/>
  <c r="H76" i="19"/>
  <c r="J76" i="19"/>
  <c r="H112" i="19"/>
  <c r="J112" i="19"/>
  <c r="H85" i="19"/>
  <c r="J85" i="19"/>
  <c r="H128" i="19"/>
  <c r="J128" i="19"/>
  <c r="H138" i="19"/>
  <c r="J138" i="19"/>
  <c r="H146" i="19"/>
  <c r="J146" i="19"/>
  <c r="H157" i="19"/>
  <c r="J157" i="19"/>
  <c r="F135" i="17"/>
  <c r="M86" i="17"/>
  <c r="L86" i="17"/>
  <c r="K86" i="17"/>
  <c r="J86" i="17"/>
  <c r="I86" i="17"/>
  <c r="H77" i="17"/>
  <c r="M69" i="17"/>
  <c r="L69" i="17"/>
  <c r="K69" i="17"/>
  <c r="J69" i="17"/>
  <c r="I69" i="17"/>
  <c r="T9" i="17"/>
  <c r="I152" i="17"/>
  <c r="M152" i="17"/>
  <c r="L152" i="17"/>
  <c r="K152" i="17"/>
  <c r="J152" i="17"/>
  <c r="E135" i="17"/>
  <c r="F63" i="17"/>
  <c r="C147" i="17"/>
  <c r="K145" i="17"/>
  <c r="J145" i="17"/>
  <c r="I145" i="17"/>
  <c r="M145" i="17"/>
  <c r="L145" i="17"/>
  <c r="L98" i="17"/>
  <c r="J98" i="17"/>
  <c r="L81" i="17"/>
  <c r="J81" i="17"/>
  <c r="F65" i="17"/>
  <c r="F35" i="19"/>
  <c r="F65" i="19"/>
  <c r="F105" i="17"/>
  <c r="F93" i="17"/>
  <c r="Y17" i="17"/>
  <c r="W17" i="17"/>
  <c r="F133" i="17"/>
  <c r="F121" i="17"/>
  <c r="M75" i="17"/>
  <c r="L75" i="17"/>
  <c r="K75" i="17"/>
  <c r="J75" i="17"/>
  <c r="I75" i="17"/>
  <c r="X16" i="17"/>
  <c r="Z16" i="17"/>
  <c r="G147" i="17"/>
  <c r="G135" i="17"/>
  <c r="G107" i="17"/>
  <c r="K124" i="17"/>
  <c r="I124" i="17"/>
  <c r="AA18" i="16"/>
  <c r="Z18" i="16"/>
  <c r="Y18" i="16"/>
  <c r="X18" i="16"/>
  <c r="W18" i="16"/>
  <c r="K145" i="13"/>
  <c r="I145" i="13"/>
  <c r="L116" i="13"/>
  <c r="K116" i="13"/>
  <c r="J116" i="13"/>
  <c r="I116" i="13"/>
  <c r="M116" i="13"/>
  <c r="I102" i="13"/>
  <c r="K102" i="13"/>
  <c r="K42" i="13"/>
  <c r="I42" i="13"/>
  <c r="T16" i="14"/>
  <c r="V16" i="14"/>
  <c r="U16" i="14"/>
  <c r="I122" i="13"/>
  <c r="M122" i="13"/>
  <c r="L122" i="13"/>
  <c r="K122" i="13"/>
  <c r="J122" i="13"/>
  <c r="I61" i="13"/>
  <c r="M61" i="13"/>
  <c r="L61" i="13"/>
  <c r="K61" i="13"/>
  <c r="J61" i="13"/>
  <c r="I47" i="12"/>
  <c r="M47" i="12"/>
  <c r="L47" i="12"/>
  <c r="K47" i="12"/>
  <c r="N47" i="12"/>
  <c r="J47" i="12"/>
  <c r="U41" i="12"/>
  <c r="X41" i="12"/>
  <c r="V41" i="12"/>
  <c r="W36" i="12"/>
  <c r="I31" i="12"/>
  <c r="M31" i="12"/>
  <c r="L31" i="12"/>
  <c r="K31" i="12"/>
  <c r="N31" i="12"/>
  <c r="J31" i="12"/>
  <c r="W20" i="12"/>
  <c r="J144" i="13"/>
  <c r="I144" i="13"/>
  <c r="M144" i="13"/>
  <c r="L144" i="13"/>
  <c r="K144" i="13"/>
  <c r="J85" i="13"/>
  <c r="L85" i="13"/>
  <c r="D62" i="13"/>
  <c r="C48" i="13"/>
  <c r="L25" i="13"/>
  <c r="J25" i="13"/>
  <c r="Z10" i="13"/>
  <c r="X10" i="13"/>
  <c r="T21" i="15"/>
  <c r="W17" i="15"/>
  <c r="Z17" i="15"/>
  <c r="Y17" i="15"/>
  <c r="AA17" i="15"/>
  <c r="X17" i="15"/>
  <c r="T14" i="14"/>
  <c r="I150" i="13"/>
  <c r="K150" i="13"/>
  <c r="L103" i="13"/>
  <c r="K103" i="13"/>
  <c r="J103" i="13"/>
  <c r="M103" i="13"/>
  <c r="I103" i="13"/>
  <c r="K72" i="13"/>
  <c r="I72" i="13"/>
  <c r="K29" i="13"/>
  <c r="I29" i="13"/>
  <c r="L10" i="12"/>
  <c r="K10" i="12"/>
  <c r="J10" i="12"/>
  <c r="N10" i="12"/>
  <c r="M10" i="12"/>
  <c r="I10" i="12"/>
  <c r="F35" i="10"/>
  <c r="D104" i="13"/>
  <c r="C90" i="13"/>
  <c r="M23" i="13"/>
  <c r="L23" i="13"/>
  <c r="K23" i="13"/>
  <c r="I23" i="13"/>
  <c r="J23" i="13"/>
  <c r="X47" i="12"/>
  <c r="U47" i="12"/>
  <c r="V47" i="12"/>
  <c r="W42" i="12"/>
  <c r="M37" i="12"/>
  <c r="L37" i="12"/>
  <c r="K37" i="12"/>
  <c r="I37" i="12"/>
  <c r="N37" i="12"/>
  <c r="J37" i="12"/>
  <c r="H55" i="12"/>
  <c r="X31" i="12"/>
  <c r="U31" i="12"/>
  <c r="V31" i="12"/>
  <c r="W26" i="12"/>
  <c r="M21" i="12"/>
  <c r="L21" i="12"/>
  <c r="K21" i="12"/>
  <c r="I21" i="12"/>
  <c r="N21" i="12"/>
  <c r="J21" i="12"/>
  <c r="N23" i="12"/>
  <c r="N24" i="12"/>
  <c r="N22" i="12"/>
  <c r="X15" i="12"/>
  <c r="U15" i="12"/>
  <c r="V15" i="12"/>
  <c r="J97" i="10"/>
  <c r="F76" i="10"/>
  <c r="M140" i="13"/>
  <c r="L140" i="13"/>
  <c r="J140" i="13"/>
  <c r="I140" i="13"/>
  <c r="K140" i="13"/>
  <c r="E132" i="13"/>
  <c r="J124" i="13"/>
  <c r="L124" i="13"/>
  <c r="M80" i="13"/>
  <c r="L80" i="13"/>
  <c r="J80" i="13"/>
  <c r="I80" i="13"/>
  <c r="K80" i="13"/>
  <c r="M8" i="13"/>
  <c r="L8" i="13"/>
  <c r="J8" i="13"/>
  <c r="I8" i="13"/>
  <c r="K8" i="13"/>
  <c r="M42" i="13"/>
  <c r="M158" i="13"/>
  <c r="M81" i="13"/>
  <c r="M141" i="13"/>
  <c r="M9" i="13"/>
  <c r="M59" i="13"/>
  <c r="M159" i="13"/>
  <c r="M51" i="13"/>
  <c r="M154" i="13"/>
  <c r="M124" i="13"/>
  <c r="M33" i="13"/>
  <c r="M137" i="13"/>
  <c r="M150" i="13"/>
  <c r="M107" i="13"/>
  <c r="M145" i="13"/>
  <c r="M46" i="13"/>
  <c r="M17" i="13"/>
  <c r="M25" i="13"/>
  <c r="M128" i="13"/>
  <c r="M72" i="13"/>
  <c r="M120" i="13"/>
  <c r="M64" i="13"/>
  <c r="M98" i="13"/>
  <c r="M29" i="13"/>
  <c r="M111" i="13"/>
  <c r="M89" i="13"/>
  <c r="M102" i="13"/>
  <c r="M115" i="13"/>
  <c r="M13" i="13"/>
  <c r="M94" i="13"/>
  <c r="M38" i="13"/>
  <c r="M55" i="13"/>
  <c r="M68" i="13"/>
  <c r="M85" i="13"/>
  <c r="M22" i="13"/>
  <c r="F53" i="12"/>
  <c r="F57" i="12" s="1"/>
  <c r="H75" i="10"/>
  <c r="F273" i="8"/>
  <c r="L253" i="8"/>
  <c r="H235" i="8"/>
  <c r="O207" i="8"/>
  <c r="N207" i="8"/>
  <c r="A11" i="12"/>
  <c r="A12" i="12"/>
  <c r="J32" i="12"/>
  <c r="I32" i="12"/>
  <c r="J23" i="12"/>
  <c r="I23" i="12"/>
  <c r="J30" i="12"/>
  <c r="I30" i="12"/>
  <c r="F104" i="10"/>
  <c r="H104" i="10"/>
  <c r="H33" i="10"/>
  <c r="J33" i="10"/>
  <c r="L38" i="10"/>
  <c r="L54" i="10"/>
  <c r="N54" i="10"/>
  <c r="L14" i="10"/>
  <c r="J280" i="8"/>
  <c r="L280" i="8"/>
  <c r="F262" i="8"/>
  <c r="H262" i="8"/>
  <c r="H252" i="8"/>
  <c r="J252" i="8"/>
  <c r="F234" i="8"/>
  <c r="F196" i="8"/>
  <c r="H196" i="8"/>
  <c r="F108" i="8"/>
  <c r="H108" i="8"/>
  <c r="H60" i="8"/>
  <c r="J60" i="8"/>
  <c r="U11" i="6"/>
  <c r="S11" i="6"/>
  <c r="V18" i="12"/>
  <c r="U18" i="12"/>
  <c r="V50" i="12"/>
  <c r="U50" i="12"/>
  <c r="V16" i="12"/>
  <c r="U16" i="12"/>
  <c r="V48" i="12"/>
  <c r="U48" i="12"/>
  <c r="O75" i="10"/>
  <c r="N75" i="10"/>
  <c r="J32" i="10"/>
  <c r="L32" i="10"/>
  <c r="J283" i="8"/>
  <c r="L273" i="8"/>
  <c r="F257" i="8"/>
  <c r="J239" i="8"/>
  <c r="L229" i="8"/>
  <c r="F213" i="8"/>
  <c r="F147" i="8"/>
  <c r="H63" i="8"/>
  <c r="J63" i="8"/>
  <c r="J53" i="8"/>
  <c r="L53" i="8"/>
  <c r="T48" i="6"/>
  <c r="V48" i="6"/>
  <c r="V40" i="6"/>
  <c r="T40" i="6"/>
  <c r="T32" i="6"/>
  <c r="V32" i="6"/>
  <c r="V24" i="6"/>
  <c r="T24" i="6"/>
  <c r="O97" i="10"/>
  <c r="N97" i="10"/>
  <c r="N55" i="10"/>
  <c r="O55" i="10"/>
  <c r="H42" i="10"/>
  <c r="J42" i="10"/>
  <c r="F252" i="8"/>
  <c r="L232" i="8"/>
  <c r="H214" i="8"/>
  <c r="F186" i="8"/>
  <c r="F98" i="8"/>
  <c r="H98" i="8"/>
  <c r="O79" i="8"/>
  <c r="N79" i="8"/>
  <c r="L62" i="8"/>
  <c r="J49" i="6"/>
  <c r="I49" i="6"/>
  <c r="M49" i="6"/>
  <c r="L49" i="6"/>
  <c r="K49" i="6"/>
  <c r="J41" i="6"/>
  <c r="I41" i="6"/>
  <c r="M41" i="6"/>
  <c r="L41" i="6"/>
  <c r="K41" i="6"/>
  <c r="J33" i="6"/>
  <c r="I33" i="6"/>
  <c r="M33" i="6"/>
  <c r="L33" i="6"/>
  <c r="K33" i="6"/>
  <c r="J25" i="6"/>
  <c r="I25" i="6"/>
  <c r="M25" i="6"/>
  <c r="L25" i="6"/>
  <c r="K25" i="6"/>
  <c r="M26" i="6"/>
  <c r="J17" i="6"/>
  <c r="I17" i="6"/>
  <c r="L17" i="6"/>
  <c r="K17" i="6"/>
  <c r="M17" i="6"/>
  <c r="M21" i="6"/>
  <c r="M18" i="6"/>
  <c r="L78" i="10"/>
  <c r="J17" i="10"/>
  <c r="L17" i="10"/>
  <c r="F285" i="8"/>
  <c r="H275" i="8"/>
  <c r="J259" i="8"/>
  <c r="F233" i="8"/>
  <c r="J207" i="8"/>
  <c r="F145" i="8"/>
  <c r="J78" i="8"/>
  <c r="F17" i="8"/>
  <c r="H17" i="8"/>
  <c r="L23" i="12"/>
  <c r="K23" i="12"/>
  <c r="C55" i="12"/>
  <c r="L8" i="12"/>
  <c r="K8" i="12"/>
  <c r="K38" i="12"/>
  <c r="L38" i="12"/>
  <c r="K16" i="12"/>
  <c r="L16" i="12"/>
  <c r="L48" i="12"/>
  <c r="K48" i="12"/>
  <c r="O35" i="10"/>
  <c r="N35" i="10"/>
  <c r="J262" i="8"/>
  <c r="L252" i="8"/>
  <c r="H234" i="8"/>
  <c r="F192" i="8"/>
  <c r="F85" i="8"/>
  <c r="H75" i="8"/>
  <c r="H56" i="8"/>
  <c r="L285" i="8"/>
  <c r="H259" i="8"/>
  <c r="L241" i="8"/>
  <c r="H215" i="8"/>
  <c r="F195" i="8"/>
  <c r="L175" i="8"/>
  <c r="L172" i="8"/>
  <c r="L169" i="8"/>
  <c r="J168" i="8"/>
  <c r="J165" i="8"/>
  <c r="L165" i="8"/>
  <c r="H175" i="8"/>
  <c r="J175" i="8"/>
  <c r="H172" i="8"/>
  <c r="J172" i="8"/>
  <c r="M35" i="5"/>
  <c r="L35" i="5"/>
  <c r="K35" i="5"/>
  <c r="J35" i="5"/>
  <c r="I35" i="5"/>
  <c r="F188" i="3"/>
  <c r="K33" i="2"/>
  <c r="J33" i="2"/>
  <c r="O185" i="8"/>
  <c r="N185" i="8"/>
  <c r="H193" i="8"/>
  <c r="H190" i="8"/>
  <c r="H187" i="8"/>
  <c r="O186" i="8"/>
  <c r="N186" i="8"/>
  <c r="L196" i="8"/>
  <c r="L193" i="8"/>
  <c r="L190" i="8"/>
  <c r="F149" i="8"/>
  <c r="M38" i="5"/>
  <c r="L38" i="5"/>
  <c r="K38" i="5"/>
  <c r="J38" i="5"/>
  <c r="I38" i="5"/>
  <c r="I10" i="5"/>
  <c r="M10" i="5"/>
  <c r="L10" i="5"/>
  <c r="J10" i="5"/>
  <c r="K10" i="5"/>
  <c r="E196" i="3"/>
  <c r="J175" i="3"/>
  <c r="K175" i="3"/>
  <c r="I186" i="3"/>
  <c r="N175" i="3"/>
  <c r="M175" i="3"/>
  <c r="L175" i="3"/>
  <c r="N184" i="3"/>
  <c r="J47" i="2"/>
  <c r="K47" i="2"/>
  <c r="N47" i="2"/>
  <c r="M47" i="2"/>
  <c r="L47" i="2"/>
  <c r="J32" i="2"/>
  <c r="N32" i="2"/>
  <c r="M32" i="2"/>
  <c r="K32" i="2"/>
  <c r="L32" i="2"/>
  <c r="N33" i="2"/>
  <c r="J12" i="2"/>
  <c r="K12" i="2"/>
  <c r="N12" i="2"/>
  <c r="M12" i="2"/>
  <c r="L12" i="2"/>
  <c r="H149" i="8"/>
  <c r="F141" i="8"/>
  <c r="L24" i="6"/>
  <c r="J24" i="6"/>
  <c r="L45" i="6"/>
  <c r="J45" i="6"/>
  <c r="V38" i="5"/>
  <c r="U38" i="5"/>
  <c r="T38" i="5"/>
  <c r="S38" i="5"/>
  <c r="W38" i="5"/>
  <c r="T40" i="5"/>
  <c r="S40" i="5"/>
  <c r="W40" i="5"/>
  <c r="V40" i="5"/>
  <c r="U40" i="5"/>
  <c r="W42" i="5"/>
  <c r="V42" i="5"/>
  <c r="U42" i="5"/>
  <c r="T42" i="5"/>
  <c r="S42" i="5"/>
  <c r="E189" i="3"/>
  <c r="G67" i="2"/>
  <c r="N57" i="8"/>
  <c r="O57" i="8"/>
  <c r="F194" i="3"/>
  <c r="N211" i="3"/>
  <c r="M211" i="3"/>
  <c r="L211" i="3"/>
  <c r="K211" i="3"/>
  <c r="J211" i="3"/>
  <c r="W12" i="5"/>
  <c r="V12" i="5"/>
  <c r="U12" i="5"/>
  <c r="T12" i="5"/>
  <c r="S12" i="5"/>
  <c r="K29" i="5"/>
  <c r="J29" i="5"/>
  <c r="I29" i="5"/>
  <c r="L29" i="5"/>
  <c r="M29" i="5"/>
  <c r="I31" i="5"/>
  <c r="M31" i="5"/>
  <c r="J31" i="5"/>
  <c r="K31" i="5"/>
  <c r="L31" i="5"/>
  <c r="N208" i="3"/>
  <c r="M208" i="3"/>
  <c r="L208" i="3"/>
  <c r="K208" i="3"/>
  <c r="J208" i="3"/>
  <c r="E186" i="3"/>
  <c r="N165" i="3"/>
  <c r="M165" i="3"/>
  <c r="L165" i="3"/>
  <c r="K165" i="3"/>
  <c r="J165" i="3"/>
  <c r="E43" i="2"/>
  <c r="F121" i="8"/>
  <c r="O123" i="8"/>
  <c r="N123" i="8"/>
  <c r="F119" i="8"/>
  <c r="J129" i="8"/>
  <c r="J126" i="8"/>
  <c r="W44" i="5"/>
  <c r="V44" i="5"/>
  <c r="U44" i="5"/>
  <c r="T44" i="5"/>
  <c r="S44" i="5"/>
  <c r="N71" i="2"/>
  <c r="K71" i="2"/>
  <c r="J71" i="2"/>
  <c r="J124" i="3"/>
  <c r="M124" i="3"/>
  <c r="L124" i="3"/>
  <c r="K124" i="3"/>
  <c r="M160" i="27"/>
  <c r="L160" i="27"/>
  <c r="K160" i="27"/>
  <c r="J160" i="27"/>
  <c r="I160" i="27"/>
  <c r="K62" i="27"/>
  <c r="J62" i="27"/>
  <c r="I62" i="27"/>
  <c r="M62" i="27"/>
  <c r="L62" i="27"/>
  <c r="M34" i="26"/>
  <c r="L34" i="26"/>
  <c r="K34" i="26"/>
  <c r="J34" i="26"/>
  <c r="I34" i="26"/>
  <c r="M48" i="26"/>
  <c r="L48" i="26"/>
  <c r="K48" i="26"/>
  <c r="J48" i="26"/>
  <c r="I48" i="26"/>
  <c r="K77" i="22"/>
  <c r="J77" i="22"/>
  <c r="N77" i="22"/>
  <c r="M77" i="22"/>
  <c r="L77" i="22"/>
  <c r="N21" i="22"/>
  <c r="M21" i="22"/>
  <c r="L21" i="22"/>
  <c r="K21" i="22"/>
  <c r="J21" i="22"/>
  <c r="J148" i="21"/>
  <c r="I148" i="21"/>
  <c r="H148" i="21"/>
  <c r="J22" i="21"/>
  <c r="H22" i="21"/>
  <c r="I22" i="21"/>
  <c r="J48" i="18"/>
  <c r="I48" i="18"/>
  <c r="K48" i="18"/>
  <c r="AB120" i="18"/>
  <c r="AA120" i="18"/>
  <c r="Z120" i="18"/>
  <c r="AB160" i="18"/>
  <c r="AA160" i="18"/>
  <c r="Z160" i="18"/>
  <c r="R36" i="18"/>
  <c r="T36" i="18"/>
  <c r="S36" i="18"/>
  <c r="T19" i="18"/>
  <c r="M119" i="16"/>
  <c r="K119" i="16"/>
  <c r="J119" i="16"/>
  <c r="L119" i="16"/>
  <c r="I119" i="16"/>
  <c r="T15" i="18"/>
  <c r="AB62" i="18"/>
  <c r="AA62" i="18"/>
  <c r="Z62" i="18"/>
  <c r="T62" i="18"/>
  <c r="S62" i="18"/>
  <c r="R62" i="18"/>
  <c r="AB8" i="18"/>
  <c r="AA8" i="18"/>
  <c r="Z8" i="18"/>
  <c r="T67" i="18"/>
  <c r="M49" i="17"/>
  <c r="L49" i="17"/>
  <c r="K49" i="17"/>
  <c r="J49" i="17"/>
  <c r="I49" i="17"/>
  <c r="I23" i="17"/>
  <c r="L23" i="17"/>
  <c r="K23" i="17"/>
  <c r="M23" i="17"/>
  <c r="J23" i="17"/>
  <c r="M158" i="16"/>
  <c r="M60" i="16"/>
  <c r="I91" i="16"/>
  <c r="M91" i="16"/>
  <c r="L91" i="16"/>
  <c r="K91" i="16"/>
  <c r="J91" i="16"/>
  <c r="M48" i="16"/>
  <c r="M14" i="16"/>
  <c r="M97" i="16"/>
  <c r="M157" i="16"/>
  <c r="M25" i="16"/>
  <c r="K161" i="15"/>
  <c r="J161" i="15"/>
  <c r="I161" i="15"/>
  <c r="M161" i="15"/>
  <c r="L161" i="15"/>
  <c r="M90" i="16"/>
  <c r="M61" i="16"/>
  <c r="M12" i="16"/>
  <c r="M150" i="16"/>
  <c r="M58" i="16"/>
  <c r="AA10" i="16"/>
  <c r="K51" i="14"/>
  <c r="J51" i="14"/>
  <c r="I51" i="14"/>
  <c r="M21" i="16"/>
  <c r="L21" i="16"/>
  <c r="K21" i="16"/>
  <c r="J21" i="16"/>
  <c r="I21" i="16"/>
  <c r="J123" i="3"/>
  <c r="M123" i="3"/>
  <c r="L123" i="3"/>
  <c r="K123" i="3"/>
  <c r="D7" i="19"/>
  <c r="L16" i="43"/>
  <c r="N16" i="43"/>
  <c r="M16" i="43"/>
  <c r="K90" i="26"/>
  <c r="J90" i="26"/>
  <c r="I90" i="26"/>
  <c r="M90" i="26"/>
  <c r="L90" i="26"/>
  <c r="M34" i="27"/>
  <c r="L34" i="27"/>
  <c r="K34" i="27"/>
  <c r="J34" i="27"/>
  <c r="I34" i="27"/>
  <c r="M132" i="26"/>
  <c r="L132" i="26"/>
  <c r="K132" i="26"/>
  <c r="J132" i="26"/>
  <c r="I132" i="26"/>
  <c r="N35" i="22"/>
  <c r="M35" i="22"/>
  <c r="L35" i="22"/>
  <c r="K35" i="22"/>
  <c r="J35" i="22"/>
  <c r="AB90" i="18"/>
  <c r="AA90" i="18"/>
  <c r="Z90" i="18"/>
  <c r="AB64" i="18"/>
  <c r="AA64" i="18"/>
  <c r="Z64" i="18"/>
  <c r="T34" i="18"/>
  <c r="S34" i="18"/>
  <c r="R34" i="18"/>
  <c r="AB106" i="18"/>
  <c r="AA106" i="18"/>
  <c r="Z106" i="18"/>
  <c r="T76" i="18"/>
  <c r="S76" i="18"/>
  <c r="R76" i="18"/>
  <c r="T50" i="18"/>
  <c r="S50" i="18"/>
  <c r="R50" i="18"/>
  <c r="T38" i="18"/>
  <c r="M26" i="17"/>
  <c r="K38" i="18"/>
  <c r="K11" i="18"/>
  <c r="AB118" i="18"/>
  <c r="AA118" i="18"/>
  <c r="Z118" i="18"/>
  <c r="M33" i="17"/>
  <c r="M15" i="17"/>
  <c r="M135" i="16"/>
  <c r="L135" i="16"/>
  <c r="K135" i="16"/>
  <c r="I135" i="16"/>
  <c r="J135" i="16"/>
  <c r="M39" i="17"/>
  <c r="AB37" i="18"/>
  <c r="M12" i="17"/>
  <c r="K29" i="18"/>
  <c r="K13" i="18"/>
  <c r="M24" i="17"/>
  <c r="M117" i="16"/>
  <c r="M26" i="16"/>
  <c r="M57" i="16"/>
  <c r="M132" i="16"/>
  <c r="M62" i="16"/>
  <c r="M115" i="16"/>
  <c r="M76" i="16"/>
  <c r="M11" i="16"/>
  <c r="M99" i="16"/>
  <c r="M70" i="16"/>
  <c r="M27" i="16"/>
  <c r="M13" i="17"/>
  <c r="M149" i="16"/>
  <c r="L149" i="16"/>
  <c r="J149" i="16"/>
  <c r="I149" i="16"/>
  <c r="K149" i="16"/>
  <c r="M49" i="16"/>
  <c r="L49" i="16"/>
  <c r="K49" i="16"/>
  <c r="J49" i="16"/>
  <c r="I49" i="16"/>
  <c r="I23" i="16"/>
  <c r="M23" i="16"/>
  <c r="L23" i="16"/>
  <c r="K23" i="16"/>
  <c r="J23" i="16"/>
  <c r="M98" i="16"/>
  <c r="M46" i="16"/>
  <c r="L21" i="15"/>
  <c r="K21" i="15"/>
  <c r="J21" i="15"/>
  <c r="I21" i="15"/>
  <c r="M21" i="15"/>
  <c r="K107" i="14"/>
  <c r="J107" i="14"/>
  <c r="I107" i="14"/>
  <c r="M155" i="17"/>
  <c r="AA19" i="16"/>
  <c r="M63" i="16"/>
  <c r="L63" i="16"/>
  <c r="K63" i="16"/>
  <c r="J63" i="16"/>
  <c r="I63" i="16"/>
  <c r="M68" i="2"/>
  <c r="N68" i="2"/>
  <c r="U7" i="19"/>
  <c r="T16" i="43"/>
  <c r="S16" i="43"/>
  <c r="R16" i="43"/>
  <c r="Q16" i="43"/>
  <c r="P16" i="43"/>
  <c r="M118" i="27"/>
  <c r="L118" i="27"/>
  <c r="K118" i="27"/>
  <c r="J118" i="27"/>
  <c r="I118" i="27"/>
  <c r="J161" i="22"/>
  <c r="M161" i="22"/>
  <c r="L161" i="22"/>
  <c r="K161" i="22"/>
  <c r="N161" i="22"/>
  <c r="K105" i="22"/>
  <c r="J105" i="22"/>
  <c r="N105" i="22"/>
  <c r="M105" i="22"/>
  <c r="L105" i="22"/>
  <c r="J106" i="21"/>
  <c r="I106" i="21"/>
  <c r="H106" i="21"/>
  <c r="R146" i="18"/>
  <c r="S146" i="18"/>
  <c r="T146" i="18"/>
  <c r="AB132" i="18"/>
  <c r="AA132" i="18"/>
  <c r="Z132" i="18"/>
  <c r="R104" i="18"/>
  <c r="T104" i="18"/>
  <c r="S104" i="18"/>
  <c r="T78" i="18"/>
  <c r="S78" i="18"/>
  <c r="R78" i="18"/>
  <c r="Z48" i="18"/>
  <c r="AB48" i="18"/>
  <c r="AA48" i="18"/>
  <c r="AB22" i="18"/>
  <c r="AA22" i="18"/>
  <c r="Z22" i="18"/>
  <c r="T46" i="18"/>
  <c r="Z134" i="18"/>
  <c r="AB134" i="18"/>
  <c r="AA134" i="18"/>
  <c r="T12" i="18"/>
  <c r="T32" i="18"/>
  <c r="M31" i="17"/>
  <c r="M10" i="17"/>
  <c r="M121" i="16"/>
  <c r="L121" i="16"/>
  <c r="K121" i="16"/>
  <c r="J121" i="16"/>
  <c r="I121" i="16"/>
  <c r="M42" i="17"/>
  <c r="Z36" i="18"/>
  <c r="AB36" i="18"/>
  <c r="AA36" i="18"/>
  <c r="M27" i="17"/>
  <c r="T101" i="18"/>
  <c r="M32" i="17"/>
  <c r="M126" i="16"/>
  <c r="M55" i="17"/>
  <c r="M69" i="16"/>
  <c r="M100" i="16"/>
  <c r="M71" i="16"/>
  <c r="M85" i="16"/>
  <c r="K49" i="15"/>
  <c r="J49" i="15"/>
  <c r="I49" i="15"/>
  <c r="M49" i="15"/>
  <c r="L49" i="15"/>
  <c r="M89" i="17"/>
  <c r="M47" i="16"/>
  <c r="M87" i="16"/>
  <c r="J37" i="17"/>
  <c r="I37" i="17"/>
  <c r="M37" i="17"/>
  <c r="L37" i="17"/>
  <c r="K37" i="17"/>
  <c r="M67" i="16"/>
  <c r="M24" i="16"/>
  <c r="M105" i="15"/>
  <c r="L105" i="15"/>
  <c r="K105" i="15"/>
  <c r="J105" i="15"/>
  <c r="I105" i="15"/>
  <c r="J135" i="14"/>
  <c r="I135" i="14"/>
  <c r="K135" i="14"/>
  <c r="K65" i="14"/>
  <c r="J65" i="14"/>
  <c r="I65" i="14"/>
  <c r="M140" i="16"/>
  <c r="K149" i="14"/>
  <c r="J149" i="14"/>
  <c r="I149" i="14"/>
  <c r="M118" i="3"/>
  <c r="L118" i="3"/>
  <c r="K118" i="3"/>
  <c r="J118" i="3"/>
  <c r="L7" i="19"/>
  <c r="P16" i="42"/>
  <c r="T16" i="42"/>
  <c r="R16" i="42"/>
  <c r="S16" i="42"/>
  <c r="Q16" i="42"/>
  <c r="M11" i="37"/>
  <c r="L11" i="37"/>
  <c r="K11" i="37"/>
  <c r="I11" i="37"/>
  <c r="G11" i="37"/>
  <c r="H11" i="37"/>
  <c r="M90" i="27"/>
  <c r="L90" i="27"/>
  <c r="K90" i="27"/>
  <c r="J90" i="27"/>
  <c r="I90" i="27"/>
  <c r="L104" i="26"/>
  <c r="K104" i="26"/>
  <c r="J104" i="26"/>
  <c r="I104" i="26"/>
  <c r="M104" i="26"/>
  <c r="M20" i="27"/>
  <c r="L20" i="27"/>
  <c r="K20" i="27"/>
  <c r="J20" i="27"/>
  <c r="I20" i="27"/>
  <c r="J76" i="26"/>
  <c r="I76" i="26"/>
  <c r="M76" i="26"/>
  <c r="L76" i="26"/>
  <c r="K76" i="26"/>
  <c r="L20" i="26"/>
  <c r="K20" i="26"/>
  <c r="J20" i="26"/>
  <c r="I20" i="26"/>
  <c r="M20" i="26"/>
  <c r="J162" i="21"/>
  <c r="I162" i="21"/>
  <c r="H162" i="21"/>
  <c r="N63" i="22"/>
  <c r="M63" i="22"/>
  <c r="L63" i="22"/>
  <c r="K63" i="22"/>
  <c r="J63" i="22"/>
  <c r="J120" i="21"/>
  <c r="I120" i="21"/>
  <c r="H120" i="21"/>
  <c r="T148" i="18"/>
  <c r="S148" i="18"/>
  <c r="R148" i="18"/>
  <c r="T120" i="18"/>
  <c r="S120" i="18"/>
  <c r="R120" i="18"/>
  <c r="K148" i="18"/>
  <c r="J148" i="18"/>
  <c r="I148" i="18"/>
  <c r="T20" i="18"/>
  <c r="S20" i="18"/>
  <c r="R20" i="18"/>
  <c r="K20" i="18"/>
  <c r="J20" i="18"/>
  <c r="I20" i="18"/>
  <c r="M9" i="17"/>
  <c r="L9" i="17"/>
  <c r="J9" i="17"/>
  <c r="I9" i="17"/>
  <c r="K9" i="17"/>
  <c r="I133" i="16"/>
  <c r="L133" i="16"/>
  <c r="K133" i="16"/>
  <c r="M133" i="16"/>
  <c r="J133" i="16"/>
  <c r="T118" i="18"/>
  <c r="S118" i="18"/>
  <c r="R118" i="18"/>
  <c r="K10" i="18"/>
  <c r="T88" i="18"/>
  <c r="M77" i="16"/>
  <c r="L77" i="16"/>
  <c r="K77" i="16"/>
  <c r="J77" i="16"/>
  <c r="I77" i="16"/>
  <c r="L65" i="16"/>
  <c r="K65" i="16"/>
  <c r="J65" i="16"/>
  <c r="I65" i="16"/>
  <c r="M65" i="16"/>
  <c r="M9" i="16"/>
  <c r="L9" i="16"/>
  <c r="K9" i="16"/>
  <c r="J9" i="16"/>
  <c r="I9" i="16"/>
  <c r="L105" i="16"/>
  <c r="J105" i="16"/>
  <c r="I105" i="16"/>
  <c r="M105" i="16"/>
  <c r="K105" i="16"/>
  <c r="J147" i="15"/>
  <c r="I147" i="15"/>
  <c r="M147" i="15"/>
  <c r="L147" i="15"/>
  <c r="K147" i="15"/>
  <c r="M33" i="16"/>
  <c r="M15" i="16"/>
  <c r="M56" i="16"/>
  <c r="M44" i="16"/>
  <c r="M16" i="16"/>
  <c r="M77" i="15"/>
  <c r="L77" i="15"/>
  <c r="K77" i="15"/>
  <c r="J77" i="15"/>
  <c r="I77" i="15"/>
  <c r="M38" i="17"/>
  <c r="M32" i="16"/>
  <c r="M114" i="16"/>
  <c r="J37" i="16"/>
  <c r="I37" i="16"/>
  <c r="M37" i="16"/>
  <c r="L37" i="16"/>
  <c r="K37" i="16"/>
  <c r="K79" i="14"/>
  <c r="J79" i="14"/>
  <c r="I79" i="14"/>
  <c r="M117" i="3"/>
  <c r="L117" i="3"/>
  <c r="K117" i="3"/>
  <c r="J117" i="3"/>
  <c r="M120" i="3"/>
  <c r="L120" i="3"/>
  <c r="K120" i="3"/>
  <c r="J120" i="3"/>
  <c r="J116" i="3"/>
  <c r="M116" i="3"/>
  <c r="L116" i="3"/>
  <c r="K116" i="3"/>
  <c r="L76" i="27"/>
  <c r="K76" i="27"/>
  <c r="J76" i="27"/>
  <c r="I76" i="27"/>
  <c r="M76" i="27"/>
  <c r="M146" i="26"/>
  <c r="L146" i="26"/>
  <c r="K146" i="26"/>
  <c r="J146" i="26"/>
  <c r="I146" i="26"/>
  <c r="N147" i="22"/>
  <c r="M147" i="22"/>
  <c r="L147" i="22"/>
  <c r="K147" i="22"/>
  <c r="J147" i="22"/>
  <c r="J50" i="21"/>
  <c r="I50" i="21"/>
  <c r="H50" i="21"/>
  <c r="T22" i="21"/>
  <c r="R22" i="21"/>
  <c r="R134" i="18"/>
  <c r="T134" i="18"/>
  <c r="S134" i="18"/>
  <c r="K64" i="18"/>
  <c r="J64" i="18"/>
  <c r="I64" i="18"/>
  <c r="K76" i="18"/>
  <c r="J76" i="18"/>
  <c r="I76" i="18"/>
  <c r="Z92" i="18"/>
  <c r="AB92" i="18"/>
  <c r="AA92" i="18"/>
  <c r="T8" i="18"/>
  <c r="S8" i="18"/>
  <c r="R8" i="18"/>
  <c r="M29" i="17"/>
  <c r="I133" i="15"/>
  <c r="M133" i="15"/>
  <c r="L133" i="15"/>
  <c r="K133" i="15"/>
  <c r="J133" i="15"/>
  <c r="M72" i="17"/>
  <c r="M79" i="16"/>
  <c r="L79" i="16"/>
  <c r="K79" i="16"/>
  <c r="J79" i="16"/>
  <c r="I79" i="16"/>
  <c r="M93" i="16"/>
  <c r="L93" i="16"/>
  <c r="K93" i="16"/>
  <c r="J93" i="16"/>
  <c r="I93" i="16"/>
  <c r="M96" i="16"/>
  <c r="M35" i="16"/>
  <c r="L35" i="16"/>
  <c r="K35" i="16"/>
  <c r="J35" i="16"/>
  <c r="I35" i="16"/>
  <c r="Z9" i="16"/>
  <c r="Y9" i="16"/>
  <c r="X9" i="16"/>
  <c r="W9" i="16"/>
  <c r="AA9" i="16"/>
  <c r="J23" i="14"/>
  <c r="I23" i="14"/>
  <c r="K23" i="14"/>
  <c r="M38" i="16"/>
  <c r="L113" i="3"/>
  <c r="M113" i="3"/>
  <c r="K113" i="3"/>
  <c r="J113" i="3"/>
  <c r="M18" i="2"/>
  <c r="L18" i="2"/>
  <c r="K18" i="2"/>
  <c r="J18" i="2"/>
  <c r="K122" i="3"/>
  <c r="J122" i="3"/>
  <c r="L122" i="3"/>
  <c r="M122" i="3"/>
  <c r="T11" i="37"/>
  <c r="S11" i="37"/>
  <c r="Q11" i="37"/>
  <c r="P11" i="37"/>
  <c r="O11" i="37"/>
  <c r="R11" i="37"/>
  <c r="M160" i="26"/>
  <c r="L160" i="26"/>
  <c r="K160" i="26"/>
  <c r="J160" i="26"/>
  <c r="I160" i="26"/>
  <c r="J134" i="21"/>
  <c r="I134" i="21"/>
  <c r="H134" i="21"/>
  <c r="N91" i="22"/>
  <c r="M91" i="22"/>
  <c r="L91" i="22"/>
  <c r="K91" i="22"/>
  <c r="J91" i="22"/>
  <c r="T160" i="18"/>
  <c r="S160" i="18"/>
  <c r="R160" i="18"/>
  <c r="J92" i="18"/>
  <c r="I92" i="18"/>
  <c r="K92" i="18"/>
  <c r="T90" i="18"/>
  <c r="S90" i="18"/>
  <c r="R90" i="18"/>
  <c r="T64" i="18"/>
  <c r="S64" i="18"/>
  <c r="R64" i="18"/>
  <c r="AB34" i="18"/>
  <c r="AA34" i="18"/>
  <c r="Z34" i="18"/>
  <c r="K90" i="18"/>
  <c r="J90" i="18"/>
  <c r="I90" i="18"/>
  <c r="T106" i="18"/>
  <c r="S106" i="18"/>
  <c r="R106" i="18"/>
  <c r="T94" i="18"/>
  <c r="AB76" i="18"/>
  <c r="AA76" i="18"/>
  <c r="Z76" i="18"/>
  <c r="T59" i="18"/>
  <c r="AB50" i="18"/>
  <c r="AA50" i="18"/>
  <c r="Z50" i="18"/>
  <c r="T122" i="18"/>
  <c r="K106" i="18"/>
  <c r="J106" i="18"/>
  <c r="I106" i="18"/>
  <c r="T11" i="18"/>
  <c r="L107" i="16"/>
  <c r="K107" i="16"/>
  <c r="I107" i="16"/>
  <c r="M107" i="16"/>
  <c r="J107" i="16"/>
  <c r="T16" i="18"/>
  <c r="M28" i="17"/>
  <c r="T75" i="18"/>
  <c r="T24" i="18"/>
  <c r="M35" i="17"/>
  <c r="L35" i="17"/>
  <c r="K35" i="17"/>
  <c r="J35" i="17"/>
  <c r="I35" i="17"/>
  <c r="AB80" i="18"/>
  <c r="M41" i="17"/>
  <c r="M152" i="16"/>
  <c r="M124" i="16"/>
  <c r="M86" i="16"/>
  <c r="M74" i="16"/>
  <c r="M80" i="16"/>
  <c r="M45" i="16"/>
  <c r="J35" i="15"/>
  <c r="I35" i="15"/>
  <c r="M35" i="15"/>
  <c r="L35" i="15"/>
  <c r="K35" i="15"/>
  <c r="M46" i="17"/>
  <c r="M94" i="16"/>
  <c r="M59" i="16"/>
  <c r="M158" i="17"/>
  <c r="M30" i="16"/>
  <c r="M131" i="16"/>
  <c r="M53" i="16"/>
  <c r="M21" i="17"/>
  <c r="L21" i="17"/>
  <c r="J21" i="17"/>
  <c r="I21" i="17"/>
  <c r="K21" i="17"/>
  <c r="M75" i="16"/>
  <c r="M91" i="15"/>
  <c r="L91" i="15"/>
  <c r="K91" i="15"/>
  <c r="J91" i="15"/>
  <c r="I91" i="15"/>
  <c r="M13" i="16"/>
  <c r="K37" i="14"/>
  <c r="I37" i="14"/>
  <c r="J37" i="14"/>
  <c r="M81" i="16"/>
  <c r="M42" i="2"/>
  <c r="L42" i="2"/>
  <c r="K42" i="2"/>
  <c r="J42" i="2"/>
  <c r="K114" i="3"/>
  <c r="J114" i="3"/>
  <c r="L114" i="3"/>
  <c r="M114" i="3"/>
  <c r="J16" i="43"/>
  <c r="I16" i="43"/>
  <c r="H16" i="43"/>
  <c r="N16" i="42"/>
  <c r="L16" i="42"/>
  <c r="M16" i="42"/>
  <c r="H16" i="42"/>
  <c r="J16" i="42"/>
  <c r="I16" i="42"/>
  <c r="I146" i="27"/>
  <c r="M146" i="27"/>
  <c r="L146" i="27"/>
  <c r="K146" i="27"/>
  <c r="J146" i="27"/>
  <c r="M118" i="26"/>
  <c r="L118" i="26"/>
  <c r="K118" i="26"/>
  <c r="J118" i="26"/>
  <c r="I118" i="26"/>
  <c r="J48" i="27"/>
  <c r="I48" i="27"/>
  <c r="M48" i="27"/>
  <c r="L48" i="27"/>
  <c r="K48" i="27"/>
  <c r="J133" i="22"/>
  <c r="N133" i="22"/>
  <c r="M133" i="22"/>
  <c r="L133" i="22"/>
  <c r="K133" i="22"/>
  <c r="K49" i="22"/>
  <c r="J49" i="22"/>
  <c r="N49" i="22"/>
  <c r="M49" i="22"/>
  <c r="L49" i="22"/>
  <c r="J92" i="21"/>
  <c r="I92" i="21"/>
  <c r="H92" i="21"/>
  <c r="J134" i="18"/>
  <c r="I134" i="18"/>
  <c r="K134" i="18"/>
  <c r="Z146" i="18"/>
  <c r="AB146" i="18"/>
  <c r="AA146" i="18"/>
  <c r="T132" i="18"/>
  <c r="S132" i="18"/>
  <c r="R132" i="18"/>
  <c r="K132" i="18"/>
  <c r="J132" i="18"/>
  <c r="I132" i="18"/>
  <c r="K118" i="18"/>
  <c r="J118" i="18"/>
  <c r="I118" i="18"/>
  <c r="J36" i="18"/>
  <c r="I36" i="18"/>
  <c r="K36" i="18"/>
  <c r="Z104" i="18"/>
  <c r="AB104" i="18"/>
  <c r="AA104" i="18"/>
  <c r="AB78" i="18"/>
  <c r="AA78" i="18"/>
  <c r="Z78" i="18"/>
  <c r="R48" i="18"/>
  <c r="T48" i="18"/>
  <c r="S48" i="18"/>
  <c r="T22" i="18"/>
  <c r="S22" i="18"/>
  <c r="R22" i="18"/>
  <c r="K78" i="18"/>
  <c r="J78" i="18"/>
  <c r="I78" i="18"/>
  <c r="K34" i="18"/>
  <c r="J34" i="18"/>
  <c r="I34" i="18"/>
  <c r="K120" i="18"/>
  <c r="J120" i="18"/>
  <c r="I120" i="18"/>
  <c r="K50" i="18"/>
  <c r="J50" i="18"/>
  <c r="I50" i="18"/>
  <c r="K161" i="16"/>
  <c r="J161" i="16"/>
  <c r="I161" i="16"/>
  <c r="M161" i="16"/>
  <c r="L161" i="16"/>
  <c r="T110" i="18"/>
  <c r="T41" i="18"/>
  <c r="T13" i="18"/>
  <c r="K51" i="16"/>
  <c r="J51" i="16"/>
  <c r="I51" i="16"/>
  <c r="M51" i="16"/>
  <c r="L51" i="16"/>
  <c r="M119" i="15"/>
  <c r="L119" i="15"/>
  <c r="K119" i="15"/>
  <c r="J119" i="15"/>
  <c r="I119" i="15"/>
  <c r="M98" i="17"/>
  <c r="M84" i="16"/>
  <c r="M41" i="16"/>
  <c r="K163" i="14"/>
  <c r="J163" i="14"/>
  <c r="I163" i="14"/>
  <c r="M72" i="16"/>
  <c r="I93" i="14"/>
  <c r="K93" i="14"/>
  <c r="J93" i="14"/>
  <c r="M150" i="17"/>
  <c r="M55" i="16"/>
  <c r="M119" i="3"/>
  <c r="L119" i="3"/>
  <c r="K119" i="3"/>
  <c r="J119" i="3"/>
  <c r="J115" i="3"/>
  <c r="K115" i="3"/>
  <c r="M115" i="3"/>
  <c r="L115" i="3"/>
  <c r="M132" i="27"/>
  <c r="L132" i="27"/>
  <c r="K132" i="27"/>
  <c r="J132" i="27"/>
  <c r="I132" i="27"/>
  <c r="M104" i="27"/>
  <c r="L104" i="27"/>
  <c r="K104" i="27"/>
  <c r="J104" i="27"/>
  <c r="I104" i="27"/>
  <c r="M62" i="26"/>
  <c r="L62" i="26"/>
  <c r="K62" i="26"/>
  <c r="J62" i="26"/>
  <c r="I62" i="26"/>
  <c r="N119" i="22"/>
  <c r="M119" i="22"/>
  <c r="L119" i="22"/>
  <c r="K119" i="22"/>
  <c r="J119" i="22"/>
  <c r="J64" i="21"/>
  <c r="I64" i="21"/>
  <c r="H64" i="21"/>
  <c r="J36" i="21"/>
  <c r="I36" i="21"/>
  <c r="H36" i="21"/>
  <c r="K160" i="18"/>
  <c r="J160" i="18"/>
  <c r="I160" i="18"/>
  <c r="J146" i="18"/>
  <c r="I146" i="18"/>
  <c r="K146" i="18"/>
  <c r="J78" i="21"/>
  <c r="I78" i="21"/>
  <c r="H78" i="21"/>
  <c r="AB148" i="18"/>
  <c r="AA148" i="18"/>
  <c r="Z148" i="18"/>
  <c r="K62" i="18"/>
  <c r="J62" i="18"/>
  <c r="I62" i="18"/>
  <c r="J104" i="18"/>
  <c r="I104" i="18"/>
  <c r="K104" i="18"/>
  <c r="K22" i="18"/>
  <c r="J22" i="18"/>
  <c r="I22" i="18"/>
  <c r="AB20" i="18"/>
  <c r="AA20" i="18"/>
  <c r="Z20" i="18"/>
  <c r="R92" i="18"/>
  <c r="T92" i="18"/>
  <c r="S92" i="18"/>
  <c r="J147" i="16"/>
  <c r="I147" i="16"/>
  <c r="M147" i="16"/>
  <c r="L147" i="16"/>
  <c r="K147" i="16"/>
  <c r="T97" i="18"/>
  <c r="T10" i="18"/>
  <c r="T9" i="18"/>
  <c r="K8" i="18"/>
  <c r="J8" i="18"/>
  <c r="I8" i="18"/>
  <c r="M17" i="17"/>
  <c r="M141" i="17"/>
  <c r="M115" i="17"/>
  <c r="M39" i="16"/>
  <c r="L63" i="15"/>
  <c r="K63" i="15"/>
  <c r="J63" i="15"/>
  <c r="I63" i="15"/>
  <c r="M63" i="15"/>
  <c r="M29" i="16"/>
  <c r="M81" i="17"/>
  <c r="M89" i="16"/>
  <c r="K121" i="14"/>
  <c r="J121" i="14"/>
  <c r="I121" i="14"/>
  <c r="L121" i="3"/>
  <c r="K121" i="3"/>
  <c r="M121" i="3"/>
  <c r="J121" i="3"/>
  <c r="X89" i="19" l="1"/>
  <c r="X32" i="19"/>
  <c r="X67" i="19"/>
  <c r="M49" i="19"/>
  <c r="M51" i="19"/>
  <c r="X61" i="19"/>
  <c r="X124" i="19"/>
  <c r="X43" i="19"/>
  <c r="X102" i="19"/>
  <c r="V37" i="19"/>
  <c r="X38" i="19"/>
  <c r="X98" i="19"/>
  <c r="V49" i="19"/>
  <c r="X41" i="19"/>
  <c r="X71" i="19"/>
  <c r="X101" i="19"/>
  <c r="X146" i="19"/>
  <c r="X76" i="19"/>
  <c r="X117" i="19"/>
  <c r="X75" i="19"/>
  <c r="X86" i="19"/>
  <c r="V133" i="19"/>
  <c r="X125" i="19"/>
  <c r="E65" i="19"/>
  <c r="E21" i="19"/>
  <c r="E23" i="19"/>
  <c r="E105" i="19"/>
  <c r="E107" i="19"/>
  <c r="M201" i="3"/>
  <c r="L201" i="3"/>
  <c r="K201" i="3"/>
  <c r="J201" i="3"/>
  <c r="K203" i="3"/>
  <c r="L203" i="3"/>
  <c r="J203" i="3"/>
  <c r="M203" i="3"/>
  <c r="M44" i="2"/>
  <c r="L44" i="2"/>
  <c r="K44" i="2"/>
  <c r="J44" i="2"/>
  <c r="M206" i="3"/>
  <c r="L206" i="3"/>
  <c r="X85" i="19"/>
  <c r="X138" i="19"/>
  <c r="X116" i="19"/>
  <c r="J69" i="2"/>
  <c r="K69" i="2"/>
  <c r="M133" i="19"/>
  <c r="X39" i="19"/>
  <c r="X140" i="19"/>
  <c r="X82" i="19"/>
  <c r="M105" i="19"/>
  <c r="X40" i="19"/>
  <c r="X157" i="19"/>
  <c r="X143" i="19"/>
  <c r="V91" i="19"/>
  <c r="X83" i="19"/>
  <c r="X90" i="19"/>
  <c r="M79" i="19"/>
  <c r="M21" i="19"/>
  <c r="M23" i="19"/>
  <c r="M147" i="19"/>
  <c r="M149" i="19"/>
  <c r="V9" i="19"/>
  <c r="X10" i="19"/>
  <c r="X18" i="19"/>
  <c r="V21" i="19"/>
  <c r="X13" i="19"/>
  <c r="V51" i="19"/>
  <c r="X52" i="19"/>
  <c r="X12" i="19"/>
  <c r="X46" i="19"/>
  <c r="X11" i="19"/>
  <c r="X54" i="19"/>
  <c r="X152" i="19"/>
  <c r="X114" i="19"/>
  <c r="V77" i="19"/>
  <c r="X69" i="19"/>
  <c r="X87" i="19"/>
  <c r="X126" i="19"/>
  <c r="V147" i="19"/>
  <c r="X139" i="19"/>
  <c r="X95" i="19"/>
  <c r="X151" i="19"/>
  <c r="E77" i="19"/>
  <c r="E79" i="19"/>
  <c r="J197" i="3"/>
  <c r="M197" i="3"/>
  <c r="L197" i="3"/>
  <c r="K197" i="3"/>
  <c r="M71" i="2"/>
  <c r="L71" i="2"/>
  <c r="J205" i="3"/>
  <c r="M205" i="3"/>
  <c r="L205" i="3"/>
  <c r="K205" i="3"/>
  <c r="L202" i="3"/>
  <c r="K202" i="3"/>
  <c r="J202" i="3"/>
  <c r="M202" i="3"/>
  <c r="M9" i="19"/>
  <c r="M135" i="19"/>
  <c r="X33" i="19"/>
  <c r="X113" i="19"/>
  <c r="K206" i="3"/>
  <c r="J206" i="3"/>
  <c r="X115" i="19"/>
  <c r="J204" i="3"/>
  <c r="K204" i="3"/>
  <c r="M204" i="3"/>
  <c r="L204" i="3"/>
  <c r="M198" i="3"/>
  <c r="L198" i="3"/>
  <c r="K198" i="3"/>
  <c r="J198" i="3"/>
  <c r="V35" i="19"/>
  <c r="X27" i="19"/>
  <c r="V105" i="19"/>
  <c r="X97" i="19"/>
  <c r="X44" i="19"/>
  <c r="X56" i="19"/>
  <c r="X160" i="19"/>
  <c r="X159" i="19"/>
  <c r="E35" i="19"/>
  <c r="X31" i="19"/>
  <c r="X60" i="19"/>
  <c r="X59" i="19"/>
  <c r="X70" i="19"/>
  <c r="X141" i="19"/>
  <c r="X144" i="19"/>
  <c r="E161" i="19"/>
  <c r="M199" i="3"/>
  <c r="L199" i="3"/>
  <c r="K199" i="3"/>
  <c r="J199" i="3"/>
  <c r="J45" i="2"/>
  <c r="K45" i="2"/>
  <c r="X81" i="19"/>
  <c r="X68" i="19"/>
  <c r="M107" i="19"/>
  <c r="X47" i="19"/>
  <c r="X45" i="19"/>
  <c r="X155" i="19"/>
  <c r="X130" i="19"/>
  <c r="E147" i="19"/>
  <c r="M65" i="19"/>
  <c r="X15" i="19"/>
  <c r="E37" i="19"/>
  <c r="E121" i="19"/>
  <c r="M119" i="19"/>
  <c r="M121" i="19"/>
  <c r="X57" i="19"/>
  <c r="X26" i="19"/>
  <c r="X20" i="19"/>
  <c r="X19" i="19"/>
  <c r="X128" i="19"/>
  <c r="X123" i="19"/>
  <c r="X100" i="19"/>
  <c r="X103" i="19"/>
  <c r="M35" i="19"/>
  <c r="M37" i="19"/>
  <c r="M161" i="19"/>
  <c r="X14" i="19"/>
  <c r="X154" i="19"/>
  <c r="X30" i="19"/>
  <c r="X145" i="19"/>
  <c r="X25" i="19"/>
  <c r="X73" i="19"/>
  <c r="V23" i="19"/>
  <c r="X24" i="19"/>
  <c r="V93" i="19"/>
  <c r="X94" i="19"/>
  <c r="X84" i="19"/>
  <c r="X127" i="19"/>
  <c r="V149" i="19"/>
  <c r="X150" i="19"/>
  <c r="X104" i="19"/>
  <c r="V161" i="19"/>
  <c r="X153" i="19"/>
  <c r="V65" i="19"/>
  <c r="X66" i="19"/>
  <c r="V107" i="19"/>
  <c r="X108" i="19"/>
  <c r="E9" i="19"/>
  <c r="E91" i="19"/>
  <c r="E93" i="19"/>
  <c r="K46" i="2"/>
  <c r="J46" i="2"/>
  <c r="L46" i="2"/>
  <c r="M46" i="2"/>
  <c r="X131" i="19"/>
  <c r="X42" i="19"/>
  <c r="X110" i="19"/>
  <c r="V121" i="19"/>
  <c r="X122" i="19"/>
  <c r="X142" i="19"/>
  <c r="E63" i="19"/>
  <c r="E149" i="19"/>
  <c r="M63" i="19"/>
  <c r="X53" i="19"/>
  <c r="X17" i="19"/>
  <c r="X16" i="19"/>
  <c r="V63" i="19"/>
  <c r="X55" i="19"/>
  <c r="X58" i="19"/>
  <c r="X118" i="19"/>
  <c r="X132" i="19"/>
  <c r="X96" i="19"/>
  <c r="V135" i="19"/>
  <c r="X136" i="19"/>
  <c r="X156" i="19"/>
  <c r="X99" i="19"/>
  <c r="E119" i="19"/>
  <c r="M77" i="19"/>
  <c r="M91" i="19"/>
  <c r="M93" i="19"/>
  <c r="X48" i="19"/>
  <c r="X72" i="19"/>
  <c r="X34" i="19"/>
  <c r="V79" i="19"/>
  <c r="X80" i="19"/>
  <c r="X29" i="19"/>
  <c r="X137" i="19"/>
  <c r="X28" i="19"/>
  <c r="V119" i="19"/>
  <c r="X111" i="19"/>
  <c r="X88" i="19"/>
  <c r="X129" i="19"/>
  <c r="X158" i="19"/>
  <c r="X109" i="19"/>
  <c r="X62" i="19"/>
  <c r="X74" i="19"/>
  <c r="X112" i="19"/>
  <c r="E49" i="19"/>
  <c r="E51" i="19"/>
  <c r="E133" i="19"/>
  <c r="E135" i="19"/>
  <c r="M200" i="3"/>
  <c r="L200" i="3"/>
  <c r="K200" i="3"/>
  <c r="J200" i="3"/>
  <c r="M207" i="3"/>
  <c r="L207" i="3"/>
  <c r="K207" i="3"/>
  <c r="J207" i="3"/>
  <c r="M70" i="2"/>
  <c r="J70" i="2"/>
  <c r="L70" i="2"/>
  <c r="K70" i="2"/>
  <c r="I55" i="12"/>
  <c r="M55" i="12"/>
  <c r="L55" i="12"/>
  <c r="K55" i="12"/>
  <c r="N55" i="12"/>
  <c r="J55" i="12"/>
  <c r="N16" i="41"/>
  <c r="M16" i="41"/>
  <c r="L16" i="41"/>
  <c r="X79" i="19"/>
  <c r="X23" i="19"/>
  <c r="H65" i="19"/>
  <c r="J65" i="19"/>
  <c r="H63" i="19"/>
  <c r="J63" i="19"/>
  <c r="P105" i="19"/>
  <c r="R105" i="19"/>
  <c r="K56" i="12"/>
  <c r="J56" i="12"/>
  <c r="I56" i="12"/>
  <c r="N56" i="12"/>
  <c r="M56" i="12"/>
  <c r="L56" i="12"/>
  <c r="M193" i="3"/>
  <c r="L193" i="3"/>
  <c r="K193" i="3"/>
  <c r="J193" i="3"/>
  <c r="J118" i="13"/>
  <c r="I118" i="13"/>
  <c r="M118" i="13"/>
  <c r="L118" i="13"/>
  <c r="K118" i="13"/>
  <c r="L90" i="13"/>
  <c r="K90" i="13"/>
  <c r="J90" i="13"/>
  <c r="M90" i="13"/>
  <c r="I90" i="13"/>
  <c r="L194" i="3"/>
  <c r="K194" i="3"/>
  <c r="J194" i="3"/>
  <c r="M194" i="3"/>
  <c r="M76" i="13"/>
  <c r="K76" i="13"/>
  <c r="J76" i="13"/>
  <c r="I76" i="13"/>
  <c r="L76" i="13"/>
  <c r="H133" i="19"/>
  <c r="J133" i="19"/>
  <c r="R150" i="19"/>
  <c r="R128" i="19"/>
  <c r="R73" i="19"/>
  <c r="R20" i="19"/>
  <c r="X91" i="19"/>
  <c r="R51" i="19"/>
  <c r="P51" i="19"/>
  <c r="K137" i="43"/>
  <c r="I146" i="41"/>
  <c r="H146" i="41"/>
  <c r="K146" i="41" s="1"/>
  <c r="G146" i="41"/>
  <c r="K140" i="43"/>
  <c r="R116" i="19"/>
  <c r="M107" i="17"/>
  <c r="L107" i="17"/>
  <c r="K107" i="17"/>
  <c r="J107" i="17"/>
  <c r="I107" i="17"/>
  <c r="L34" i="13"/>
  <c r="K34" i="13"/>
  <c r="J34" i="13"/>
  <c r="M34" i="13"/>
  <c r="I34" i="13"/>
  <c r="J149" i="17"/>
  <c r="I149" i="17"/>
  <c r="M149" i="17"/>
  <c r="L149" i="17"/>
  <c r="K149" i="17"/>
  <c r="P149" i="19"/>
  <c r="R149" i="19"/>
  <c r="O129" i="37"/>
  <c r="N129" i="37"/>
  <c r="M129" i="37"/>
  <c r="L129" i="37"/>
  <c r="K129" i="37"/>
  <c r="R144" i="19"/>
  <c r="R12" i="19"/>
  <c r="M132" i="28"/>
  <c r="K132" i="28"/>
  <c r="J132" i="28"/>
  <c r="L132" i="28"/>
  <c r="I132" i="28"/>
  <c r="L34" i="28"/>
  <c r="J34" i="28"/>
  <c r="M34" i="28"/>
  <c r="K34" i="28"/>
  <c r="I34" i="28"/>
  <c r="X35" i="19"/>
  <c r="M160" i="28"/>
  <c r="L160" i="28"/>
  <c r="J160" i="28"/>
  <c r="K160" i="28"/>
  <c r="I160" i="28"/>
  <c r="M118" i="28"/>
  <c r="L118" i="28"/>
  <c r="J118" i="28"/>
  <c r="I118" i="28"/>
  <c r="K118" i="28"/>
  <c r="J35" i="19"/>
  <c r="H35" i="19"/>
  <c r="M76" i="28"/>
  <c r="L76" i="28"/>
  <c r="K76" i="28"/>
  <c r="J76" i="28"/>
  <c r="I76" i="28"/>
  <c r="J23" i="19"/>
  <c r="H23" i="19"/>
  <c r="I104" i="13"/>
  <c r="M104" i="13"/>
  <c r="L104" i="13"/>
  <c r="K104" i="13"/>
  <c r="J104" i="13"/>
  <c r="J21" i="19"/>
  <c r="H21" i="19"/>
  <c r="X49" i="19"/>
  <c r="M190" i="3"/>
  <c r="L190" i="3"/>
  <c r="K190" i="3"/>
  <c r="J190" i="3"/>
  <c r="P133" i="19"/>
  <c r="R133" i="19"/>
  <c r="H135" i="19"/>
  <c r="J135" i="19"/>
  <c r="W21" i="15"/>
  <c r="Z21" i="15"/>
  <c r="Y21" i="15"/>
  <c r="AA21" i="15"/>
  <c r="X21" i="15"/>
  <c r="H119" i="19"/>
  <c r="J119" i="19"/>
  <c r="R103" i="19"/>
  <c r="Z21" i="16"/>
  <c r="Y21" i="16"/>
  <c r="X21" i="16"/>
  <c r="W21" i="16"/>
  <c r="AA21" i="16"/>
  <c r="R140" i="19"/>
  <c r="M43" i="2"/>
  <c r="L43" i="2"/>
  <c r="K43" i="2"/>
  <c r="J43" i="2"/>
  <c r="G57" i="12"/>
  <c r="M161" i="17"/>
  <c r="L161" i="17"/>
  <c r="K161" i="17"/>
  <c r="J161" i="17"/>
  <c r="I161" i="17"/>
  <c r="M93" i="17"/>
  <c r="L93" i="17"/>
  <c r="K93" i="17"/>
  <c r="J93" i="17"/>
  <c r="I93" i="17"/>
  <c r="H91" i="19"/>
  <c r="J91" i="19"/>
  <c r="P91" i="19"/>
  <c r="R91" i="19"/>
  <c r="K119" i="17"/>
  <c r="J119" i="17"/>
  <c r="I119" i="17"/>
  <c r="M119" i="17"/>
  <c r="L119" i="17"/>
  <c r="H149" i="19"/>
  <c r="J149" i="19"/>
  <c r="H105" i="19"/>
  <c r="J105" i="19"/>
  <c r="R90" i="19"/>
  <c r="R88" i="19"/>
  <c r="O146" i="41"/>
  <c r="M146" i="41"/>
  <c r="N146" i="41"/>
  <c r="L146" i="41"/>
  <c r="K143" i="43"/>
  <c r="P161" i="19"/>
  <c r="R161" i="19"/>
  <c r="K20" i="28"/>
  <c r="M20" i="28"/>
  <c r="L20" i="28"/>
  <c r="J20" i="28"/>
  <c r="I20" i="28"/>
  <c r="R100" i="19"/>
  <c r="R25" i="19"/>
  <c r="R24" i="19"/>
  <c r="O146" i="43"/>
  <c r="M146" i="43"/>
  <c r="N146" i="43"/>
  <c r="L146" i="43"/>
  <c r="R131" i="19"/>
  <c r="J28" i="19"/>
  <c r="K143" i="42"/>
  <c r="K142" i="43"/>
  <c r="J59" i="19"/>
  <c r="J49" i="19"/>
  <c r="H49" i="19"/>
  <c r="R41" i="19"/>
  <c r="X147" i="19"/>
  <c r="U23" i="14"/>
  <c r="T23" i="14"/>
  <c r="V23" i="14"/>
  <c r="J189" i="3"/>
  <c r="M189" i="3"/>
  <c r="L189" i="3"/>
  <c r="K189" i="3"/>
  <c r="E57" i="12"/>
  <c r="Z9" i="17"/>
  <c r="Y9" i="17"/>
  <c r="X9" i="17"/>
  <c r="W9" i="17"/>
  <c r="AA9" i="17"/>
  <c r="AA13" i="17"/>
  <c r="AA19" i="17"/>
  <c r="AA17" i="17"/>
  <c r="AA16" i="17"/>
  <c r="AA12" i="17"/>
  <c r="X65" i="19"/>
  <c r="R127" i="19"/>
  <c r="R16" i="19"/>
  <c r="P119" i="19"/>
  <c r="R119" i="19"/>
  <c r="R126" i="19"/>
  <c r="H93" i="19"/>
  <c r="J93" i="19"/>
  <c r="R95" i="19"/>
  <c r="R83" i="19"/>
  <c r="J196" i="3"/>
  <c r="K196" i="3"/>
  <c r="M196" i="3"/>
  <c r="L196" i="3"/>
  <c r="M67" i="2"/>
  <c r="L67" i="2"/>
  <c r="K67" i="2"/>
  <c r="J67" i="2"/>
  <c r="J37" i="19"/>
  <c r="H37" i="19"/>
  <c r="R114" i="19"/>
  <c r="R33" i="19"/>
  <c r="R48" i="19"/>
  <c r="G146" i="42"/>
  <c r="I146" i="42"/>
  <c r="H146" i="42"/>
  <c r="K146" i="42" s="1"/>
  <c r="R55" i="19"/>
  <c r="K139" i="42"/>
  <c r="R37" i="19"/>
  <c r="P37" i="19"/>
  <c r="X37" i="19"/>
  <c r="L146" i="28"/>
  <c r="K146" i="28"/>
  <c r="M146" i="28"/>
  <c r="I146" i="28"/>
  <c r="J146" i="28"/>
  <c r="P107" i="19"/>
  <c r="R107" i="19"/>
  <c r="I104" i="28"/>
  <c r="M104" i="28"/>
  <c r="K104" i="28"/>
  <c r="L104" i="28"/>
  <c r="J104" i="28"/>
  <c r="K195" i="3"/>
  <c r="J195" i="3"/>
  <c r="L195" i="3"/>
  <c r="M195" i="3"/>
  <c r="C7" i="19"/>
  <c r="K7" i="19"/>
  <c r="T7" i="19"/>
  <c r="Z7" i="19"/>
  <c r="R9" i="19"/>
  <c r="P9" i="19"/>
  <c r="R30" i="19"/>
  <c r="R39" i="19"/>
  <c r="R89" i="19"/>
  <c r="R68" i="19"/>
  <c r="R11" i="19"/>
  <c r="R26" i="19"/>
  <c r="R47" i="19"/>
  <c r="R60" i="19"/>
  <c r="R15" i="19"/>
  <c r="R102" i="19"/>
  <c r="R17" i="19"/>
  <c r="R34" i="19"/>
  <c r="R43" i="19"/>
  <c r="R56" i="19"/>
  <c r="R124" i="19"/>
  <c r="R13" i="19"/>
  <c r="R52" i="19"/>
  <c r="R19" i="19"/>
  <c r="C57" i="12"/>
  <c r="M62" i="13"/>
  <c r="L62" i="13"/>
  <c r="J62" i="13"/>
  <c r="I62" i="13"/>
  <c r="K62" i="13"/>
  <c r="R143" i="19"/>
  <c r="P65" i="19"/>
  <c r="R65" i="19"/>
  <c r="X9" i="19"/>
  <c r="X149" i="19"/>
  <c r="R54" i="19"/>
  <c r="J17" i="2"/>
  <c r="M17" i="2"/>
  <c r="L17" i="2"/>
  <c r="K17" i="2"/>
  <c r="J105" i="17"/>
  <c r="I105" i="17"/>
  <c r="M105" i="17"/>
  <c r="L105" i="17"/>
  <c r="K105" i="17"/>
  <c r="H77" i="19"/>
  <c r="J77" i="19"/>
  <c r="M192" i="3"/>
  <c r="L192" i="3"/>
  <c r="K192" i="3"/>
  <c r="J192" i="3"/>
  <c r="R141" i="19"/>
  <c r="R111" i="19"/>
  <c r="Y21" i="22"/>
  <c r="X21" i="22"/>
  <c r="AB21" i="22"/>
  <c r="AA21" i="22"/>
  <c r="Z21" i="22"/>
  <c r="D57" i="12"/>
  <c r="K132" i="13"/>
  <c r="J132" i="13"/>
  <c r="I132" i="13"/>
  <c r="M132" i="13"/>
  <c r="L132" i="13"/>
  <c r="R159" i="19"/>
  <c r="R75" i="19"/>
  <c r="R139" i="19"/>
  <c r="Z21" i="17"/>
  <c r="Y21" i="17"/>
  <c r="X21" i="17"/>
  <c r="W21" i="17"/>
  <c r="AA21" i="17"/>
  <c r="R138" i="19"/>
  <c r="R155" i="19"/>
  <c r="K144" i="42"/>
  <c r="P63" i="19"/>
  <c r="R63" i="19"/>
  <c r="X63" i="19"/>
  <c r="L62" i="28"/>
  <c r="K62" i="28"/>
  <c r="J62" i="28"/>
  <c r="M62" i="28"/>
  <c r="I62" i="28"/>
  <c r="O146" i="42"/>
  <c r="N146" i="42"/>
  <c r="M146" i="42"/>
  <c r="L146" i="42"/>
  <c r="R109" i="19"/>
  <c r="J109" i="33"/>
  <c r="R136" i="19"/>
  <c r="M48" i="28"/>
  <c r="K48" i="28"/>
  <c r="J48" i="28"/>
  <c r="I48" i="28"/>
  <c r="L48" i="28"/>
  <c r="H129" i="37"/>
  <c r="G129" i="37"/>
  <c r="I129" i="37"/>
  <c r="I146" i="43"/>
  <c r="H146" i="43"/>
  <c r="K146" i="43" s="1"/>
  <c r="G146" i="43"/>
  <c r="L87" i="33"/>
  <c r="K139" i="43"/>
  <c r="R108" i="19"/>
  <c r="X119" i="19"/>
  <c r="L186" i="3"/>
  <c r="K186" i="3"/>
  <c r="J186" i="3"/>
  <c r="M186" i="3"/>
  <c r="L65" i="17"/>
  <c r="K65" i="17"/>
  <c r="J65" i="17"/>
  <c r="I65" i="17"/>
  <c r="M65" i="17"/>
  <c r="R23" i="19"/>
  <c r="P23" i="19"/>
  <c r="R49" i="19"/>
  <c r="P49" i="19"/>
  <c r="H107" i="19"/>
  <c r="J107" i="19"/>
  <c r="J68" i="2"/>
  <c r="X107" i="19"/>
  <c r="R86" i="19"/>
  <c r="M53" i="12"/>
  <c r="L53" i="12"/>
  <c r="K53" i="12"/>
  <c r="I53" i="12"/>
  <c r="H57" i="12"/>
  <c r="N53" i="12"/>
  <c r="J53" i="12"/>
  <c r="L146" i="13"/>
  <c r="K146" i="13"/>
  <c r="J146" i="13"/>
  <c r="M146" i="13"/>
  <c r="I146" i="13"/>
  <c r="M79" i="17"/>
  <c r="L79" i="17"/>
  <c r="K79" i="17"/>
  <c r="J79" i="17"/>
  <c r="I79" i="17"/>
  <c r="P79" i="19"/>
  <c r="R79" i="19"/>
  <c r="R66" i="19"/>
  <c r="X21" i="19"/>
  <c r="P93" i="19"/>
  <c r="R93" i="19"/>
  <c r="R35" i="19"/>
  <c r="P35" i="19"/>
  <c r="M20" i="13"/>
  <c r="L20" i="13"/>
  <c r="J20" i="13"/>
  <c r="I20" i="13"/>
  <c r="K20" i="13"/>
  <c r="H161" i="19"/>
  <c r="J161" i="19"/>
  <c r="H79" i="19"/>
  <c r="J79" i="19"/>
  <c r="R72" i="19"/>
  <c r="R98" i="19"/>
  <c r="R28" i="19"/>
  <c r="Y20" i="13"/>
  <c r="X20" i="13"/>
  <c r="W20" i="13"/>
  <c r="AA20" i="13"/>
  <c r="Z20" i="13"/>
  <c r="R129" i="19"/>
  <c r="I91" i="17"/>
  <c r="M91" i="17"/>
  <c r="L91" i="17"/>
  <c r="K91" i="17"/>
  <c r="J91" i="17"/>
  <c r="R158" i="19"/>
  <c r="P147" i="19"/>
  <c r="R147" i="19"/>
  <c r="R18" i="19"/>
  <c r="M147" i="17"/>
  <c r="L147" i="17"/>
  <c r="K147" i="17"/>
  <c r="J147" i="17"/>
  <c r="I147" i="17"/>
  <c r="R117" i="19"/>
  <c r="X121" i="19"/>
  <c r="X51" i="19"/>
  <c r="S16" i="41"/>
  <c r="Q16" i="41"/>
  <c r="P16" i="41"/>
  <c r="T16" i="41"/>
  <c r="R16" i="41"/>
  <c r="R71" i="19"/>
  <c r="K142" i="42"/>
  <c r="J9" i="19"/>
  <c r="H9" i="19"/>
  <c r="J118" i="19"/>
  <c r="J84" i="19"/>
  <c r="J101" i="19"/>
  <c r="P135" i="19"/>
  <c r="R135" i="19"/>
  <c r="R40" i="19"/>
  <c r="H87" i="33"/>
  <c r="I16" i="41"/>
  <c r="H16" i="41"/>
  <c r="J16" i="41"/>
  <c r="R74" i="19"/>
  <c r="J114" i="19"/>
  <c r="J41" i="19"/>
  <c r="X135" i="19"/>
  <c r="K51" i="17"/>
  <c r="J51" i="17"/>
  <c r="I51" i="17"/>
  <c r="M51" i="17"/>
  <c r="L51" i="17"/>
  <c r="M77" i="17"/>
  <c r="L77" i="17"/>
  <c r="K77" i="17"/>
  <c r="J77" i="17"/>
  <c r="I77" i="17"/>
  <c r="J188" i="3"/>
  <c r="K188" i="3"/>
  <c r="M188" i="3"/>
  <c r="L188" i="3"/>
  <c r="J51" i="19"/>
  <c r="H51" i="19"/>
  <c r="N54" i="12"/>
  <c r="M54" i="12"/>
  <c r="K54" i="12"/>
  <c r="J54" i="12"/>
  <c r="I54" i="12"/>
  <c r="L54" i="12"/>
  <c r="M48" i="13"/>
  <c r="L48" i="13"/>
  <c r="K48" i="13"/>
  <c r="I48" i="13"/>
  <c r="J48" i="13"/>
  <c r="X133" i="19"/>
  <c r="X77" i="19"/>
  <c r="X93" i="19"/>
  <c r="M160" i="13"/>
  <c r="L160" i="13"/>
  <c r="K160" i="13"/>
  <c r="I160" i="13"/>
  <c r="J160" i="13"/>
  <c r="I135" i="17"/>
  <c r="M135" i="17"/>
  <c r="L135" i="17"/>
  <c r="K135" i="17"/>
  <c r="J135" i="17"/>
  <c r="M63" i="17"/>
  <c r="L63" i="17"/>
  <c r="K63" i="17"/>
  <c r="J63" i="17"/>
  <c r="I63" i="17"/>
  <c r="R87" i="19"/>
  <c r="R58" i="19"/>
  <c r="R31" i="19"/>
  <c r="K187" i="3"/>
  <c r="J187" i="3"/>
  <c r="L187" i="3"/>
  <c r="M187" i="3"/>
  <c r="M121" i="17"/>
  <c r="L121" i="17"/>
  <c r="K121" i="17"/>
  <c r="J121" i="17"/>
  <c r="I121" i="17"/>
  <c r="L133" i="17"/>
  <c r="K133" i="17"/>
  <c r="J133" i="17"/>
  <c r="I133" i="17"/>
  <c r="M133" i="17"/>
  <c r="H121" i="19"/>
  <c r="J121" i="19"/>
  <c r="P121" i="19"/>
  <c r="R121" i="19"/>
  <c r="R118" i="19"/>
  <c r="M191" i="3"/>
  <c r="L191" i="3"/>
  <c r="K191" i="3"/>
  <c r="J191" i="3"/>
  <c r="H147" i="19"/>
  <c r="J147" i="19"/>
  <c r="R157" i="19"/>
  <c r="R46" i="19"/>
  <c r="X161" i="19"/>
  <c r="R32" i="19"/>
  <c r="R61" i="19"/>
  <c r="R21" i="19"/>
  <c r="P21" i="19"/>
  <c r="K144" i="43"/>
  <c r="X105" i="19"/>
  <c r="R38" i="19"/>
  <c r="J88" i="19"/>
  <c r="K141" i="43"/>
  <c r="P77" i="19"/>
  <c r="R77" i="19"/>
  <c r="M90" i="28"/>
  <c r="L90" i="28"/>
  <c r="J90" i="28"/>
  <c r="I90" i="28"/>
  <c r="K90" i="28"/>
  <c r="U133" i="19" l="1"/>
  <c r="U135" i="19"/>
  <c r="L9" i="19"/>
  <c r="L161" i="19"/>
  <c r="D77" i="19"/>
  <c r="D35" i="19"/>
  <c r="D37" i="19"/>
  <c r="U9" i="19"/>
  <c r="Z9" i="19" s="1"/>
  <c r="Z96" i="19"/>
  <c r="L49" i="19"/>
  <c r="L51" i="19"/>
  <c r="L91" i="19"/>
  <c r="L93" i="19"/>
  <c r="D119" i="19"/>
  <c r="D121" i="19"/>
  <c r="Z19" i="19"/>
  <c r="Z30" i="19"/>
  <c r="U49" i="19"/>
  <c r="U51" i="19"/>
  <c r="Z86" i="19"/>
  <c r="U105" i="19"/>
  <c r="Z105" i="19" s="1"/>
  <c r="Z97" i="19"/>
  <c r="U107" i="19"/>
  <c r="Z138" i="19"/>
  <c r="Z146" i="19"/>
  <c r="Z157" i="19"/>
  <c r="L133" i="19"/>
  <c r="L135" i="19"/>
  <c r="D9" i="19"/>
  <c r="D161" i="19"/>
  <c r="Z62" i="19"/>
  <c r="Z12" i="19"/>
  <c r="Z20" i="19"/>
  <c r="Z31" i="19"/>
  <c r="Z98" i="19"/>
  <c r="Z109" i="19"/>
  <c r="Z117" i="19"/>
  <c r="Z128" i="19"/>
  <c r="U147" i="19"/>
  <c r="U149" i="19"/>
  <c r="Z158" i="19"/>
  <c r="L79" i="19"/>
  <c r="L21" i="19"/>
  <c r="L23" i="19"/>
  <c r="D49" i="19"/>
  <c r="D51" i="19"/>
  <c r="D91" i="19"/>
  <c r="D93" i="19"/>
  <c r="Z80" i="19"/>
  <c r="U79" i="19"/>
  <c r="Z79" i="19" s="1"/>
  <c r="Z67" i="19"/>
  <c r="U21" i="19"/>
  <c r="Z21" i="19" s="1"/>
  <c r="U23" i="19"/>
  <c r="Z43" i="19"/>
  <c r="Z54" i="19"/>
  <c r="Z73" i="19"/>
  <c r="Z88" i="19"/>
  <c r="Z140" i="19"/>
  <c r="Z151" i="19"/>
  <c r="Z159" i="19"/>
  <c r="L63" i="19"/>
  <c r="L105" i="19"/>
  <c r="L107" i="19"/>
  <c r="D133" i="19"/>
  <c r="D135" i="19"/>
  <c r="Z71" i="19"/>
  <c r="Z75" i="19"/>
  <c r="Z14" i="19"/>
  <c r="Z25" i="19"/>
  <c r="U63" i="19"/>
  <c r="Z81" i="19"/>
  <c r="Z89" i="19"/>
  <c r="Z100" i="19"/>
  <c r="U119" i="19"/>
  <c r="Z119" i="19" s="1"/>
  <c r="U121" i="19"/>
  <c r="Z141" i="19"/>
  <c r="Z152" i="19"/>
  <c r="Z160" i="19"/>
  <c r="L147" i="19"/>
  <c r="L149" i="19"/>
  <c r="D65" i="19"/>
  <c r="D21" i="19"/>
  <c r="D23" i="19"/>
  <c r="Z70" i="19"/>
  <c r="Z15" i="19"/>
  <c r="Z26" i="19"/>
  <c r="Z34" i="19"/>
  <c r="Z82" i="19"/>
  <c r="Z90" i="19"/>
  <c r="Z101" i="19"/>
  <c r="Z112" i="19"/>
  <c r="Z123" i="19"/>
  <c r="Z131" i="19"/>
  <c r="U161" i="19"/>
  <c r="Z153" i="19"/>
  <c r="L65" i="19"/>
  <c r="L35" i="19"/>
  <c r="L37" i="19"/>
  <c r="D63" i="19"/>
  <c r="D105" i="19"/>
  <c r="D107" i="19"/>
  <c r="U77" i="19"/>
  <c r="Z77" i="19" s="1"/>
  <c r="Z66" i="19"/>
  <c r="U65" i="19"/>
  <c r="Z65" i="19" s="1"/>
  <c r="Z16" i="19"/>
  <c r="U35" i="19"/>
  <c r="Z35" i="19" s="1"/>
  <c r="Z27" i="19"/>
  <c r="U37" i="19"/>
  <c r="Z46" i="19"/>
  <c r="Z57" i="19"/>
  <c r="U91" i="19"/>
  <c r="Z91" i="19" s="1"/>
  <c r="Z83" i="19"/>
  <c r="U93" i="19"/>
  <c r="Z93" i="19" s="1"/>
  <c r="Z94" i="19"/>
  <c r="Z124" i="19"/>
  <c r="Z132" i="19"/>
  <c r="Z143" i="19"/>
  <c r="Z154" i="19"/>
  <c r="L77" i="19"/>
  <c r="L119" i="19"/>
  <c r="L121" i="19"/>
  <c r="D79" i="19"/>
  <c r="D147" i="19"/>
  <c r="D149" i="19"/>
  <c r="I7" i="19"/>
  <c r="M57" i="12"/>
  <c r="L57" i="12"/>
  <c r="K57" i="12"/>
  <c r="I57" i="12"/>
  <c r="N57" i="12"/>
  <c r="J57" i="12"/>
  <c r="Q7" i="19"/>
  <c r="S7" i="19"/>
  <c r="T63" i="19" l="1"/>
  <c r="T147" i="19"/>
  <c r="T149" i="19"/>
  <c r="Q70" i="19"/>
  <c r="Q15" i="19"/>
  <c r="Q26" i="19"/>
  <c r="Q34" i="19"/>
  <c r="Q45" i="19"/>
  <c r="Q56" i="19"/>
  <c r="Q67" i="19"/>
  <c r="Q85" i="19"/>
  <c r="Q96" i="19"/>
  <c r="Q104" i="19"/>
  <c r="Q115" i="19"/>
  <c r="Q126" i="19"/>
  <c r="Q137" i="19"/>
  <c r="Q145" i="19"/>
  <c r="Q156" i="19"/>
  <c r="C65" i="19"/>
  <c r="I65" i="19" s="1"/>
  <c r="I66" i="19"/>
  <c r="C21" i="19"/>
  <c r="I21" i="19" s="1"/>
  <c r="I13" i="19"/>
  <c r="C23" i="19"/>
  <c r="I23" i="19" s="1"/>
  <c r="I24" i="19"/>
  <c r="I32" i="19"/>
  <c r="I43" i="19"/>
  <c r="I54" i="19"/>
  <c r="I62" i="19"/>
  <c r="I85" i="19"/>
  <c r="I96" i="19"/>
  <c r="I104" i="19"/>
  <c r="I115" i="19"/>
  <c r="I126" i="19"/>
  <c r="I137" i="19"/>
  <c r="I145" i="19"/>
  <c r="I156" i="19"/>
  <c r="T79" i="19"/>
  <c r="Q62" i="19"/>
  <c r="Q16" i="19"/>
  <c r="K35" i="19"/>
  <c r="Q35" i="19" s="1"/>
  <c r="Q27" i="19"/>
  <c r="K37" i="19"/>
  <c r="Q37" i="19" s="1"/>
  <c r="Q38" i="19"/>
  <c r="Q46" i="19"/>
  <c r="Q5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I74" i="19"/>
  <c r="I14" i="19"/>
  <c r="I25" i="19"/>
  <c r="I33" i="19"/>
  <c r="I44" i="19"/>
  <c r="C63" i="19"/>
  <c r="I63" i="19" s="1"/>
  <c r="I55" i="19"/>
  <c r="I71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T119" i="19"/>
  <c r="T121" i="19"/>
  <c r="K77" i="19"/>
  <c r="Q77" i="19" s="1"/>
  <c r="Q69" i="19"/>
  <c r="Q17" i="19"/>
  <c r="Q28" i="19"/>
  <c r="Q39" i="19"/>
  <c r="Q47" i="19"/>
  <c r="Q58" i="19"/>
  <c r="Q81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73" i="19"/>
  <c r="I15" i="19"/>
  <c r="I26" i="19"/>
  <c r="I34" i="19"/>
  <c r="I45" i="19"/>
  <c r="I56" i="19"/>
  <c r="C79" i="19"/>
  <c r="I79" i="19" s="1"/>
  <c r="I80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T35" i="19"/>
  <c r="T161" i="19"/>
  <c r="K9" i="19"/>
  <c r="Q9" i="19" s="1"/>
  <c r="Q10" i="19"/>
  <c r="Q18" i="19"/>
  <c r="Q29" i="19"/>
  <c r="Q40" i="19"/>
  <c r="Q48" i="19"/>
  <c r="Q59" i="19"/>
  <c r="K65" i="19"/>
  <c r="Q65" i="19" s="1"/>
  <c r="Q66" i="19"/>
  <c r="Q88" i="19"/>
  <c r="Q99" i="19"/>
  <c r="Q110" i="19"/>
  <c r="Q118" i="19"/>
  <c r="Q129" i="19"/>
  <c r="Q140" i="19"/>
  <c r="Q151" i="19"/>
  <c r="Q159" i="19"/>
  <c r="I81" i="19"/>
  <c r="I16" i="19"/>
  <c r="C35" i="19"/>
  <c r="I35" i="19" s="1"/>
  <c r="I27" i="19"/>
  <c r="C37" i="19"/>
  <c r="I37" i="19" s="1"/>
  <c r="I38" i="19"/>
  <c r="I46" i="19"/>
  <c r="I57" i="19"/>
  <c r="I70" i="19"/>
  <c r="I88" i="19"/>
  <c r="I99" i="19"/>
  <c r="I110" i="19"/>
  <c r="I118" i="19"/>
  <c r="I129" i="19"/>
  <c r="I140" i="19"/>
  <c r="I151" i="19"/>
  <c r="I159" i="19"/>
  <c r="T91" i="19"/>
  <c r="T93" i="19"/>
  <c r="Q73" i="19"/>
  <c r="Q11" i="19"/>
  <c r="Q19" i="19"/>
  <c r="Q30" i="19"/>
  <c r="K49" i="19"/>
  <c r="Q49" i="19" s="1"/>
  <c r="Q41" i="19"/>
  <c r="K51" i="19"/>
  <c r="Q51" i="19" s="1"/>
  <c r="Q52" i="19"/>
  <c r="Q60" i="19"/>
  <c r="Q74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75" i="19"/>
  <c r="I72" i="19"/>
  <c r="I17" i="19"/>
  <c r="I28" i="19"/>
  <c r="I39" i="19"/>
  <c r="I47" i="19"/>
  <c r="I58" i="19"/>
  <c r="C77" i="19"/>
  <c r="I77" i="19" s="1"/>
  <c r="I69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T65" i="19"/>
  <c r="T77" i="19"/>
  <c r="T51" i="19"/>
  <c r="T133" i="19"/>
  <c r="T135" i="19"/>
  <c r="Q72" i="19"/>
  <c r="Q12" i="19"/>
  <c r="Q20" i="19"/>
  <c r="Q31" i="19"/>
  <c r="Q42" i="19"/>
  <c r="Q53" i="19"/>
  <c r="Q61" i="19"/>
  <c r="Q82" i="19"/>
  <c r="Q90" i="19"/>
  <c r="Q101" i="19"/>
  <c r="Q112" i="19"/>
  <c r="Q123" i="19"/>
  <c r="Q131" i="19"/>
  <c r="Q142" i="19"/>
  <c r="K161" i="19"/>
  <c r="Q161" i="19" s="1"/>
  <c r="Q153" i="19"/>
  <c r="I67" i="19"/>
  <c r="C9" i="19"/>
  <c r="I9" i="19" s="1"/>
  <c r="I10" i="19"/>
  <c r="I18" i="19"/>
  <c r="I29" i="19"/>
  <c r="I40" i="19"/>
  <c r="I48" i="19"/>
  <c r="I59" i="19"/>
  <c r="I82" i="19"/>
  <c r="I90" i="19"/>
  <c r="I101" i="19"/>
  <c r="I112" i="19"/>
  <c r="I123" i="19"/>
  <c r="I131" i="19"/>
  <c r="I142" i="19"/>
  <c r="C161" i="19"/>
  <c r="I161" i="19" s="1"/>
  <c r="I153" i="19"/>
  <c r="T37" i="19"/>
  <c r="Q71" i="19"/>
  <c r="K21" i="19"/>
  <c r="Q21" i="19" s="1"/>
  <c r="Q13" i="19"/>
  <c r="K23" i="19"/>
  <c r="Q23" i="19" s="1"/>
  <c r="Q24" i="19"/>
  <c r="Q32" i="19"/>
  <c r="Q43" i="19"/>
  <c r="Q54" i="19"/>
  <c r="Q68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I76" i="19"/>
  <c r="I11" i="19"/>
  <c r="I19" i="19"/>
  <c r="I30" i="19"/>
  <c r="C49" i="19"/>
  <c r="I49" i="19" s="1"/>
  <c r="I41" i="19"/>
  <c r="C51" i="19"/>
  <c r="I51" i="19" s="1"/>
  <c r="I52" i="19"/>
  <c r="I60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T9" i="19"/>
  <c r="T49" i="19"/>
  <c r="T21" i="19"/>
  <c r="T23" i="19"/>
  <c r="T105" i="19"/>
  <c r="T107" i="19"/>
  <c r="K79" i="19"/>
  <c r="Q79" i="19" s="1"/>
  <c r="Q80" i="19"/>
  <c r="Q14" i="19"/>
  <c r="Q25" i="19"/>
  <c r="Q33" i="19"/>
  <c r="Q44" i="19"/>
  <c r="K63" i="19"/>
  <c r="Q63" i="19" s="1"/>
  <c r="Q55" i="19"/>
  <c r="Q76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I68" i="19"/>
  <c r="I12" i="19"/>
  <c r="I20" i="19"/>
  <c r="I31" i="19"/>
  <c r="I42" i="19"/>
  <c r="I53" i="19"/>
  <c r="I61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Z102" i="19"/>
  <c r="Z37" i="19"/>
  <c r="Z142" i="19"/>
  <c r="Z45" i="19"/>
  <c r="Z111" i="19"/>
  <c r="Z33" i="19"/>
  <c r="Z99" i="19"/>
  <c r="Z13" i="19"/>
  <c r="Z147" i="19"/>
  <c r="Z42" i="19"/>
  <c r="Z107" i="19"/>
  <c r="Z49" i="19"/>
  <c r="Z104" i="19"/>
  <c r="Z10" i="19"/>
  <c r="Z155" i="19"/>
  <c r="Z95" i="19"/>
  <c r="Y7" i="19"/>
  <c r="Z144" i="19"/>
  <c r="Z84" i="19"/>
  <c r="Z85" i="19"/>
  <c r="Z68" i="19"/>
  <c r="Z136" i="19"/>
  <c r="Z58" i="19"/>
  <c r="Z11" i="19"/>
  <c r="Z156" i="19"/>
  <c r="Z59" i="19"/>
  <c r="Z135" i="19"/>
  <c r="Z47" i="19"/>
  <c r="Z60" i="19"/>
  <c r="Z76" i="19"/>
  <c r="Z145" i="19"/>
  <c r="Z48" i="19"/>
  <c r="Z125" i="19"/>
  <c r="Z39" i="19"/>
  <c r="Z130" i="19"/>
  <c r="Z63" i="19"/>
  <c r="Z129" i="19"/>
  <c r="Z32" i="19"/>
  <c r="Z150" i="19"/>
  <c r="Z87" i="19"/>
  <c r="Z72" i="19"/>
  <c r="Z127" i="19"/>
  <c r="Z52" i="19"/>
  <c r="Z137" i="19"/>
  <c r="Z40" i="19"/>
  <c r="Z133" i="19"/>
  <c r="Z28" i="19"/>
  <c r="Z122" i="19"/>
  <c r="Z55" i="19"/>
  <c r="Z118" i="19"/>
  <c r="Z24" i="19"/>
  <c r="Z149" i="19"/>
  <c r="Z61" i="19"/>
  <c r="Z116" i="19"/>
  <c r="Z51" i="19"/>
  <c r="Z126" i="19"/>
  <c r="Z29" i="19"/>
  <c r="Z114" i="19"/>
  <c r="Z17" i="19"/>
  <c r="Z113" i="19"/>
  <c r="Z38" i="19"/>
  <c r="Z69" i="19"/>
  <c r="Z161" i="19"/>
  <c r="Z56" i="19"/>
  <c r="Z121" i="19"/>
  <c r="Z44" i="19"/>
  <c r="Z110" i="19"/>
  <c r="Z23" i="19"/>
  <c r="Z139" i="19"/>
  <c r="Z53" i="19"/>
  <c r="Z108" i="19"/>
  <c r="Z41" i="19"/>
  <c r="Z115" i="19"/>
  <c r="Z18" i="19"/>
  <c r="Z103" i="19"/>
  <c r="Z74" i="19"/>
  <c r="Y75" i="19" l="1"/>
  <c r="S65" i="19"/>
  <c r="Y65" i="19" s="1"/>
  <c r="Y66" i="19"/>
  <c r="Y47" i="19"/>
  <c r="Y29" i="19"/>
  <c r="Y68" i="19"/>
  <c r="Y76" i="19"/>
  <c r="Y31" i="19"/>
  <c r="Y67" i="19"/>
  <c r="Y14" i="19"/>
  <c r="Y25" i="19"/>
  <c r="Y33" i="19"/>
  <c r="Y44" i="19"/>
  <c r="S63" i="19"/>
  <c r="Y63" i="19" s="1"/>
  <c r="Y55" i="19"/>
  <c r="Y72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Y15" i="19"/>
  <c r="Y34" i="19"/>
  <c r="Y45" i="19"/>
  <c r="Y56" i="19"/>
  <c r="Y71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Y46" i="19"/>
  <c r="Y57" i="19"/>
  <c r="S79" i="19"/>
  <c r="Y79" i="19" s="1"/>
  <c r="Y80" i="19"/>
  <c r="Y88" i="19"/>
  <c r="Y99" i="19"/>
  <c r="Y110" i="19"/>
  <c r="Y118" i="19"/>
  <c r="Y129" i="19"/>
  <c r="Y140" i="19"/>
  <c r="Y151" i="19"/>
  <c r="Y159" i="19"/>
  <c r="Y74" i="19"/>
  <c r="Y58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Y26" i="19"/>
  <c r="Y70" i="19"/>
  <c r="S77" i="19"/>
  <c r="Y77" i="19" s="1"/>
  <c r="Y69" i="19"/>
  <c r="Y48" i="19"/>
  <c r="Y90" i="19"/>
  <c r="Y101" i="19"/>
  <c r="Y112" i="19"/>
  <c r="Y123" i="19"/>
  <c r="Y131" i="19"/>
  <c r="Y142" i="19"/>
  <c r="S161" i="19"/>
  <c r="Y161" i="19" s="1"/>
  <c r="Y153" i="19"/>
  <c r="S37" i="19"/>
  <c r="Y37" i="19" s="1"/>
  <c r="Y38" i="19"/>
  <c r="Y17" i="19"/>
  <c r="S9" i="19"/>
  <c r="Y9" i="19" s="1"/>
  <c r="Y10" i="19"/>
  <c r="Y82" i="19"/>
  <c r="Y19" i="19"/>
  <c r="Y30" i="19"/>
  <c r="S49" i="19"/>
  <c r="Y49" i="19" s="1"/>
  <c r="Y41" i="19"/>
  <c r="S51" i="19"/>
  <c r="Y51" i="19" s="1"/>
  <c r="Y52" i="19"/>
  <c r="Y60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Y16" i="19"/>
  <c r="Y39" i="19"/>
  <c r="Y59" i="19"/>
  <c r="Y20" i="19"/>
  <c r="Y53" i="19"/>
  <c r="Y61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S35" i="19"/>
  <c r="Y35" i="19" s="1"/>
  <c r="Y27" i="19"/>
  <c r="Y28" i="19"/>
  <c r="Y18" i="19"/>
  <c r="Y40" i="19"/>
  <c r="Y11" i="19"/>
  <c r="Y12" i="19"/>
  <c r="Y42" i="19"/>
  <c r="Y62" i="19"/>
  <c r="S21" i="19"/>
  <c r="Y21" i="19" s="1"/>
  <c r="Y13" i="19"/>
  <c r="S23" i="19"/>
  <c r="Y23" i="19" s="1"/>
  <c r="Y24" i="19"/>
  <c r="Y32" i="19"/>
  <c r="Y43" i="19"/>
  <c r="Y54" i="19"/>
  <c r="Y73" i="19"/>
  <c r="Y85" i="19"/>
  <c r="Y96" i="19"/>
  <c r="Y104" i="19"/>
  <c r="Y115" i="19"/>
  <c r="Y126" i="19"/>
  <c r="Y137" i="19"/>
  <c r="Y145" i="19"/>
  <c r="Y156" i="19"/>
</calcChain>
</file>

<file path=xl/sharedStrings.xml><?xml version="1.0" encoding="utf-8"?>
<sst xmlns="http://schemas.openxmlformats.org/spreadsheetml/2006/main" count="7289" uniqueCount="397">
  <si>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</si>
  <si>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</si>
  <si>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</si>
  <si>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</si>
  <si>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</si>
  <si>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</si>
  <si>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</si>
  <si>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</si>
  <si>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</si>
  <si>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</si>
  <si>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</si>
  <si>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</si>
  <si>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</si>
  <si>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</si>
  <si>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</si>
  <si>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</si>
  <si>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</si>
  <si>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</si>
  <si>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</si>
  <si>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</si>
  <si>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</si>
  <si>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</si>
  <si>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</si>
  <si>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</si>
  <si>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</si>
  <si>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</si>
  <si>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</si>
  <si>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</si>
  <si>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</si>
  <si>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</si>
  <si>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</si>
  <si>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</si>
  <si>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</si>
  <si>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</si>
  <si>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</si>
  <si>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</si>
  <si>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</si>
  <si>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</si>
  <si>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</si>
  <si>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</si>
  <si>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</si>
  <si>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</si>
  <si>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</si>
  <si>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</si>
  <si>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</si>
  <si>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</si>
  <si>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</si>
  <si>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</si>
  <si>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</si>
  <si>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</si>
  <si>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</si>
  <si>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</si>
  <si>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</si>
  <si>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</si>
  <si>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</si>
  <si>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</si>
  <si>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</si>
  <si>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</si>
  <si>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</si>
  <si>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</si>
  <si>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</si>
  <si>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</si>
  <si>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</si>
  <si>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</si>
  <si>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</si>
  <si>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</si>
  <si>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</si>
  <si>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</si>
  <si>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</si>
  <si>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</si>
  <si>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</si>
  <si>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</si>
  <si>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</si>
  <si>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</si>
  <si>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</si>
  <si>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</si>
  <si>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</si>
  <si>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</si>
  <si>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</si>
  <si>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</si>
  <si>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</si>
  <si>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</si>
  <si>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</si>
  <si>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</si>
  <si>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</si>
  <si>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</si>
  <si>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</si>
  <si>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</si>
  <si>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</si>
  <si>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</si>
  <si>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</si>
  <si>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</si>
  <si>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</si>
  <si>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</si>
  <si>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</si>
  <si>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</si>
  <si>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</si>
  <si>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</si>
  <si>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</si>
  <si>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</si>
  <si>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</si>
  <si>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</si>
  <si>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</si>
  <si>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</si>
  <si>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</si>
  <si>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</si>
  <si>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</si>
  <si>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</si>
  <si>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</si>
  <si>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</si>
  <si>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</si>
  <si>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</si>
  <si>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</si>
  <si>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</si>
  <si>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</si>
  <si>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</si>
  <si>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</si>
  <si>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</si>
  <si>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</si>
  <si>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</si>
  <si>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</si>
  <si>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</si>
  <si>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</si>
  <si>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</si>
  <si>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</si>
  <si>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</si>
  <si>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</si>
  <si>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</si>
  <si>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</si>
  <si>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</si>
  <si>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</si>
  <si>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</si>
  <si>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</si>
  <si>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</si>
  <si>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</si>
  <si>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</si>
  <si>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</si>
  <si>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</si>
  <si>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</si>
  <si>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</si>
  <si>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</si>
  <si>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</si>
  <si>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</si>
  <si>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</si>
  <si>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</si>
  <si>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</si>
  <si>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</si>
  <si>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</si>
  <si>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</si>
  <si>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</si>
  <si>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</si>
  <si>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</si>
  <si>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</si>
  <si>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</si>
  <si>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</si>
  <si>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</si>
  <si>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</si>
  <si>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</si>
  <si>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</si>
  <si>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</si>
  <si>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</si>
  <si>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</si>
  <si>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</si>
  <si>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</si>
  <si>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</si>
  <si>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</si>
  <si>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</si>
  <si>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</si>
  <si>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</si>
  <si>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</si>
  <si>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</si>
  <si>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</si>
  <si>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</si>
  <si>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</si>
  <si>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</si>
  <si>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</si>
  <si>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</si>
  <si>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</si>
  <si>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</si>
  <si>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</si>
  <si>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</si>
  <si>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</si>
  <si>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</si>
  <si>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</si>
  <si>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</si>
  <si>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</si>
  <si>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</si>
  <si>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</si>
  <si>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</si>
  <si>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</si>
  <si>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</si>
  <si>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</si>
  <si>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</si>
  <si>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</si>
  <si>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</si>
  <si>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</si>
  <si>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</si>
  <si>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</si>
  <si>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</si>
  <si>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</si>
  <si>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</si>
  <si>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</si>
  <si>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</si>
  <si>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</si>
  <si>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</si>
  <si>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</si>
  <si>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</si>
  <si>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</si>
  <si>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</si>
  <si>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</si>
  <si>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</si>
  <si>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</si>
  <si>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</si>
  <si>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</si>
  <si>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</si>
  <si>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</si>
  <si>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</si>
  <si>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</si>
  <si>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</si>
  <si>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</si>
  <si>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</si>
  <si>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mayo 2019</t>
  </si>
  <si>
    <t>mayo 2021</t>
  </si>
  <si>
    <t>mayo 2022</t>
  </si>
  <si>
    <t>mayo 2023</t>
  </si>
  <si>
    <t>mayo 2024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</si>
  <si>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</si>
  <si>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</si>
  <si>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</si>
  <si>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</si>
  <si>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</si>
  <si>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</si>
  <si>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</si>
  <si>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</si>
  <si>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</si>
  <si>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</si>
  <si>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</si>
  <si>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</si>
  <si>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</si>
  <si>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</si>
  <si>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</si>
  <si>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</si>
  <si>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</si>
  <si>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</si>
  <si>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</si>
  <si>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</si>
  <si>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</si>
  <si>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</si>
  <si>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</si>
  <si>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</si>
  <si>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</si>
  <si>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</si>
  <si>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</si>
  <si>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</si>
  <si>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</si>
  <si>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</si>
  <si>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mayo 2020</t>
  </si>
  <si>
    <t>Viajeros entrados en los establecimientos alojativos de San Miguel de Abona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</si>
  <si>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</si>
  <si>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</si>
  <si>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</si>
  <si>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</si>
  <si>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</si>
  <si>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</si>
  <si>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</si>
  <si>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</si>
  <si>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mayo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</si>
  <si>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</si>
  <si>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</si>
  <si>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</si>
  <si>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</si>
  <si>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</si>
  <si>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</si>
  <si>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</si>
  <si>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</si>
  <si>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</si>
  <si>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</si>
  <si>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</si>
  <si>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</si>
  <si>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</si>
  <si>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</si>
  <si>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</si>
  <si>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</si>
  <si>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</si>
  <si>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</si>
  <si>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</si>
  <si>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</si>
  <si>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</si>
  <si>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</si>
  <si>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mayo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</si>
  <si>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</si>
  <si>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</si>
  <si>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</si>
  <si>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</si>
  <si>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</si>
  <si>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</si>
  <si>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</si>
  <si>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</si>
  <si>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</si>
  <si>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</si>
  <si>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</si>
  <si>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</si>
  <si>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</si>
  <si>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</si>
  <si>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</si>
  <si>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</si>
  <si>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</si>
  <si>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</si>
  <si>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</si>
  <si>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</si>
  <si>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</si>
  <si>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</si>
  <si>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</si>
  <si>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</si>
  <si>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</si>
  <si>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</si>
  <si>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</si>
  <si>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</si>
  <si>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</si>
  <si>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</si>
  <si>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</si>
  <si>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</si>
  <si>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</si>
  <si>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</si>
  <si>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</si>
  <si>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</si>
  <si>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</si>
  <si>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</si>
  <si>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t>Santa Cruz</t>
  </si>
  <si>
    <t>Zona 2</t>
  </si>
  <si>
    <t>Norte</t>
  </si>
  <si>
    <t>Sur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</si>
  <si>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</si>
  <si>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no identificado</t>
  </si>
  <si>
    <t>Vilaflor</t>
  </si>
  <si>
    <t>La Victoria de Acentejo</t>
  </si>
  <si>
    <t>Tegueste</t>
  </si>
  <si>
    <t>El Tanque</t>
  </si>
  <si>
    <t>Tacoronte</t>
  </si>
  <si>
    <t>Los Silos</t>
  </si>
  <si>
    <t>El Sauzal</t>
  </si>
  <si>
    <t>Santa Ursula</t>
  </si>
  <si>
    <t>Santa Cruz De Tenerife</t>
  </si>
  <si>
    <t>San Juan de la Rambla</t>
  </si>
  <si>
    <t>El Rosario</t>
  </si>
  <si>
    <t>Los Realejos</t>
  </si>
  <si>
    <t>La Orotava</t>
  </si>
  <si>
    <t>La Matanza de Acentejo</t>
  </si>
  <si>
    <t>La Laguna</t>
  </si>
  <si>
    <t>Icod de los Vinos</t>
  </si>
  <si>
    <t>Güímar</t>
  </si>
  <si>
    <t>La Guancha</t>
  </si>
  <si>
    <t>Garachico</t>
  </si>
  <si>
    <t>Fasnia</t>
  </si>
  <si>
    <t xml:space="preserve">Candelaria </t>
  </si>
  <si>
    <t>Buenavista del Norte</t>
  </si>
  <si>
    <t>Arico</t>
  </si>
  <si>
    <t>Arafo</t>
  </si>
  <si>
    <t>Total Isla</t>
  </si>
  <si>
    <t>cuota s/total insular</t>
  </si>
  <si>
    <t>Plazas</t>
  </si>
  <si>
    <t>Casas Rurales</t>
  </si>
  <si>
    <t>Hoteles Rurales</t>
  </si>
  <si>
    <t>Vivienda vacacional</t>
  </si>
  <si>
    <t>MUNICIPIO</t>
  </si>
  <si>
    <t>Plazas turísticas autorizadas* según tipología del establecimiento
Distribución por Municipios
 junio 2024</t>
  </si>
  <si>
    <t>Plazas turísticas registradas en Tenerife por tipología 
I semestre 2024</t>
  </si>
  <si>
    <t>Hoteles rurales</t>
  </si>
  <si>
    <t>Sin identificar</t>
  </si>
  <si>
    <t>var respecto cierre año anterior</t>
  </si>
  <si>
    <t>dif. respecto cierre año anterior</t>
  </si>
  <si>
    <t>categoría única/ sin dato</t>
  </si>
  <si>
    <t>Casa emblemática</t>
  </si>
  <si>
    <t>5LL</t>
  </si>
  <si>
    <t>3LL</t>
  </si>
  <si>
    <t>2LL</t>
  </si>
  <si>
    <t>1LL</t>
  </si>
  <si>
    <t>Total apartamentos</t>
  </si>
  <si>
    <t>Hotel emblemático</t>
  </si>
  <si>
    <t>5* gran lujo</t>
  </si>
  <si>
    <t>5* lujo</t>
  </si>
  <si>
    <t>2*</t>
  </si>
  <si>
    <t>Total hoteles</t>
  </si>
  <si>
    <t>APARTAMENTOS</t>
  </si>
  <si>
    <t>HOTELES</t>
  </si>
  <si>
    <t>Plazas turísticas autorizadas* según tipología y categoría del establecimiento
Distribución por Municipios
 junio 2024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</si>
  <si>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</si>
  <si>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</t>
  </si>
  <si>
    <t>Establecimientos turísticos autorizados* según tipología del establecimiento
Distribución por Municipios
 junio 2024</t>
  </si>
  <si>
    <t>Zona 1</t>
  </si>
  <si>
    <t>zona Norte</t>
  </si>
  <si>
    <t>Zona Sur</t>
  </si>
  <si>
    <t>Sin información</t>
  </si>
  <si>
    <t>Tanque</t>
  </si>
  <si>
    <t>Güimar</t>
  </si>
  <si>
    <t>Guia de Isora</t>
  </si>
  <si>
    <t>Establecimientos turísticos autorizadas* según tipología y categoría del establecimiento
Distribución por Municipios
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</si>
</sst>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sz val="10"/>
      <color indexed="8"/>
      <name val="MS Sans Serif"/>
      <family val="2"/>
    </font>
    <font>
      <b/>
      <sz val="10"/>
      <color theme="1" tint="0.34998626667073579"/>
      <name val="Aptos Narrow"/>
      <family val="2"/>
      <scheme val="minor"/>
    </font>
    <font>
      <b/>
      <sz val="12"/>
      <color theme="1" tint="0.34998626667073579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9" fontId="21" fillId="0" borderId="0" applyFont="0" applyFill="0" applyBorder="0" applyProtection="0">
      <alignment vertical="center"/>
    </xf>
    <xf numFmtId="0" fontId="31" fillId="0" borderId="0"/>
  </cellStyleXfs>
  <cellXfs count="37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7" xfId="0" applyNumberFormat="1" applyFont="1" applyBorder="1"/>
    <xf numFmtId="164" fontId="28" fillId="0" borderId="7" xfId="1" applyNumberFormat="1" applyFont="1" applyBorder="1"/>
    <xf numFmtId="164" fontId="28" fillId="4" borderId="7" xfId="1" applyNumberFormat="1" applyFont="1" applyFill="1" applyBorder="1"/>
    <xf numFmtId="3" fontId="28" fillId="4" borderId="7" xfId="0" applyNumberFormat="1" applyFont="1" applyFill="1" applyBorder="1"/>
    <xf numFmtId="164" fontId="28" fillId="4" borderId="7" xfId="1" applyNumberFormat="1" applyFont="1" applyFill="1" applyBorder="1" applyAlignment="1">
      <alignment horizontal="right"/>
    </xf>
    <xf numFmtId="3" fontId="28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8" fillId="0" borderId="7" xfId="0" applyNumberFormat="1" applyFont="1" applyBorder="1" applyAlignment="1">
      <alignment horizontal="right"/>
    </xf>
    <xf numFmtId="164" fontId="28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3" fontId="22" fillId="0" borderId="35" xfId="1" applyNumberFormat="1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  <xf numFmtId="0" fontId="30" fillId="0" borderId="0" xfId="0" applyFont="1"/>
    <xf numFmtId="164" fontId="16" fillId="0" borderId="33" xfId="5" applyNumberFormat="1" applyFont="1" applyBorder="1" applyProtection="1">
      <alignment vertical="center"/>
      <protection hidden="1"/>
    </xf>
    <xf numFmtId="0" fontId="11" fillId="0" borderId="23" xfId="6" applyFont="1" applyBorder="1" applyAlignment="1" applyProtection="1">
      <alignment horizontal="left" vertical="center" wrapText="1"/>
      <protection hidden="1"/>
    </xf>
    <xf numFmtId="164" fontId="32" fillId="0" borderId="21" xfId="5" applyNumberFormat="1" applyFont="1" applyBorder="1" applyProtection="1">
      <alignment vertical="center"/>
      <protection hidden="1"/>
    </xf>
    <xf numFmtId="164" fontId="16" fillId="0" borderId="0" xfId="5" applyNumberFormat="1" applyFont="1" applyBorder="1" applyProtection="1">
      <alignment vertical="center"/>
      <protection hidden="1"/>
    </xf>
    <xf numFmtId="3" fontId="16" fillId="0" borderId="0" xfId="6" applyNumberFormat="1" applyFont="1" applyAlignment="1" applyProtection="1">
      <alignment horizontal="right" vertical="center" wrapText="1"/>
      <protection hidden="1"/>
    </xf>
    <xf numFmtId="3" fontId="16" fillId="0" borderId="64" xfId="6" applyNumberFormat="1" applyFont="1" applyBorder="1" applyAlignment="1" applyProtection="1">
      <alignment horizontal="right" vertical="center" wrapText="1"/>
      <protection hidden="1"/>
    </xf>
    <xf numFmtId="3" fontId="32" fillId="0" borderId="0" xfId="6" applyNumberFormat="1" applyFont="1" applyAlignment="1" applyProtection="1">
      <alignment horizontal="righ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3" fontId="32" fillId="0" borderId="64" xfId="6" applyNumberFormat="1" applyFont="1" applyBorder="1" applyAlignment="1" applyProtection="1">
      <alignment horizontal="right" vertical="center" wrapText="1"/>
      <protection hidden="1"/>
    </xf>
    <xf numFmtId="0" fontId="24" fillId="0" borderId="0" xfId="0" applyFont="1"/>
    <xf numFmtId="164" fontId="22" fillId="0" borderId="33" xfId="5" applyNumberFormat="1" applyFont="1" applyBorder="1" applyProtection="1">
      <alignment vertical="center"/>
      <protection hidden="1"/>
    </xf>
    <xf numFmtId="3" fontId="22" fillId="0" borderId="64" xfId="6" applyNumberFormat="1" applyFont="1" applyBorder="1" applyAlignment="1" applyProtection="1">
      <alignment horizontal="right" vertical="center" wrapText="1"/>
      <protection hidden="1"/>
    </xf>
    <xf numFmtId="0" fontId="22" fillId="0" borderId="0" xfId="6" applyFont="1" applyAlignment="1" applyProtection="1">
      <alignment vertical="center"/>
      <protection hidden="1"/>
    </xf>
    <xf numFmtId="1" fontId="32" fillId="3" borderId="65" xfId="4" applyFont="1" applyFill="1" applyBorder="1" applyAlignment="1" applyProtection="1">
      <alignment horizontal="center" vertical="center" wrapText="1"/>
      <protection hidden="1"/>
    </xf>
    <xf numFmtId="17" fontId="32" fillId="3" borderId="66" xfId="4" applyNumberFormat="1" applyFont="1" applyFill="1" applyBorder="1" applyAlignment="1" applyProtection="1">
      <alignment horizontal="center" vertical="center" wrapText="1"/>
      <protection hidden="1"/>
    </xf>
    <xf numFmtId="1" fontId="32" fillId="3" borderId="0" xfId="4" applyFont="1" applyFill="1" applyAlignment="1" applyProtection="1">
      <alignment horizontal="center" vertical="center"/>
      <protection hidden="1"/>
    </xf>
    <xf numFmtId="1" fontId="32" fillId="3" borderId="33" xfId="4" applyFont="1" applyFill="1" applyBorder="1" applyAlignment="1" applyProtection="1">
      <alignment horizontal="center" vertical="center"/>
      <protection hidden="1"/>
    </xf>
    <xf numFmtId="1" fontId="32" fillId="3" borderId="64" xfId="4" applyFont="1" applyFill="1" applyBorder="1" applyAlignment="1" applyProtection="1">
      <alignment horizontal="center" vertical="center"/>
      <protection hidden="1"/>
    </xf>
    <xf numFmtId="1" fontId="33" fillId="0" borderId="0" xfId="4" applyFont="1" applyAlignment="1" applyProtection="1">
      <alignment horizontal="center" vertical="center" wrapText="1"/>
      <protection hidden="1"/>
    </xf>
    <xf numFmtId="1" fontId="20" fillId="0" borderId="2" xfId="4" applyFont="1" applyBorder="1" applyAlignment="1" applyProtection="1">
      <alignment horizontal="left" vertical="center" wrapText="1"/>
      <protection hidden="1"/>
    </xf>
    <xf numFmtId="0" fontId="12" fillId="0" borderId="0" xfId="0" applyFont="1" applyAlignment="1">
      <alignment horizontal="center"/>
    </xf>
    <xf numFmtId="3" fontId="2" fillId="0" borderId="0" xfId="0" applyNumberFormat="1" applyFont="1"/>
    <xf numFmtId="0" fontId="11" fillId="0" borderId="0" xfId="6" applyFont="1" applyAlignment="1" applyProtection="1">
      <alignment horizontal="left" vertical="center" wrapText="1"/>
      <protection hidden="1"/>
    </xf>
    <xf numFmtId="0" fontId="11" fillId="0" borderId="0" xfId="6" applyFont="1" applyAlignment="1" applyProtection="1">
      <alignment vertical="center" wrapText="1"/>
      <protection hidden="1"/>
    </xf>
    <xf numFmtId="164" fontId="16" fillId="0" borderId="33" xfId="5" applyNumberFormat="1" applyFont="1" applyBorder="1" applyAlignment="1" applyProtection="1">
      <alignment horizontal="right" vertical="center"/>
      <protection hidden="1"/>
    </xf>
    <xf numFmtId="3" fontId="22" fillId="0" borderId="0" xfId="6" applyNumberFormat="1" applyFont="1" applyAlignment="1" applyProtection="1">
      <alignment horizontal="right" vertical="center" wrapText="1"/>
      <protection hidden="1"/>
    </xf>
    <xf numFmtId="164" fontId="22" fillId="0" borderId="33" xfId="5" applyNumberFormat="1" applyFont="1" applyBorder="1" applyAlignment="1" applyProtection="1">
      <alignment horizontal="right" vertical="center"/>
      <protection hidden="1"/>
    </xf>
    <xf numFmtId="17" fontId="32" fillId="3" borderId="0" xfId="4" applyNumberFormat="1" applyFont="1" applyFill="1" applyAlignment="1" applyProtection="1">
      <alignment horizontal="center" vertical="center" wrapText="1"/>
      <protection hidden="1"/>
    </xf>
    <xf numFmtId="1" fontId="32" fillId="5" borderId="65" xfId="4" applyFont="1" applyFill="1" applyBorder="1" applyAlignment="1" applyProtection="1">
      <alignment horizontal="center" vertical="center" wrapText="1"/>
      <protection hidden="1"/>
    </xf>
    <xf numFmtId="17" fontId="32" fillId="5" borderId="0" xfId="4" applyNumberFormat="1" applyFont="1" applyFill="1" applyAlignment="1" applyProtection="1">
      <alignment horizontal="center" vertical="center" wrapText="1"/>
      <protection hidden="1"/>
    </xf>
    <xf numFmtId="17" fontId="32" fillId="5" borderId="67" xfId="4" applyNumberFormat="1" applyFont="1" applyFill="1" applyBorder="1" applyAlignment="1" applyProtection="1">
      <alignment horizontal="center" vertical="center" wrapText="1"/>
      <protection hidden="1"/>
    </xf>
    <xf numFmtId="1" fontId="32" fillId="3" borderId="68" xfId="4" applyFont="1" applyFill="1" applyBorder="1" applyAlignment="1" applyProtection="1">
      <alignment horizontal="center" vertical="center" wrapText="1"/>
      <protection hidden="1"/>
    </xf>
    <xf numFmtId="17" fontId="32" fillId="3" borderId="69" xfId="4" applyNumberFormat="1" applyFont="1" applyFill="1" applyBorder="1" applyAlignment="1" applyProtection="1">
      <alignment horizontal="center" vertical="center" wrapText="1"/>
      <protection hidden="1"/>
    </xf>
    <xf numFmtId="1" fontId="32" fillId="5" borderId="70" xfId="4" applyFont="1" applyFill="1" applyBorder="1" applyAlignment="1" applyProtection="1">
      <alignment horizontal="center" vertical="center" wrapText="1"/>
      <protection hidden="1"/>
    </xf>
    <xf numFmtId="17" fontId="32" fillId="5" borderId="70" xfId="4" applyNumberFormat="1" applyFont="1" applyFill="1" applyBorder="1" applyAlignment="1" applyProtection="1">
      <alignment horizontal="center" vertical="center" wrapText="1"/>
      <protection hidden="1"/>
    </xf>
    <xf numFmtId="17" fontId="32" fillId="5" borderId="71" xfId="4" applyNumberFormat="1" applyFont="1" applyFill="1" applyBorder="1" applyAlignment="1" applyProtection="1">
      <alignment horizontal="center" vertical="center" wrapText="1"/>
      <protection hidden="1"/>
    </xf>
    <xf numFmtId="1" fontId="32" fillId="5" borderId="72" xfId="4" applyFont="1" applyFill="1" applyBorder="1" applyAlignment="1" applyProtection="1">
      <alignment horizontal="center" vertical="center" wrapText="1"/>
      <protection hidden="1"/>
    </xf>
    <xf numFmtId="1" fontId="32" fillId="3" borderId="73" xfId="4" applyFont="1" applyFill="1" applyBorder="1" applyAlignment="1" applyProtection="1">
      <alignment horizontal="center" vertical="center" wrapText="1"/>
      <protection hidden="1"/>
    </xf>
    <xf numFmtId="17" fontId="32" fillId="5" borderId="66" xfId="4" applyNumberFormat="1" applyFont="1" applyFill="1" applyBorder="1" applyAlignment="1" applyProtection="1">
      <alignment horizontal="center" vertical="center" wrapText="1"/>
      <protection hidden="1"/>
    </xf>
    <xf numFmtId="1" fontId="32" fillId="3" borderId="12" xfId="4" applyFont="1" applyFill="1" applyBorder="1" applyAlignment="1" applyProtection="1">
      <alignment horizontal="center" vertical="center"/>
      <protection hidden="1"/>
    </xf>
    <xf numFmtId="1" fontId="32" fillId="5" borderId="74" xfId="4" applyFont="1" applyFill="1" applyBorder="1" applyAlignment="1" applyProtection="1">
      <alignment horizontal="center" vertical="center"/>
      <protection hidden="1"/>
    </xf>
    <xf numFmtId="1" fontId="32" fillId="5" borderId="0" xfId="4" applyFont="1" applyFill="1" applyAlignment="1" applyProtection="1">
      <alignment horizontal="center" vertical="center"/>
      <protection hidden="1"/>
    </xf>
    <xf numFmtId="1" fontId="32" fillId="5" borderId="75" xfId="4" applyFont="1" applyFill="1" applyBorder="1" applyAlignment="1" applyProtection="1">
      <alignment horizontal="center" vertical="center"/>
      <protection hidden="1"/>
    </xf>
    <xf numFmtId="1" fontId="32" fillId="5" borderId="76" xfId="4" applyFont="1" applyFill="1" applyBorder="1" applyAlignment="1" applyProtection="1">
      <alignment horizontal="center" vertical="center"/>
      <protection hidden="1"/>
    </xf>
    <xf numFmtId="1" fontId="32" fillId="5" borderId="77" xfId="4" applyFont="1" applyFill="1" applyBorder="1" applyAlignment="1" applyProtection="1">
      <alignment horizontal="center" vertical="center"/>
      <protection hidden="1"/>
    </xf>
    <xf numFmtId="1" fontId="32" fillId="5" borderId="78" xfId="4" applyFont="1" applyFill="1" applyBorder="1" applyAlignment="1" applyProtection="1">
      <alignment horizontal="center" vertical="center"/>
      <protection hidden="1"/>
    </xf>
    <xf numFmtId="1" fontId="32" fillId="5" borderId="33" xfId="4" applyFont="1" applyFill="1" applyBorder="1" applyAlignment="1" applyProtection="1">
      <alignment horizontal="center" vertical="center"/>
      <protection hidden="1"/>
    </xf>
    <xf numFmtId="1" fontId="32" fillId="5" borderId="64" xfId="4" applyFont="1" applyFill="1" applyBorder="1" applyAlignment="1" applyProtection="1">
      <alignment horizontal="center" vertical="center"/>
      <protection hidden="1"/>
    </xf>
    <xf numFmtId="1" fontId="32" fillId="3" borderId="6" xfId="4" applyFont="1" applyFill="1" applyBorder="1" applyAlignment="1" applyProtection="1">
      <alignment horizontal="center" vertical="center"/>
      <protection hidden="1"/>
    </xf>
    <xf numFmtId="1" fontId="32" fillId="3" borderId="11" xfId="4" applyFont="1" applyFill="1" applyBorder="1" applyAlignment="1" applyProtection="1">
      <alignment horizontal="center" vertical="center"/>
      <protection hidden="1"/>
    </xf>
    <xf numFmtId="1" fontId="32" fillId="5" borderId="79" xfId="4" applyFont="1" applyFill="1" applyBorder="1" applyAlignment="1" applyProtection="1">
      <alignment horizontal="center" vertical="center"/>
      <protection hidden="1"/>
    </xf>
    <xf numFmtId="1" fontId="32" fillId="5" borderId="80" xfId="4" applyFont="1" applyFill="1" applyBorder="1" applyAlignment="1" applyProtection="1">
      <alignment horizontal="center" vertical="center"/>
      <protection hidden="1"/>
    </xf>
    <xf numFmtId="1" fontId="32" fillId="3" borderId="10" xfId="4" applyFont="1" applyFill="1" applyBorder="1" applyAlignment="1" applyProtection="1">
      <alignment horizontal="center" vertical="center"/>
      <protection hidden="1"/>
    </xf>
    <xf numFmtId="1" fontId="32" fillId="3" borderId="81" xfId="4" applyFont="1" applyFill="1" applyBorder="1" applyAlignment="1" applyProtection="1">
      <alignment horizontal="center" vertical="center"/>
      <protection hidden="1"/>
    </xf>
    <xf numFmtId="1" fontId="32" fillId="5" borderId="0" xfId="4" applyFont="1" applyFill="1" applyAlignment="1" applyProtection="1">
      <alignment horizontal="center" vertical="center"/>
      <protection hidden="1"/>
    </xf>
    <xf numFmtId="1" fontId="32" fillId="3" borderId="0" xfId="4" applyFont="1" applyFill="1" applyAlignment="1" applyProtection="1">
      <alignment horizontal="center" vertical="center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0" fontId="11" fillId="0" borderId="0" xfId="6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7">
    <cellStyle name="Hipervínculo" xfId="2" builtinId="8"/>
    <cellStyle name="Normal" xfId="0" builtinId="0"/>
    <cellStyle name="Normal 2 2" xfId="4" xr:uid="{BB4F36DF-21D5-4B91-B35E-DFBBB9048F20}"/>
    <cellStyle name="Normal 2 6" xfId="3" xr:uid="{5A8CF61D-00B6-4AB7-A240-C69F13A4843E}"/>
    <cellStyle name="Normal_PlazasEstablecimientosMunicipioAutAños" xfId="6" xr:uid="{5C9BFA52-3946-4A5E-8E45-54865F1724B2}"/>
    <cellStyle name="Porcentaje" xfId="1" builtinId="5"/>
    <cellStyle name="Porcentual 2" xfId="5" xr:uid="{198B021B-D38A-49FA-88DE-1109A8292BB1}"/>
  </cellStyles>
  <dxfs count="0"/>
  <tableStyles count="1" defaultTableStyle="TableStyleMedium2" defaultPivotStyle="PivotStyleLight16">
    <tableStyle name="Invisible" pivot="0" table="0" count="0" xr9:uid="{0F8ED5B5-5110-4AB5-9A74-078E33135A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10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72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2-481F-A782-D7EE35C3625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32-481F-A782-D7EE35C3625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32-481F-A782-D7EE35C3625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2-481F-A782-D7EE35C3625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932-481F-A782-D7EE35C36257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932-481F-A782-D7EE35C36257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932-481F-A782-D7EE35C3625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932-481F-A782-D7EE35C36257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932-481F-A782-D7EE35C36257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932-481F-A782-D7EE35C36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32-481F-A782-D7EE35C3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2-42AA-8932-40A20D395C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2-42AA-8932-40A20D395C35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2-42AA-8932-40A20D395C35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2-42AA-8932-40A20D395C35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2-42AA-8932-40A20D395C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42-42AA-8932-40A20D395C35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42-42AA-8932-40A20D395C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42-42AA-8932-40A20D395C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12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42-42AA-8932-40A20D39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2-42AA-8932-40A20D395C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2-42AA-8932-40A20D395C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2-42AA-8932-40A20D395C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2-42AA-8932-40A20D395C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2-42AA-8932-40A20D395C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2-42AA-8932-40A20D395C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2-42AA-8932-40A20D395C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2-42AA-8932-40A20D395C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2-42AA-8932-40A20D395C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2-42AA-8932-40A20D395C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2-42AA-8932-40A20D395C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42-42AA-8932-40A20D395C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42-42AA-8932-40A20D395C3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12">
                  <c:v>0.12144578313253018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42-42AA-8932-40A20D395C35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12">
                  <c:v>0.63873239436619711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42-42AA-8932-40A20D39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EB-4B06-8A4F-713B2A33BB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B-4B06-8A4F-713B2A33BBB3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EB-4B06-8A4F-713B2A33BBB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EB-4B06-8A4F-713B2A33BBB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EB-4B06-8A4F-713B2A33BB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EB-4B06-8A4F-713B2A33BBB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EB-4B06-8A4F-713B2A33BB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EB-4B06-8A4F-713B2A33BB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EB-4B06-8A4F-713B2A33B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EB-4B06-8A4F-713B2A33BB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EB-4B06-8A4F-713B2A33BB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EB-4B06-8A4F-713B2A33BB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EB-4B06-8A4F-713B2A33BB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EB-4B06-8A4F-713B2A33BB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EB-4B06-8A4F-713B2A33BB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EB-4B06-8A4F-713B2A33BB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EB-4B06-8A4F-713B2A33BB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EB-4B06-8A4F-713B2A33BB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EB-4B06-8A4F-713B2A33BB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EB-4B06-8A4F-713B2A33BB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EB-4B06-8A4F-713B2A33BB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EB-4B06-8A4F-713B2A33BBB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12">
                  <c:v>0.17417311752287112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EB-4B06-8A4F-713B2A33BBB3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12">
                  <c:v>1.5669230769230769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EB-4B06-8A4F-713B2A33B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4F-4421-A1BD-10DEABDFAF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4F-4421-A1BD-10DEABDFAF1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4F-4421-A1BD-10DEABDFAF1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4F-4421-A1BD-10DEABDFAF1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4F-4421-A1BD-10DEABDFAF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4F-4421-A1BD-10DEABDFAF1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4F-4421-A1BD-10DEABDFAF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4F-4421-A1BD-10DEABDFAF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12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4F-4421-A1BD-10DEABDF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4F-4421-A1BD-10DEABDFAF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4F-4421-A1BD-10DEABDFAF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F-4421-A1BD-10DEABDFAF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F-4421-A1BD-10DEABDFAF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F-4421-A1BD-10DEABDFAF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F-4421-A1BD-10DEABDFAF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F-4421-A1BD-10DEABDFAF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F-4421-A1BD-10DEABDFAF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F-4421-A1BD-10DEABDFAF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F-4421-A1BD-10DEABDFAF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4F-4421-A1BD-10DEABDFAF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4F-4421-A1BD-10DEABDFAF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4F-4421-A1BD-10DEABDFAF1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12">
                  <c:v>0.12144578313253018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4F-4421-A1BD-10DEABDFAF1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12">
                  <c:v>0.63873239436619711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4F-4421-A1BD-10DEABDF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B-4B03-9E73-8E5C0F8BA0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B-4B03-9E73-8E5C0F8BA029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5B-4B03-9E73-8E5C0F8BA02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B-4B03-9E73-8E5C0F8BA02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B-4B03-9E73-8E5C0F8BA0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B-4B03-9E73-8E5C0F8BA02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5B-4B03-9E73-8E5C0F8BA0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5B-4B03-9E73-8E5C0F8BA0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12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5B-4B03-9E73-8E5C0F8B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B-4B03-9E73-8E5C0F8BA0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B-4B03-9E73-8E5C0F8BA0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B-4B03-9E73-8E5C0F8BA0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B-4B03-9E73-8E5C0F8BA0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B-4B03-9E73-8E5C0F8BA0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B-4B03-9E73-8E5C0F8BA0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B-4B03-9E73-8E5C0F8BA0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B-4B03-9E73-8E5C0F8BA0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B-4B03-9E73-8E5C0F8BA0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B-4B03-9E73-8E5C0F8BA0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5B-4B03-9E73-8E5C0F8BA0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5B-4B03-9E73-8E5C0F8BA0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5B-4B03-9E73-8E5C0F8BA02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12">
                  <c:v>0.26967930029154519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5B-4B03-9E73-8E5C0F8BA029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12">
                  <c:v>0.9661399548532732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5B-4B03-9E73-8E5C0F8B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7-40E5-B100-44163520FA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7-40E5-B100-44163520FA07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A7-40E5-B100-44163520FA0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A7-40E5-B100-44163520FA0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7-40E5-B100-44163520FA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A7-40E5-B100-44163520FA0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A7-40E5-B100-44163520FA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A7-40E5-B100-44163520FA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12">
                  <c:v>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A7-40E5-B100-44163520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A7-40E5-B100-44163520FA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A7-40E5-B100-44163520FA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A7-40E5-B100-44163520FA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A7-40E5-B100-44163520FA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A7-40E5-B100-44163520FA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A7-40E5-B100-44163520FA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A7-40E5-B100-44163520FA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A7-40E5-B100-44163520FA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A7-40E5-B100-44163520FA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A7-40E5-B100-44163520FA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A7-40E5-B100-44163520FA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A7-40E5-B100-44163520FA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A7-40E5-B100-44163520FA0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12">
                  <c:v>1.528436018957346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A7-40E5-B100-44163520FA07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12">
                  <c:v>0.32546583850931676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A7-40E5-B100-44163520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A-4480-909F-6044887C9B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A-4480-909F-6044887C9B9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2A-4480-909F-6044887C9B9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A-4480-909F-6044887C9B9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A-4480-909F-6044887C9B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2A-4480-909F-6044887C9B9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2A-4480-909F-6044887C9B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2A-4480-909F-6044887C9B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12">
                  <c:v>98555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2A-4480-909F-6044887C9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2A-4480-909F-6044887C9B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2A-4480-909F-6044887C9B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2A-4480-909F-6044887C9B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2A-4480-909F-6044887C9B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2A-4480-909F-6044887C9B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2A-4480-909F-6044887C9B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2A-4480-909F-6044887C9B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2A-4480-909F-6044887C9B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2A-4480-909F-6044887C9B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2A-4480-909F-6044887C9B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2A-4480-909F-6044887C9B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2A-4480-909F-6044887C9B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2A-4480-909F-6044887C9B9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12">
                  <c:v>-5.8322743385662013E-2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2A-4480-909F-6044887C9B9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12">
                  <c:v>0.70767418086046474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2A-4480-909F-6044887C9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AF-46F7-9875-5278F9F462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F-46F7-9875-5278F9F46258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AF-46F7-9875-5278F9F4625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F-46F7-9875-5278F9F4625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AF-46F7-9875-5278F9F462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F-46F7-9875-5278F9F4625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AF-46F7-9875-5278F9F462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AF-46F7-9875-5278F9F462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12">
                  <c:v>86636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AF-46F7-9875-5278F9F46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F-46F7-9875-5278F9F462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F-46F7-9875-5278F9F462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F-46F7-9875-5278F9F462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F-46F7-9875-5278F9F462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F-46F7-9875-5278F9F462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F-46F7-9875-5278F9F462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F-46F7-9875-5278F9F462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AF-46F7-9875-5278F9F462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AF-46F7-9875-5278F9F462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AF-46F7-9875-5278F9F462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AF-46F7-9875-5278F9F462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AF-46F7-9875-5278F9F462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AF-46F7-9875-5278F9F4625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12">
                  <c:v>-6.5697523940988711E-2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AF-46F7-9875-5278F9F46258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12">
                  <c:v>1.506538595070015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AF-46F7-9875-5278F9F46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F6-4227-A043-1C610B2FD1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6-4227-A043-1C610B2FD165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F6-4227-A043-1C610B2FD16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F6-4227-A043-1C610B2FD16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F6-4227-A043-1C610B2FD1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F6-4227-A043-1C610B2FD16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F6-4227-A043-1C610B2FD1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F6-4227-A043-1C610B2FD1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F6-4227-A043-1C610B2FD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F6-4227-A043-1C610B2FD1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F6-4227-A043-1C610B2FD1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6-4227-A043-1C610B2FD1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6-4227-A043-1C610B2FD1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6-4227-A043-1C610B2FD1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6-4227-A043-1C610B2FD1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6-4227-A043-1C610B2FD1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F6-4227-A043-1C610B2FD1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F6-4227-A043-1C610B2FD1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F6-4227-A043-1C610B2FD1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F6-4227-A043-1C610B2FD1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F6-4227-A043-1C610B2FD1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F6-4227-A043-1C610B2FD16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F6-4227-A043-1C610B2FD165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F6-4227-A043-1C610B2FD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D-46FB-A3F7-65F275BD66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D-46FB-A3F7-65F275BD668B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DD-46FB-A3F7-65F275BD668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D-46FB-A3F7-65F275BD668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D-46FB-A3F7-65F275BD66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DD-46FB-A3F7-65F275BD668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DD-46FB-A3F7-65F275BD66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DD-46FB-A3F7-65F275BD66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DD-46FB-A3F7-65F275BD6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DD-46FB-A3F7-65F275BD66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DD-46FB-A3F7-65F275BD66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DD-46FB-A3F7-65F275BD66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D-46FB-A3F7-65F275BD66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DD-46FB-A3F7-65F275BD66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D-46FB-A3F7-65F275BD66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D-46FB-A3F7-65F275BD66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D-46FB-A3F7-65F275BD66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D-46FB-A3F7-65F275BD66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DD-46FB-A3F7-65F275BD66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DD-46FB-A3F7-65F275BD66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DD-46FB-A3F7-65F275BD66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DD-46FB-A3F7-65F275BD668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DD-46FB-A3F7-65F275BD668B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DD-46FB-A3F7-65F275BD6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F-4D57-A471-51EDE58609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F-4D57-A471-51EDE5860950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F-4D57-A471-51EDE586095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AF-4D57-A471-51EDE586095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AF-4D57-A471-51EDE58609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F-4D57-A471-51EDE586095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AF-4D57-A471-51EDE58609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AF-4D57-A471-51EDE58609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12">
                  <c:v>11919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AF-4D57-A471-51EDE586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F-4D57-A471-51EDE58609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F-4D57-A471-51EDE58609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F-4D57-A471-51EDE58609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F-4D57-A471-51EDE58609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F-4D57-A471-51EDE58609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F-4D57-A471-51EDE58609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AF-4D57-A471-51EDE58609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AF-4D57-A471-51EDE58609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AF-4D57-A471-51EDE58609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AF-4D57-A471-51EDE58609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AF-4D57-A471-51EDE58609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AF-4D57-A471-51EDE58609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AF-4D57-A471-51EDE586095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-8.4326306141154883E-2</c:v>
                </c:pt>
                <c:pt idx="1">
                  <c:v>0.16666666666666674</c:v>
                </c:pt>
                <c:pt idx="2">
                  <c:v>4.0502227622529752E-4</c:v>
                </c:pt>
                <c:pt idx="3">
                  <c:v>-3.1294452347083945E-2</c:v>
                </c:pt>
                <c:pt idx="4">
                  <c:v>-2.0849420849420874E-2</c:v>
                </c:pt>
                <c:pt idx="12">
                  <c:v>-1.0057832537088141E-3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AF-4D57-A471-51EDE5860950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-0.5914110429447853</c:v>
                </c:pt>
                <c:pt idx="1">
                  <c:v>-0.58258715945894457</c:v>
                </c:pt>
                <c:pt idx="2">
                  <c:v>-0.49868073878627972</c:v>
                </c:pt>
                <c:pt idx="3">
                  <c:v>-0.38648648648648654</c:v>
                </c:pt>
                <c:pt idx="4">
                  <c:v>-0.30387043645347245</c:v>
                </c:pt>
                <c:pt idx="12">
                  <c:v>-0.48511814765216643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AF-4D57-A471-51EDE586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4A-40B6-B6B6-2C1BA68694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A-40B6-B6B6-2C1BA686945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4A-40B6-B6B6-2C1BA686945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4A-40B6-B6B6-2C1BA686945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4A-40B6-B6B6-2C1BA68694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4A-40B6-B6B6-2C1BA686945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4A-40B6-B6B6-2C1BA68694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4A-40B6-B6B6-2C1BA68694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12">
                  <c:v>98555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4A-40B6-B6B6-2C1BA6869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4A-40B6-B6B6-2C1BA68694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4A-40B6-B6B6-2C1BA68694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4A-40B6-B6B6-2C1BA68694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4A-40B6-B6B6-2C1BA68694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4A-40B6-B6B6-2C1BA68694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4A-40B6-B6B6-2C1BA68694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4A-40B6-B6B6-2C1BA68694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4A-40B6-B6B6-2C1BA68694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4A-40B6-B6B6-2C1BA68694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4A-40B6-B6B6-2C1BA68694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4A-40B6-B6B6-2C1BA68694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4A-40B6-B6B6-2C1BA68694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4A-40B6-B6B6-2C1BA686945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12">
                  <c:v>-5.8322743385662013E-2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4A-40B6-B6B6-2C1BA686945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12">
                  <c:v>0.70767418086046474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4A-40B6-B6B6-2C1BA6869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2-4223-B0B0-5EE2CCF1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2-4223-B0B0-5EE2CCF1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D-4DC7-8249-193BB0463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D-4DC7-8249-193BB0463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0-4658-B19B-1C9E74E0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0-4658-B19B-1C9E74E0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052622980442437E-2"/>
          <c:y val="0.32563824393745655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3-4DEA-8EE2-F6E28AB3424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D3-4DEA-8EE2-F6E28AB342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D3-4DEA-8EE2-F6E28AB342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D3-4DEA-8EE2-F6E28AB342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D3-4DEA-8EE2-F6E28AB342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D3-4DEA-8EE2-F6E28AB342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D3-4DEA-8EE2-F6E28AB3424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D3-4DEA-8EE2-F6E28AB342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D3-4DEA-8EE2-F6E28AB3424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5459853906190049E-3"/>
                  <c:y val="-0.497086479574668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3-4DEA-8EE2-F6E28AB34241}"/>
                </c:ext>
              </c:extLst>
            </c:dLbl>
            <c:dLbl>
              <c:idx val="1"/>
              <c:layout>
                <c:manualLayout>
                  <c:x val="-2.517308725280787E-3"/>
                  <c:y val="-0.17543109675393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3-4DEA-8EE2-F6E28AB34241}"/>
                </c:ext>
              </c:extLst>
            </c:dLbl>
            <c:dLbl>
              <c:idx val="2"/>
              <c:layout>
                <c:manualLayout>
                  <c:x val="-1.2610306767296968E-3"/>
                  <c:y val="-0.40868842676716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D3-4DEA-8EE2-F6E28AB34241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3-4DEA-8EE2-F6E28AB34241}"/>
                </c:ext>
              </c:extLst>
            </c:dLbl>
            <c:dLbl>
              <c:idx val="4"/>
              <c:layout>
                <c:manualLayout>
                  <c:x val="-1.2598425196850393E-3"/>
                  <c:y val="-0.10480041276891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D3-4DEA-8EE2-F6E28AB34241}"/>
                </c:ext>
              </c:extLst>
            </c:dLbl>
            <c:dLbl>
              <c:idx val="5"/>
              <c:layout>
                <c:manualLayout>
                  <c:x val="-6.4926841705302395E-3"/>
                  <c:y val="-0.113529219104022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D3-4DEA-8EE2-F6E28AB34241}"/>
                </c:ext>
              </c:extLst>
            </c:dLbl>
            <c:dLbl>
              <c:idx val="6"/>
              <c:layout>
                <c:manualLayout>
                  <c:x val="-7.5471735476636626E-3"/>
                  <c:y val="-0.102161742602687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3-4DEA-8EE2-F6E28AB34241}"/>
                </c:ext>
              </c:extLst>
            </c:dLbl>
            <c:dLbl>
              <c:idx val="7"/>
              <c:layout>
                <c:manualLayout>
                  <c:x val="-2.5845386113909608E-3"/>
                  <c:y val="-9.062951746416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3-4DEA-8EE2-F6E28AB34241}"/>
                </c:ext>
              </c:extLst>
            </c:dLbl>
            <c:dLbl>
              <c:idx val="8"/>
              <c:layout>
                <c:manualLayout>
                  <c:x val="-3.7759630879211459E-3"/>
                  <c:y val="-8.94920699015186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3-4DEA-8EE2-F6E28AB34241}"/>
                </c:ext>
              </c:extLst>
            </c:dLbl>
            <c:dLbl>
              <c:idx val="9"/>
              <c:layout>
                <c:manualLayout>
                  <c:x val="-9.9959652167025178E-3"/>
                  <c:y val="-7.12202256769186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3-4DEA-8EE2-F6E28AB34241}"/>
                </c:ext>
              </c:extLst>
            </c:dLbl>
            <c:dLbl>
              <c:idx val="10"/>
              <c:layout>
                <c:manualLayout>
                  <c:x val="-3.9092347030968821E-3"/>
                  <c:y val="-0.160051326917468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3-4DEA-8EE2-F6E28AB3424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D3-4DEA-8EE2-F6E28AB3424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D3-4DEA-8EE2-F6E28AB342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D3-4DEA-8EE2-F6E28AB342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D3-4DEA-8EE2-F6E28AB342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D3-4DEA-8EE2-F6E28AB342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D3-4DEA-8EE2-F6E28AB342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D3-4DEA-8EE2-F6E28AB342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D3-4DEA-8EE2-F6E28AB3424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3-4DEA-8EE2-F6E28AB3424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D3-4DEA-8EE2-F6E28AB3424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D3-4DEA-8EE2-F6E28AB3424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3-4DEA-8EE2-F6E28AB3424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3-4DEA-8EE2-F6E28AB3424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D3-4DEA-8EE2-F6E28AB3424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D3-4DEA-8EE2-F6E28AB3424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D3-4DEA-8EE2-F6E28AB3424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D3-4DEA-8EE2-F6E28AB3424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D3-4DEA-8EE2-F6E28AB3424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D3-4DEA-8EE2-F6E28AB3424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D3-4DEA-8EE2-F6E28AB3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9-43C5-8D07-A3FD62B687A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A9-43C5-8D07-A3FD62B687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A9-43C5-8D07-A3FD62B687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A9-43C5-8D07-A3FD62B687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A9-43C5-8D07-A3FD62B687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A9-43C5-8D07-A3FD62B687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A9-43C5-8D07-A3FD62B687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A9-43C5-8D07-A3FD62B687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24885</c:v>
                </c:pt>
                <c:pt idx="1">
                  <c:v>6379</c:v>
                </c:pt>
                <c:pt idx="2">
                  <c:v>18506</c:v>
                </c:pt>
                <c:pt idx="3">
                  <c:v>11718</c:v>
                </c:pt>
                <c:pt idx="4">
                  <c:v>665</c:v>
                </c:pt>
                <c:pt idx="5">
                  <c:v>1388</c:v>
                </c:pt>
                <c:pt idx="6">
                  <c:v>797</c:v>
                </c:pt>
                <c:pt idx="7">
                  <c:v>321</c:v>
                </c:pt>
                <c:pt idx="8">
                  <c:v>23</c:v>
                </c:pt>
                <c:pt idx="9">
                  <c:v>15</c:v>
                </c:pt>
                <c:pt idx="10">
                  <c:v>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A9-43C5-8D07-A3FD62B687AF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A9-43C5-8D07-A3FD62B687AF}"/>
                </c:ext>
              </c:extLst>
            </c:dLbl>
            <c:dLbl>
              <c:idx val="1"/>
              <c:layout>
                <c:manualLayout>
                  <c:x val="-9.1468876652948464E-3"/>
                  <c:y val="-0.1949624717962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A9-43C5-8D07-A3FD62B687AF}"/>
                </c:ext>
              </c:extLst>
            </c:dLbl>
            <c:dLbl>
              <c:idx val="2"/>
              <c:layout>
                <c:manualLayout>
                  <c:x val="-5.1018234892476148E-3"/>
                  <c:y val="0.484074641045809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A9-43C5-8D07-A3FD62B687AF}"/>
                </c:ext>
              </c:extLst>
            </c:dLbl>
            <c:dLbl>
              <c:idx val="3"/>
              <c:layout>
                <c:manualLayout>
                  <c:x val="-7.7536399835462094E-3"/>
                  <c:y val="0.385161441286004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A9-43C5-8D07-A3FD62B687AF}"/>
                </c:ext>
              </c:extLst>
            </c:dLbl>
            <c:dLbl>
              <c:idx val="4"/>
              <c:layout>
                <c:manualLayout>
                  <c:x val="-6.4950711709962751E-3"/>
                  <c:y val="0.179887288525024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A9-43C5-8D07-A3FD62B687AF}"/>
                </c:ext>
              </c:extLst>
            </c:dLbl>
            <c:dLbl>
              <c:idx val="5"/>
              <c:layout>
                <c:manualLayout>
                  <c:x val="-3.977724741447892E-3"/>
                  <c:y val="-0.11331384328838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A9-43C5-8D07-A3FD62B687AF}"/>
                </c:ext>
              </c:extLst>
            </c:dLbl>
            <c:dLbl>
              <c:idx val="6"/>
              <c:layout>
                <c:manualLayout>
                  <c:x val="-5.1691629238469292E-3"/>
                  <c:y val="-9.631070552271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A9-43C5-8D07-A3FD62B687AF}"/>
                </c:ext>
              </c:extLst>
            </c:dLbl>
            <c:dLbl>
              <c:idx val="7"/>
              <c:layout>
                <c:manualLayout>
                  <c:x val="-5.2363979562220593E-3"/>
                  <c:y val="0.175719012567038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A9-43C5-8D07-A3FD62B687AF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A9-43C5-8D07-A3FD62B687AF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A9-43C5-8D07-A3FD62B687AF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A9-43C5-8D07-A3FD62B687A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5.3734756097560954E-2</c:v>
                </c:pt>
                <c:pt idx="1">
                  <c:v>0.47491329479768796</c:v>
                </c:pt>
                <c:pt idx="2">
                  <c:v>-4.0692550930485738E-2</c:v>
                </c:pt>
                <c:pt idx="3">
                  <c:v>-0.10103567318757189</c:v>
                </c:pt>
                <c:pt idx="4">
                  <c:v>-0.15716096324461348</c:v>
                </c:pt>
                <c:pt idx="5">
                  <c:v>1.3138686131386912E-2</c:v>
                </c:pt>
                <c:pt idx="6">
                  <c:v>0.12889518413597734</c:v>
                </c:pt>
                <c:pt idx="7">
                  <c:v>-0.20544554455445541</c:v>
                </c:pt>
                <c:pt idx="8">
                  <c:v>0.21052631578947367</c:v>
                </c:pt>
                <c:pt idx="9">
                  <c:v>4</c:v>
                </c:pt>
                <c:pt idx="10">
                  <c:v>0.20708263069139976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A9-43C5-8D07-A3FD62B687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6A9-43C5-8D07-A3FD62B687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6A9-43C5-8D07-A3FD62B687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6A9-43C5-8D07-A3FD62B687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6A9-43C5-8D07-A3FD62B687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6A9-43C5-8D07-A3FD62B687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6A9-43C5-8D07-A3FD62B687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6A9-43C5-8D07-A3FD62B687AF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A9-43C5-8D07-A3FD62B687AF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A9-43C5-8D07-A3FD62B687AF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A9-43C5-8D07-A3FD62B687AF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A9-43C5-8D07-A3FD62B687AF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A9-43C5-8D07-A3FD62B687AF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A9-43C5-8D07-A3FD62B687AF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A9-43C5-8D07-A3FD62B687AF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A9-43C5-8D07-A3FD62B687AF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A9-43C5-8D07-A3FD62B687AF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A9-43C5-8D07-A3FD62B687AF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A9-43C5-8D07-A3FD62B687A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0.2563391601366285</c:v>
                </c:pt>
                <c:pt idx="2">
                  <c:v>0.7436608398633715</c:v>
                </c:pt>
                <c:pt idx="3">
                  <c:v>0.4708860759493671</c:v>
                </c:pt>
                <c:pt idx="4">
                  <c:v>2.6722925457102673E-2</c:v>
                </c:pt>
                <c:pt idx="5">
                  <c:v>5.5776572232268437E-2</c:v>
                </c:pt>
                <c:pt idx="6">
                  <c:v>3.2027325698211775E-2</c:v>
                </c:pt>
                <c:pt idx="7">
                  <c:v>1.2899336949969861E-2</c:v>
                </c:pt>
                <c:pt idx="8">
                  <c:v>9.2425155716294952E-4</c:v>
                </c:pt>
                <c:pt idx="9">
                  <c:v>6.0277275467148883E-4</c:v>
                </c:pt>
                <c:pt idx="10">
                  <c:v>0.14382157926461725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6A9-43C5-8D07-A3FD62B68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E-471C-83F6-1A976A82610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7E-471C-83F6-1A976A8261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7E-471C-83F6-1A976A8261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7E-471C-83F6-1A976A8261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7E-471C-83F6-1A976A8261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7E-471C-83F6-1A976A8261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7E-471C-83F6-1A976A82610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7E-471C-83F6-1A976A8261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98555</c:v>
                </c:pt>
                <c:pt idx="1">
                  <c:v>17517</c:v>
                </c:pt>
                <c:pt idx="2">
                  <c:v>81038</c:v>
                </c:pt>
                <c:pt idx="3">
                  <c:v>48212</c:v>
                </c:pt>
                <c:pt idx="4">
                  <c:v>3928</c:v>
                </c:pt>
                <c:pt idx="5">
                  <c:v>5315</c:v>
                </c:pt>
                <c:pt idx="6">
                  <c:v>3337</c:v>
                </c:pt>
                <c:pt idx="7">
                  <c:v>2327</c:v>
                </c:pt>
                <c:pt idx="8">
                  <c:v>871</c:v>
                </c:pt>
                <c:pt idx="9">
                  <c:v>1067</c:v>
                </c:pt>
                <c:pt idx="10">
                  <c:v>15981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7E-471C-83F6-1A976A82610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52375689880870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E-471C-83F6-1A976A826105}"/>
                </c:ext>
              </c:extLst>
            </c:dLbl>
            <c:dLbl>
              <c:idx val="1"/>
              <c:layout>
                <c:manualLayout>
                  <c:x val="-6.4950711709962266E-3"/>
                  <c:y val="0.25143699142870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7E-471C-83F6-1A976A826105}"/>
                </c:ext>
              </c:extLst>
            </c:dLbl>
            <c:dLbl>
              <c:idx val="2"/>
              <c:layout>
                <c:manualLayout>
                  <c:x val="-5.1018234892476148E-3"/>
                  <c:y val="0.495089617557203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7E-471C-83F6-1A976A826105}"/>
                </c:ext>
              </c:extLst>
            </c:dLbl>
            <c:dLbl>
              <c:idx val="3"/>
              <c:layout>
                <c:manualLayout>
                  <c:x val="-9.0795482306955059E-3"/>
                  <c:y val="0.374693576836730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E-471C-83F6-1A976A826105}"/>
                </c:ext>
              </c:extLst>
            </c:dLbl>
            <c:dLbl>
              <c:idx val="4"/>
              <c:layout>
                <c:manualLayout>
                  <c:x val="-5.1691629238469292E-3"/>
                  <c:y val="0.19376299767040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7E-471C-83F6-1A976A826105}"/>
                </c:ext>
              </c:extLst>
            </c:dLbl>
            <c:dLbl>
              <c:idx val="5"/>
              <c:layout>
                <c:manualLayout>
                  <c:x val="-5.3036329885971893E-3"/>
                  <c:y val="0.21130742115882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7E-471C-83F6-1A976A826105}"/>
                </c:ext>
              </c:extLst>
            </c:dLbl>
            <c:dLbl>
              <c:idx val="6"/>
              <c:layout>
                <c:manualLayout>
                  <c:x val="-2.517346429548335E-3"/>
                  <c:y val="-0.103471464563170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7E-471C-83F6-1A976A82610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7E-471C-83F6-1A976A82610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7E-471C-83F6-1A976A82610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7E-471C-83F6-1A976A826105}"/>
                </c:ext>
              </c:extLst>
            </c:dLbl>
            <c:dLbl>
              <c:idx val="10"/>
              <c:layout>
                <c:manualLayout>
                  <c:x val="-2.6518164942985947E-3"/>
                  <c:y val="-0.177207736251013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7E-471C-83F6-1A976A82610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-5.8322743385662013E-2</c:v>
                </c:pt>
                <c:pt idx="1">
                  <c:v>-8.8605619146722159E-2</c:v>
                </c:pt>
                <c:pt idx="2">
                  <c:v>-5.1510434344971268E-2</c:v>
                </c:pt>
                <c:pt idx="3">
                  <c:v>-0.11986563949030637</c:v>
                </c:pt>
                <c:pt idx="4">
                  <c:v>-9.9495644199908306E-2</c:v>
                </c:pt>
                <c:pt idx="5">
                  <c:v>-0.28185380354006218</c:v>
                </c:pt>
                <c:pt idx="6">
                  <c:v>0.17417311752287112</c:v>
                </c:pt>
                <c:pt idx="7">
                  <c:v>0.12144578313253018</c:v>
                </c:pt>
                <c:pt idx="8">
                  <c:v>0.26967930029154519</c:v>
                </c:pt>
                <c:pt idx="9">
                  <c:v>1.528436018957346</c:v>
                </c:pt>
                <c:pt idx="10">
                  <c:v>0.24143556280587286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7E-471C-83F6-1A976A8261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07E-471C-83F6-1A976A82610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07E-471C-83F6-1A976A82610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07E-471C-83F6-1A976A8261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07E-471C-83F6-1A976A8261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07E-471C-83F6-1A976A8261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07E-471C-83F6-1A976A82610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07E-471C-83F6-1A976A82610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7E-471C-83F6-1A976A82610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7E-471C-83F6-1A976A82610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7E-471C-83F6-1A976A82610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7E-471C-83F6-1A976A82610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7E-471C-83F6-1A976A82610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7E-471C-83F6-1A976A82610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7E-471C-83F6-1A976A82610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7E-471C-83F6-1A976A82610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7E-471C-83F6-1A976A82610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7E-471C-83F6-1A976A82610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7E-471C-83F6-1A976A82610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0.17773831870529147</c:v>
                </c:pt>
                <c:pt idx="2">
                  <c:v>0.82226168129470856</c:v>
                </c:pt>
                <c:pt idx="3">
                  <c:v>0.48918877783978487</c:v>
                </c:pt>
                <c:pt idx="4">
                  <c:v>3.9855918015321394E-2</c:v>
                </c:pt>
                <c:pt idx="5">
                  <c:v>5.3929278068083814E-2</c:v>
                </c:pt>
                <c:pt idx="6">
                  <c:v>3.3859266399472378E-2</c:v>
                </c:pt>
                <c:pt idx="7">
                  <c:v>2.361118157374055E-2</c:v>
                </c:pt>
                <c:pt idx="8">
                  <c:v>8.8377048348637823E-3</c:v>
                </c:pt>
                <c:pt idx="9">
                  <c:v>1.0826442088174116E-2</c:v>
                </c:pt>
                <c:pt idx="10">
                  <c:v>0.16215311247526762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07E-471C-83F6-1A976A826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B-451C-A9A1-F1ED3067A1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9B-451C-A9A1-F1ED3067A1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29B-451C-A9A1-F1ED3067A1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29B-451C-A9A1-F1ED3067A1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29B-451C-A9A1-F1ED3067A1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29B-451C-A9A1-F1ED3067A1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29B-451C-A9A1-F1ED3067A1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29B-451C-A9A1-F1ED3067A1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86636</c:v>
                </c:pt>
                <c:pt idx="1">
                  <c:v>16131</c:v>
                </c:pt>
                <c:pt idx="2">
                  <c:v>70505</c:v>
                </c:pt>
                <c:pt idx="3">
                  <c:v>42355</c:v>
                </c:pt>
                <c:pt idx="4">
                  <c:v>3352</c:v>
                </c:pt>
                <c:pt idx="5">
                  <c:v>4816</c:v>
                </c:pt>
                <c:pt idx="6">
                  <c:v>3107</c:v>
                </c:pt>
                <c:pt idx="7">
                  <c:v>2165</c:v>
                </c:pt>
                <c:pt idx="8">
                  <c:v>806</c:v>
                </c:pt>
                <c:pt idx="9">
                  <c:v>1002</c:v>
                </c:pt>
                <c:pt idx="10">
                  <c:v>12902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9B-451C-A9A1-F1ED3067A1FF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05322830886740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B-451C-A9A1-F1ED3067A1FF}"/>
                </c:ext>
              </c:extLst>
            </c:dLbl>
            <c:dLbl>
              <c:idx val="1"/>
              <c:layout>
                <c:manualLayout>
                  <c:x val="-3.8432546766976566E-3"/>
                  <c:y val="0.275927915025659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B-451C-A9A1-F1ED3067A1FF}"/>
                </c:ext>
              </c:extLst>
            </c:dLbl>
            <c:dLbl>
              <c:idx val="2"/>
              <c:layout>
                <c:manualLayout>
                  <c:x val="-5.1018234892476148E-3"/>
                  <c:y val="0.52416756176154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B-451C-A9A1-F1ED3067A1FF}"/>
                </c:ext>
              </c:extLst>
            </c:dLbl>
            <c:dLbl>
              <c:idx val="3"/>
              <c:layout>
                <c:manualLayout>
                  <c:x val="-5.1018234892476148E-3"/>
                  <c:y val="0.413319387708115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B-451C-A9A1-F1ED3067A1FF}"/>
                </c:ext>
              </c:extLst>
            </c:dLbl>
            <c:dLbl>
              <c:idx val="4"/>
              <c:layout>
                <c:manualLayout>
                  <c:x val="-2.517346429548335E-3"/>
                  <c:y val="0.21281794662885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B-451C-A9A1-F1ED3067A1FF}"/>
                </c:ext>
              </c:extLst>
            </c:dLbl>
            <c:dLbl>
              <c:idx val="5"/>
              <c:layout>
                <c:manualLayout>
                  <c:x val="-3.977724741447892E-3"/>
                  <c:y val="0.223242019559585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B-451C-A9A1-F1ED3067A1FF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B-451C-A9A1-F1ED3067A1FF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B-451C-A9A1-F1ED3067A1FF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B-451C-A9A1-F1ED3067A1FF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B-451C-A9A1-F1ED3067A1FF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B-451C-A9A1-F1ED3067A1F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-6.5697523940988711E-2</c:v>
                </c:pt>
                <c:pt idx="1">
                  <c:v>-6.6222865412445708E-2</c:v>
                </c:pt>
                <c:pt idx="2">
                  <c:v>-6.5577246762885455E-2</c:v>
                </c:pt>
                <c:pt idx="3">
                  <c:v>-0.13373829099685031</c:v>
                </c:pt>
                <c:pt idx="4">
                  <c:v>-0.11275807305452623</c:v>
                </c:pt>
                <c:pt idx="5">
                  <c:v>-0.29713952130764743</c:v>
                </c:pt>
                <c:pt idx="6">
                  <c:v>0.18226788432267882</c:v>
                </c:pt>
                <c:pt idx="7">
                  <c:v>0.1589935760171306</c:v>
                </c:pt>
                <c:pt idx="8">
                  <c:v>0.39446366782006925</c:v>
                </c:pt>
                <c:pt idx="9">
                  <c:v>1.7679558011049723</c:v>
                </c:pt>
                <c:pt idx="10">
                  <c:v>0.22958162584580188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9B-451C-A9A1-F1ED3067A1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29B-451C-A9A1-F1ED3067A1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29B-451C-A9A1-F1ED3067A1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29B-451C-A9A1-F1ED3067A1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29B-451C-A9A1-F1ED3067A1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29B-451C-A9A1-F1ED3067A1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29B-451C-A9A1-F1ED3067A1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29B-451C-A9A1-F1ED3067A1F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9B-451C-A9A1-F1ED3067A1F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9B-451C-A9A1-F1ED3067A1FF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9B-451C-A9A1-F1ED3067A1FF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9B-451C-A9A1-F1ED3067A1FF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9B-451C-A9A1-F1ED3067A1FF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9B-451C-A9A1-F1ED3067A1FF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9B-451C-A9A1-F1ED3067A1FF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9B-451C-A9A1-F1ED3067A1FF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9B-451C-A9A1-F1ED3067A1FF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9B-451C-A9A1-F1ED3067A1FF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9B-451C-A9A1-F1ED3067A1F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0.18619280668544255</c:v>
                </c:pt>
                <c:pt idx="2">
                  <c:v>0.81380719331455742</c:v>
                </c:pt>
                <c:pt idx="3">
                  <c:v>0.48888452837157764</c:v>
                </c:pt>
                <c:pt idx="4">
                  <c:v>3.8690613601736E-2</c:v>
                </c:pt>
                <c:pt idx="5">
                  <c:v>5.5588900687935733E-2</c:v>
                </c:pt>
                <c:pt idx="6">
                  <c:v>3.5862689874878804E-2</c:v>
                </c:pt>
                <c:pt idx="7">
                  <c:v>2.4989611708758484E-2</c:v>
                </c:pt>
                <c:pt idx="8">
                  <c:v>9.3032919340689784E-3</c:v>
                </c:pt>
                <c:pt idx="9">
                  <c:v>1.1565630915554735E-2</c:v>
                </c:pt>
                <c:pt idx="10">
                  <c:v>0.1489219262200471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29B-451C-A9A1-F1ED3067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C-4676-B207-234E527ACCB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C-4676-B207-234E527ACC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8C-4676-B207-234E527ACC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8C-4676-B207-234E527ACC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8C-4676-B207-234E527ACC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8C-4676-B207-234E527ACC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8C-4676-B207-234E527ACC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8C-4676-B207-234E527ACC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11919</c:v>
                </c:pt>
                <c:pt idx="1">
                  <c:v>1386</c:v>
                </c:pt>
                <c:pt idx="2">
                  <c:v>10533</c:v>
                </c:pt>
                <c:pt idx="3">
                  <c:v>5857</c:v>
                </c:pt>
                <c:pt idx="4">
                  <c:v>576</c:v>
                </c:pt>
                <c:pt idx="5">
                  <c:v>499</c:v>
                </c:pt>
                <c:pt idx="6">
                  <c:v>230</c:v>
                </c:pt>
                <c:pt idx="7">
                  <c:v>162</c:v>
                </c:pt>
                <c:pt idx="8">
                  <c:v>65</c:v>
                </c:pt>
                <c:pt idx="9">
                  <c:v>65</c:v>
                </c:pt>
                <c:pt idx="10">
                  <c:v>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C-4676-B207-234E527ACCB4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741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C-4676-B207-234E527ACCB4}"/>
                </c:ext>
              </c:extLst>
            </c:dLbl>
            <c:dLbl>
              <c:idx val="1"/>
              <c:layout>
                <c:manualLayout>
                  <c:x val="-2.517346429548335E-3"/>
                  <c:y val="0.24304913013692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C-4676-B207-234E527ACCB4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8C-4676-B207-234E527ACCB4}"/>
                </c:ext>
              </c:extLst>
            </c:dLbl>
            <c:dLbl>
              <c:idx val="3"/>
              <c:layout>
                <c:manualLayout>
                  <c:x val="-7.7536399835462094E-3"/>
                  <c:y val="0.3705970964155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C-4676-B207-234E527ACCB4}"/>
                </c:ext>
              </c:extLst>
            </c:dLbl>
            <c:dLbl>
              <c:idx val="4"/>
              <c:layout>
                <c:manualLayout>
                  <c:x val="-1.0472795912444119E-2"/>
                  <c:y val="0.179643709949790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8C-4676-B207-234E527ACCB4}"/>
                </c:ext>
              </c:extLst>
            </c:dLbl>
            <c:dLbl>
              <c:idx val="5"/>
              <c:layout>
                <c:manualLayout>
                  <c:x val="-3.977724741447892E-3"/>
                  <c:y val="0.177890545636682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8C-4676-B207-234E527ACCB4}"/>
                </c:ext>
              </c:extLst>
            </c:dLbl>
            <c:dLbl>
              <c:idx val="6"/>
              <c:layout>
                <c:manualLayout>
                  <c:x val="-3.8432546766976323E-3"/>
                  <c:y val="-8.67630268021009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8C-4676-B207-234E527ACCB4}"/>
                </c:ext>
              </c:extLst>
            </c:dLbl>
            <c:dLbl>
              <c:idx val="7"/>
              <c:layout>
                <c:manualLayout>
                  <c:x val="-6.5623062033713566E-3"/>
                  <c:y val="0.175719012567038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8C-4676-B207-234E527ACCB4}"/>
                </c:ext>
              </c:extLst>
            </c:dLbl>
            <c:dLbl>
              <c:idx val="8"/>
              <c:layout>
                <c:manualLayout>
                  <c:x val="-3.7759152420983179E-3"/>
                  <c:y val="0.157330145761855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8C-4676-B207-234E527ACCB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8C-4676-B207-234E527ACCB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8C-4676-B207-234E527ACCB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-1.0057832537088141E-3</c:v>
                </c:pt>
                <c:pt idx="1">
                  <c:v>-0.28740359897172241</c:v>
                </c:pt>
                <c:pt idx="2">
                  <c:v>5.477668736230723E-2</c:v>
                </c:pt>
                <c:pt idx="3">
                  <c:v>-4.58871515975523E-3</c:v>
                </c:pt>
                <c:pt idx="4">
                  <c:v>-1.3698630136986356E-2</c:v>
                </c:pt>
                <c:pt idx="5">
                  <c:v>-9.1074681238615618E-2</c:v>
                </c:pt>
                <c:pt idx="6">
                  <c:v>7.4766355140186924E-2</c:v>
                </c:pt>
                <c:pt idx="7">
                  <c:v>-0.21739130434782605</c:v>
                </c:pt>
                <c:pt idx="8">
                  <c:v>-0.39814814814814814</c:v>
                </c:pt>
                <c:pt idx="9">
                  <c:v>8.3333333333333259E-2</c:v>
                </c:pt>
                <c:pt idx="10">
                  <c:v>0.29369747899159671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A8C-4676-B207-234E527ACCB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8C-4676-B207-234E527ACC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A8C-4676-B207-234E527ACC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A8C-4676-B207-234E527ACC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A8C-4676-B207-234E527ACC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A8C-4676-B207-234E527ACC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A8C-4676-B207-234E527ACC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A8C-4676-B207-234E527ACCB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8C-4676-B207-234E527ACCB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8C-4676-B207-234E527ACCB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8C-4676-B207-234E527ACCB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8C-4676-B207-234E527ACCB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8C-4676-B207-234E527ACCB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8C-4676-B207-234E527ACCB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8C-4676-B207-234E527ACCB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8C-4676-B207-234E527ACCB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8C-4676-B207-234E527ACCB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8C-4676-B207-234E527ACCB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8C-4676-B207-234E527ACCB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0.11628492323181475</c:v>
                </c:pt>
                <c:pt idx="2">
                  <c:v>0.88371507676818528</c:v>
                </c:pt>
                <c:pt idx="3">
                  <c:v>0.49140028525883045</c:v>
                </c:pt>
                <c:pt idx="4">
                  <c:v>4.8326201862572367E-2</c:v>
                </c:pt>
                <c:pt idx="5">
                  <c:v>4.1865928349693764E-2</c:v>
                </c:pt>
                <c:pt idx="6">
                  <c:v>1.9296920882624382E-2</c:v>
                </c:pt>
                <c:pt idx="7">
                  <c:v>1.3591744273848478E-2</c:v>
                </c:pt>
                <c:pt idx="8">
                  <c:v>5.4534776407416732E-3</c:v>
                </c:pt>
                <c:pt idx="9">
                  <c:v>5.4534776407416732E-3</c:v>
                </c:pt>
                <c:pt idx="10">
                  <c:v>0.2583270408591325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A8C-4676-B207-234E527AC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C6-41EE-B5C9-8FEC83F5A64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C6-41EE-B5C9-8FEC83F5A6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C6-41EE-B5C9-8FEC83F5A6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C6-41EE-B5C9-8FEC83F5A6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C6-41EE-B5C9-8FEC83F5A6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C6-41EE-B5C9-8FEC83F5A6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C6-41EE-B5C9-8FEC83F5A6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C6-41EE-B5C9-8FEC83F5A6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24885</c:v>
                </c:pt>
                <c:pt idx="1">
                  <c:v>6379</c:v>
                </c:pt>
                <c:pt idx="2">
                  <c:v>18506</c:v>
                </c:pt>
                <c:pt idx="3">
                  <c:v>11718</c:v>
                </c:pt>
                <c:pt idx="4">
                  <c:v>665</c:v>
                </c:pt>
                <c:pt idx="5">
                  <c:v>1388</c:v>
                </c:pt>
                <c:pt idx="6">
                  <c:v>797</c:v>
                </c:pt>
                <c:pt idx="7">
                  <c:v>321</c:v>
                </c:pt>
                <c:pt idx="8">
                  <c:v>23</c:v>
                </c:pt>
                <c:pt idx="9">
                  <c:v>15</c:v>
                </c:pt>
                <c:pt idx="10">
                  <c:v>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C6-41EE-B5C9-8FEC83F5A640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6-41EE-B5C9-8FEC83F5A640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6-41EE-B5C9-8FEC83F5A640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6-41EE-B5C9-8FEC83F5A640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6-41EE-B5C9-8FEC83F5A640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C6-41EE-B5C9-8FEC83F5A640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C6-41EE-B5C9-8FEC83F5A640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C6-41EE-B5C9-8FEC83F5A640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6-41EE-B5C9-8FEC83F5A640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6-41EE-B5C9-8FEC83F5A640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6-41EE-B5C9-8FEC83F5A640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C6-41EE-B5C9-8FEC83F5A64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5.3734756097560954E-2</c:v>
                </c:pt>
                <c:pt idx="1">
                  <c:v>0.47491329479768796</c:v>
                </c:pt>
                <c:pt idx="2">
                  <c:v>-4.0692550930485738E-2</c:v>
                </c:pt>
                <c:pt idx="3">
                  <c:v>-0.10103567318757189</c:v>
                </c:pt>
                <c:pt idx="4">
                  <c:v>-0.15716096324461348</c:v>
                </c:pt>
                <c:pt idx="5">
                  <c:v>1.3138686131386912E-2</c:v>
                </c:pt>
                <c:pt idx="6">
                  <c:v>0.12889518413597734</c:v>
                </c:pt>
                <c:pt idx="7">
                  <c:v>-0.20544554455445541</c:v>
                </c:pt>
                <c:pt idx="8">
                  <c:v>0.21052631578947367</c:v>
                </c:pt>
                <c:pt idx="9">
                  <c:v>4</c:v>
                </c:pt>
                <c:pt idx="10">
                  <c:v>0.20708263069139976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C6-41EE-B5C9-8FEC83F5A6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CC6-41EE-B5C9-8FEC83F5A64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CC6-41EE-B5C9-8FEC83F5A64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CC6-41EE-B5C9-8FEC83F5A6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CC6-41EE-B5C9-8FEC83F5A6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CC6-41EE-B5C9-8FEC83F5A6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CC6-41EE-B5C9-8FEC83F5A64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C6-41EE-B5C9-8FEC83F5A64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C6-41EE-B5C9-8FEC83F5A64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C6-41EE-B5C9-8FEC83F5A64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C6-41EE-B5C9-8FEC83F5A64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C6-41EE-B5C9-8FEC83F5A64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C6-41EE-B5C9-8FEC83F5A64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C6-41EE-B5C9-8FEC83F5A64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C6-41EE-B5C9-8FEC83F5A64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C6-41EE-B5C9-8FEC83F5A64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C6-41EE-B5C9-8FEC83F5A64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C6-41EE-B5C9-8FEC83F5A64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C6-41EE-B5C9-8FEC83F5A64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0.2563391601366285</c:v>
                </c:pt>
                <c:pt idx="2">
                  <c:v>0.7436608398633715</c:v>
                </c:pt>
                <c:pt idx="3">
                  <c:v>0.4708860759493671</c:v>
                </c:pt>
                <c:pt idx="4">
                  <c:v>2.6722925457102673E-2</c:v>
                </c:pt>
                <c:pt idx="5">
                  <c:v>5.5776572232268437E-2</c:v>
                </c:pt>
                <c:pt idx="6">
                  <c:v>3.2027325698211775E-2</c:v>
                </c:pt>
                <c:pt idx="7">
                  <c:v>1.2899336949969861E-2</c:v>
                </c:pt>
                <c:pt idx="8">
                  <c:v>9.2425155716294952E-4</c:v>
                </c:pt>
                <c:pt idx="9">
                  <c:v>6.0277275467148883E-4</c:v>
                </c:pt>
                <c:pt idx="10">
                  <c:v>0.14382157926461725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CC6-41EE-B5C9-8FEC83F5A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8-4833-8C74-AA6DC2D6766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08-4833-8C74-AA6DC2D676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08-4833-8C74-AA6DC2D676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08-4833-8C74-AA6DC2D676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08-4833-8C74-AA6DC2D6766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08-4833-8C74-AA6DC2D6766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08-4833-8C74-AA6DC2D6766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08-4833-8C74-AA6DC2D676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114920</c:v>
                </c:pt>
                <c:pt idx="1">
                  <c:v>19365</c:v>
                </c:pt>
                <c:pt idx="2">
                  <c:v>5053</c:v>
                </c:pt>
                <c:pt idx="3">
                  <c:v>14312</c:v>
                </c:pt>
                <c:pt idx="4">
                  <c:v>95555</c:v>
                </c:pt>
                <c:pt idx="5">
                  <c:v>56393</c:v>
                </c:pt>
                <c:pt idx="6">
                  <c:v>4569</c:v>
                </c:pt>
                <c:pt idx="7">
                  <c:v>6203</c:v>
                </c:pt>
                <c:pt idx="8">
                  <c:v>3937</c:v>
                </c:pt>
                <c:pt idx="9">
                  <c:v>2841</c:v>
                </c:pt>
                <c:pt idx="10">
                  <c:v>1177</c:v>
                </c:pt>
                <c:pt idx="11">
                  <c:v>1367</c:v>
                </c:pt>
                <c:pt idx="12">
                  <c:v>19068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08-4833-8C74-AA6DC2D6766E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8-4833-8C74-AA6DC2D6766E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8-4833-8C74-AA6DC2D6766E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8-4833-8C74-AA6DC2D6766E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8-4833-8C74-AA6DC2D6766E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08-4833-8C74-AA6DC2D6766E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08-4833-8C74-AA6DC2D6766E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08-4833-8C74-AA6DC2D6766E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08-4833-8C74-AA6DC2D6766E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08-4833-8C74-AA6DC2D6766E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08-4833-8C74-AA6DC2D6766E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08-4833-8C74-AA6DC2D6766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-3.0857065753632562E-2</c:v>
                </c:pt>
                <c:pt idx="1">
                  <c:v>-8.8448503106759557E-2</c:v>
                </c:pt>
                <c:pt idx="2">
                  <c:v>-0.39506764036872977</c:v>
                </c:pt>
                <c:pt idx="3">
                  <c:v>0.1102319447676674</c:v>
                </c:pt>
                <c:pt idx="4">
                  <c:v>-1.8287358093183381E-2</c:v>
                </c:pt>
                <c:pt idx="5">
                  <c:v>-7.6992323682013808E-2</c:v>
                </c:pt>
                <c:pt idx="6">
                  <c:v>-0.11091652072387626</c:v>
                </c:pt>
                <c:pt idx="7">
                  <c:v>-0.25614582084182758</c:v>
                </c:pt>
                <c:pt idx="8">
                  <c:v>8.9977851605758552E-2</c:v>
                </c:pt>
                <c:pt idx="9">
                  <c:v>8.6009174311926673E-2</c:v>
                </c:pt>
                <c:pt idx="10">
                  <c:v>0.43711843711843712</c:v>
                </c:pt>
                <c:pt idx="11">
                  <c:v>1.4323843416370106</c:v>
                </c:pt>
                <c:pt idx="12">
                  <c:v>0.25853079004686164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08-4833-8C74-AA6DC2D676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C08-4833-8C74-AA6DC2D676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C08-4833-8C74-AA6DC2D676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C08-4833-8C74-AA6DC2D676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C08-4833-8C74-AA6DC2D6766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C08-4833-8C74-AA6DC2D6766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C08-4833-8C74-AA6DC2D6766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C08-4833-8C74-AA6DC2D6766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08-4833-8C74-AA6DC2D6766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08-4833-8C74-AA6DC2D6766E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08-4833-8C74-AA6DC2D6766E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08-4833-8C74-AA6DC2D6766E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08-4833-8C74-AA6DC2D6766E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08-4833-8C74-AA6DC2D6766E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08-4833-8C74-AA6DC2D6766E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08-4833-8C74-AA6DC2D6766E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08-4833-8C74-AA6DC2D6766E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08-4833-8C74-AA6DC2D6766E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08-4833-8C74-AA6DC2D6766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0.1685085276714236</c:v>
                </c:pt>
                <c:pt idx="2">
                  <c:v>4.396971806474069E-2</c:v>
                </c:pt>
                <c:pt idx="3">
                  <c:v>0.12453880960668291</c:v>
                </c:pt>
                <c:pt idx="4">
                  <c:v>0.83149147232857645</c:v>
                </c:pt>
                <c:pt idx="5">
                  <c:v>0.49071528019491822</c:v>
                </c:pt>
                <c:pt idx="6">
                  <c:v>3.9758092586146883E-2</c:v>
                </c:pt>
                <c:pt idx="7">
                  <c:v>5.3976679429168117E-2</c:v>
                </c:pt>
                <c:pt idx="8">
                  <c:v>3.425861468847894E-2</c:v>
                </c:pt>
                <c:pt idx="9">
                  <c:v>2.4721545422902887E-2</c:v>
                </c:pt>
                <c:pt idx="10">
                  <c:v>1.0241907413853115E-2</c:v>
                </c:pt>
                <c:pt idx="11">
                  <c:v>1.1895231465367213E-2</c:v>
                </c:pt>
                <c:pt idx="12">
                  <c:v>0.16592412112774105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C08-4833-8C74-AA6DC2D67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E8-4A22-BDFD-16577A007A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8-4A22-BDFD-16577A007AF6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E8-4A22-BDFD-16577A007AF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8-4A22-BDFD-16577A007AF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E8-4A22-BDFD-16577A007A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8-4A22-BDFD-16577A007AF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E8-4A22-BDFD-16577A007A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E8-4A22-BDFD-16577A007A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12">
                  <c:v>17517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E8-4A22-BDFD-16577A007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E8-4A22-BDFD-16577A007A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E8-4A22-BDFD-16577A007A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8-4A22-BDFD-16577A007A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8-4A22-BDFD-16577A007A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8-4A22-BDFD-16577A007A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8-4A22-BDFD-16577A007A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8-4A22-BDFD-16577A007A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E8-4A22-BDFD-16577A007A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8-4A22-BDFD-16577A007A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8-4A22-BDFD-16577A007A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E8-4A22-BDFD-16577A007A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E8-4A22-BDFD-16577A007A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E8-4A22-BDFD-16577A007AF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12">
                  <c:v>-8.8605619146722159E-2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E8-4A22-BDFD-16577A007AF6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12">
                  <c:v>0.8890326755095439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E8-4A22-BDFD-16577A007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24-48CA-8159-7BB2ACE164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4-48CA-8159-7BB2ACE164E7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24-48CA-8159-7BB2ACE164E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24-48CA-8159-7BB2ACE164E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24-48CA-8159-7BB2ACE164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24-48CA-8159-7BB2ACE164E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24-48CA-8159-7BB2ACE164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24-48CA-8159-7BB2ACE164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12">
                  <c:v>581772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24-48CA-8159-7BB2ACE16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24-48CA-8159-7BB2ACE164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24-48CA-8159-7BB2ACE164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4-48CA-8159-7BB2ACE164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4-48CA-8159-7BB2ACE164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24-48CA-8159-7BB2ACE164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24-48CA-8159-7BB2ACE164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24-48CA-8159-7BB2ACE164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24-48CA-8159-7BB2ACE164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24-48CA-8159-7BB2ACE164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24-48CA-8159-7BB2ACE164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24-48CA-8159-7BB2ACE164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24-48CA-8159-7BB2ACE164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24-48CA-8159-7BB2ACE164E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12">
                  <c:v>5.9634155448417214E-2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24-48CA-8159-7BB2ACE164E7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12">
                  <c:v>0.36248284519220419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24-48CA-8159-7BB2ACE16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72-4906-AC28-D4F99874B3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2-4906-AC28-D4F99874B3A9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72-4906-AC28-D4F99874B3A9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72-4906-AC28-D4F99874B3A9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72-4906-AC28-D4F99874B3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72-4906-AC28-D4F99874B3A9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72-4906-AC28-D4F99874B3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72-4906-AC28-D4F99874B3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12">
                  <c:v>72129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72-4906-AC28-D4F99874B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72-4906-AC28-D4F99874B3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72-4906-AC28-D4F99874B3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2-4906-AC28-D4F99874B3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72-4906-AC28-D4F99874B3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72-4906-AC28-D4F99874B3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72-4906-AC28-D4F99874B3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72-4906-AC28-D4F99874B3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72-4906-AC28-D4F99874B3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72-4906-AC28-D4F99874B3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72-4906-AC28-D4F99874B3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72-4906-AC28-D4F99874B3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72-4906-AC28-D4F99874B3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72-4906-AC28-D4F99874B3A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12">
                  <c:v>-3.2513782141563752E-2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72-4906-AC28-D4F99874B3A9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12">
                  <c:v>0.75688710266715375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72-4906-AC28-D4F99874B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7F-4302-B6AA-E303C686FC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F-4302-B6AA-E303C686FC42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7F-4302-B6AA-E303C686FC42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7F-4302-B6AA-E303C686FC42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7F-4302-B6AA-E303C686FC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7F-4302-B6AA-E303C686FC42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7F-4302-B6AA-E303C686FC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7F-4302-B6AA-E303C686FC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12">
                  <c:v>57025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7F-4302-B6AA-E303C686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7F-4302-B6AA-E303C686FC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7F-4302-B6AA-E303C686FC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7F-4302-B6AA-E303C686FC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7F-4302-B6AA-E303C686FC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7F-4302-B6AA-E303C686FC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7F-4302-B6AA-E303C686FC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7F-4302-B6AA-E303C686FC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7F-4302-B6AA-E303C686FC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7F-4302-B6AA-E303C686FC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7F-4302-B6AA-E303C686FC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7F-4302-B6AA-E303C686FC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7F-4302-B6AA-E303C686FC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7F-4302-B6AA-E303C686FC42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12">
                  <c:v>0.10267813980469875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7F-4302-B6AA-E303C686FC42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12">
                  <c:v>0.82550099238107433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7F-4302-B6AA-E303C686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90-4FBB-A8AE-D8F2755B84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0-4FBB-A8AE-D8F2755B8471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90-4FBB-A8AE-D8F2755B847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0-4FBB-A8AE-D8F2755B847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90-4FBB-A8AE-D8F2755B84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0-4FBB-A8AE-D8F2755B847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90-4FBB-A8AE-D8F2755B84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90-4FBB-A8AE-D8F2755B84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12">
                  <c:v>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90-4FBB-A8AE-D8F2755B8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90-4FBB-A8AE-D8F2755B84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90-4FBB-A8AE-D8F2755B84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0-4FBB-A8AE-D8F2755B84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0-4FBB-A8AE-D8F2755B84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0-4FBB-A8AE-D8F2755B84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0-4FBB-A8AE-D8F2755B84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0-4FBB-A8AE-D8F2755B84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0-4FBB-A8AE-D8F2755B84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0-4FBB-A8AE-D8F2755B84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0-4FBB-A8AE-D8F2755B84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0-4FBB-A8AE-D8F2755B84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0-4FBB-A8AE-D8F2755B84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0-4FBB-A8AE-D8F2755B847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12">
                  <c:v>-0.33864611612225237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90-4FBB-A8AE-D8F2755B8471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12">
                  <c:v>0.53855556687379047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90-4FBB-A8AE-D8F2755B8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D-4A9E-8C04-0FA7B01BC9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D-4A9E-8C04-0FA7B01BC954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BD-4A9E-8C04-0FA7B01BC95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BD-4A9E-8C04-0FA7B01BC95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BD-4A9E-8C04-0FA7B01BC9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BD-4A9E-8C04-0FA7B01BC95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BD-4A9E-8C04-0FA7B01BC9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BD-4A9E-8C04-0FA7B01BC9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12">
                  <c:v>509643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BD-4A9E-8C04-0FA7B01BC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BD-4A9E-8C04-0FA7B01BC9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D-4A9E-8C04-0FA7B01BC9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BD-4A9E-8C04-0FA7B01BC9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BD-4A9E-8C04-0FA7B01BC9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D-4A9E-8C04-0FA7B01BC9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D-4A9E-8C04-0FA7B01BC9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BD-4A9E-8C04-0FA7B01BC9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BD-4A9E-8C04-0FA7B01BC9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BD-4A9E-8C04-0FA7B01BC9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BD-4A9E-8C04-0FA7B01BC9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BD-4A9E-8C04-0FA7B01BC9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BD-4A9E-8C04-0FA7B01BC9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BD-4A9E-8C04-0FA7B01BC95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12">
                  <c:v>7.4113025261445253E-2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BD-4A9E-8C04-0FA7B01BC954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12">
                  <c:v>0.32052733722168525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BD-4A9E-8C04-0FA7B01BC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FA-49FB-AD66-CBBCFDE634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A-49FB-AD66-CBBCFDE634DB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FA-49FB-AD66-CBBCFDE634D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FA-49FB-AD66-CBBCFDE634D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FA-49FB-AD66-CBBCFDE634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FA-49FB-AD66-CBBCFDE634D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FA-49FB-AD66-CBBCFDE634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FA-49FB-AD66-CBBCFDE634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12">
                  <c:v>291080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FA-49FB-AD66-CBBCFDE6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FA-49FB-AD66-CBBCFDE634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FA-49FB-AD66-CBBCFDE634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A-49FB-AD66-CBBCFDE634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A-49FB-AD66-CBBCFDE634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A-49FB-AD66-CBBCFDE634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A-49FB-AD66-CBBCFDE634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FA-49FB-AD66-CBBCFDE634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FA-49FB-AD66-CBBCFDE634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FA-49FB-AD66-CBBCFDE634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FA-49FB-AD66-CBBCFDE634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FA-49FB-AD66-CBBCFDE634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FA-49FB-AD66-CBBCFDE634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FA-49FB-AD66-CBBCFDE634D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12">
                  <c:v>1.9876877581839203E-2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FA-49FB-AD66-CBBCFDE634DB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12">
                  <c:v>0.48081824517848881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FA-49FB-AD66-CBBCFDE6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2-463B-8220-7298CA9320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2-463B-8220-7298CA932086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62-463B-8220-7298CA932086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62-463B-8220-7298CA932086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62-463B-8220-7298CA9320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62-463B-8220-7298CA932086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62-463B-8220-7298CA9320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62-463B-8220-7298CA9320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12">
                  <c:v>26013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62-463B-8220-7298CA932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62-463B-8220-7298CA932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62-463B-8220-7298CA932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62-463B-8220-7298CA932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62-463B-8220-7298CA932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2-463B-8220-7298CA932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2-463B-8220-7298CA932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62-463B-8220-7298CA932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62-463B-8220-7298CA932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62-463B-8220-7298CA932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62-463B-8220-7298CA932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62-463B-8220-7298CA932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62-463B-8220-7298CA932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62-463B-8220-7298CA93208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12">
                  <c:v>-0.14032188770283216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62-463B-8220-7298CA932086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12">
                  <c:v>-0.43001446163284984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62-463B-8220-7298CA932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63-42CA-A8B7-6B6CAD9243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3-42CA-A8B7-6B6CAD92436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63-42CA-A8B7-6B6CAD92436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63-42CA-A8B7-6B6CAD92436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63-42CA-A8B7-6B6CAD9243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63-42CA-A8B7-6B6CAD92436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63-42CA-A8B7-6B6CAD9243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63-42CA-A8B7-6B6CAD9243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12">
                  <c:v>29484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63-42CA-A8B7-6B6CAD92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3-42CA-A8B7-6B6CAD9243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3-42CA-A8B7-6B6CAD9243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3-42CA-A8B7-6B6CAD9243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63-42CA-A8B7-6B6CAD9243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63-42CA-A8B7-6B6CAD9243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63-42CA-A8B7-6B6CAD9243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63-42CA-A8B7-6B6CAD9243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63-42CA-A8B7-6B6CAD9243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63-42CA-A8B7-6B6CAD9243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63-42CA-A8B7-6B6CAD9243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63-42CA-A8B7-6B6CAD9243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63-42CA-A8B7-6B6CAD9243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63-42CA-A8B7-6B6CAD92436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12">
                  <c:v>-0.2278643446379468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63-42CA-A8B7-6B6CAD92436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12">
                  <c:v>-0.3310797014315856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63-42CA-A8B7-6B6CAD92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89-4E13-9E8F-DDAF624020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9-4E13-9E8F-DDAF624020FC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89-4E13-9E8F-DDAF624020F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89-4E13-9E8F-DDAF624020F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89-4E13-9E8F-DDAF624020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89-4E13-9E8F-DDAF624020F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89-4E13-9E8F-DDAF624020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89-4E13-9E8F-DDAF624020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12">
                  <c:v>14486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89-4E13-9E8F-DDAF62402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9-4E13-9E8F-DDAF624020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9-4E13-9E8F-DDAF624020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9-4E13-9E8F-DDAF624020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9-4E13-9E8F-DDAF624020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9-4E13-9E8F-DDAF624020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9-4E13-9E8F-DDAF624020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9-4E13-9E8F-DDAF624020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9-4E13-9E8F-DDAF624020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9-4E13-9E8F-DDAF624020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9-4E13-9E8F-DDAF624020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89-4E13-9E8F-DDAF624020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89-4E13-9E8F-DDAF624020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89-4E13-9E8F-DDAF624020F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12">
                  <c:v>-2.9608788853161871E-2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89-4E13-9E8F-DDAF624020FC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12">
                  <c:v>0.11430769230769222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89-4E13-9E8F-DDAF62402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6-44B6-AAEC-283FAEFCC0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6-44B6-AAEC-283FAEFCC003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6-44B6-AAEC-283FAEFCC00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6-44B6-AAEC-283FAEFCC00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6-44B6-AAEC-283FAEFCC0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6-44B6-AAEC-283FAEFCC00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F6-44B6-AAEC-283FAEFCC0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F6-44B6-AAEC-283FAEFCC0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12">
                  <c:v>19904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F6-44B6-AAEC-283FAEFC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6-44B6-AAEC-283FAEFCC0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6-44B6-AAEC-283FAEFCC0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6-44B6-AAEC-283FAEFCC0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6-44B6-AAEC-283FAEFCC0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6-44B6-AAEC-283FAEFCC0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6-44B6-AAEC-283FAEFCC0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6-44B6-AAEC-283FAEFCC0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6-44B6-AAEC-283FAEFCC0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6-44B6-AAEC-283FAEFCC0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6-44B6-AAEC-283FAEFCC0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6-44B6-AAEC-283FAEFCC0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6-44B6-AAEC-283FAEFCC0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6-44B6-AAEC-283FAEFCC00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12">
                  <c:v>0.19443110897743643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F6-44B6-AAEC-283FAEFCC003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12">
                  <c:v>1.153879450275944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F6-44B6-AAEC-283FAEFC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0-43AB-860D-5967A73521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0-43AB-860D-5967A735213A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0-43AB-860D-5967A735213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E0-43AB-860D-5967A735213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E0-43AB-860D-5967A73521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E0-43AB-860D-5967A735213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E0-43AB-860D-5967A73521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E0-43AB-860D-5967A73521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12">
                  <c:v>12797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E0-43AB-860D-5967A7352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E0-43AB-860D-5967A73521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E0-43AB-860D-5967A73521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E0-43AB-860D-5967A73521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E0-43AB-860D-5967A73521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E0-43AB-860D-5967A73521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E0-43AB-860D-5967A73521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E0-43AB-860D-5967A73521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E0-43AB-860D-5967A73521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E0-43AB-860D-5967A73521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E0-43AB-860D-5967A73521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E0-43AB-860D-5967A73521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E0-43AB-860D-5967A73521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E0-43AB-860D-5967A735213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12">
                  <c:v>0.13267835015046914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E0-43AB-860D-5967A735213A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12">
                  <c:v>1.1225742245811907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E0-43AB-860D-5967A7352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4-4E58-95FD-58E04C7F20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4-4E58-95FD-58E04C7F2022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4-4E58-95FD-58E04C7F202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4-4E58-95FD-58E04C7F202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4-4E58-95FD-58E04C7F20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4-4E58-95FD-58E04C7F202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74-4E58-95FD-58E04C7F20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74-4E58-95FD-58E04C7F20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12">
                  <c:v>9530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74-4E58-95FD-58E04C7F2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4-4E58-95FD-58E04C7F20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4-4E58-95FD-58E04C7F20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4-4E58-95FD-58E04C7F20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4-4E58-95FD-58E04C7F20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4-4E58-95FD-58E04C7F20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4-4E58-95FD-58E04C7F20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4-4E58-95FD-58E04C7F20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4-4E58-95FD-58E04C7F20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4-4E58-95FD-58E04C7F20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4-4E58-95FD-58E04C7F20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74-4E58-95FD-58E04C7F20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74-4E58-95FD-58E04C7F20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74-4E58-95FD-58E04C7F202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12">
                  <c:v>0.85769980506822607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74-4E58-95FD-58E04C7F2022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12">
                  <c:v>1.8037658134745516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74-4E58-95FD-58E04C7F2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7-4BF9-B3B1-74CC667D21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7-4BF9-B3B1-74CC667D2188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7-4BF9-B3B1-74CC667D218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7-4BF9-B3B1-74CC667D218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7-4BF9-B3B1-74CC667D21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7-4BF9-B3B1-74CC667D218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17-4BF9-B3B1-74CC667D21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17-4BF9-B3B1-74CC667D21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12">
                  <c:v>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17-4BF9-B3B1-74CC667D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7-4BF9-B3B1-74CC667D21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7-4BF9-B3B1-74CC667D21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7-4BF9-B3B1-74CC667D21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7-4BF9-B3B1-74CC667D21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7-4BF9-B3B1-74CC667D21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7-4BF9-B3B1-74CC667D21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7-4BF9-B3B1-74CC667D21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7-4BF9-B3B1-74CC667D21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17-4BF9-B3B1-74CC667D21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17-4BF9-B3B1-74CC667D21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17-4BF9-B3B1-74CC667D21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17-4BF9-B3B1-74CC667D21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17-4BF9-B3B1-74CC667D218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12">
                  <c:v>1.039486434108527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17-4BF9-B3B1-74CC667D2188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12">
                  <c:v>0.17715324384787468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17-4BF9-B3B1-74CC667D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B-4CDF-B513-634B6C27B42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B-4CDF-B513-634B6C27B42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B-4CDF-B513-634B6C27B42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B-4CDF-B513-634B6C27B42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B-4CDF-B513-634B6C27B42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B-4CDF-B513-634B6C27B42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BB-4CDF-B513-634B6C27B4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BB-4CDF-B513-634B6C27B42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12">
                  <c:v>581772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BB-4CDF-B513-634B6C27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B-4CDF-B513-634B6C27B4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BB-4CDF-B513-634B6C27B4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BB-4CDF-B513-634B6C27B4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BB-4CDF-B513-634B6C27B4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BB-4CDF-B513-634B6C27B4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BB-4CDF-B513-634B6C27B4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BB-4CDF-B513-634B6C27B4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BB-4CDF-B513-634B6C27B4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BB-4CDF-B513-634B6C27B4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BB-4CDF-B513-634B6C27B4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BB-4CDF-B513-634B6C27B4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BB-4CDF-B513-634B6C27B4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BB-4CDF-B513-634B6C27B42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12">
                  <c:v>5.9634155448417214E-2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BB-4CDF-B513-634B6C27B42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12">
                  <c:v>0.36248284519220419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BB-4CDF-B513-634B6C27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3F-416D-B94F-71776A0B895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F-416D-B94F-71776A0B895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3F-416D-B94F-71776A0B895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F-416D-B94F-71776A0B895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F-416D-B94F-71776A0B895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3F-416D-B94F-71776A0B895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3F-416D-B94F-71776A0B89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3F-416D-B94F-71776A0B895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12">
                  <c:v>477467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3F-416D-B94F-71776A0B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F-416D-B94F-71776A0B89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F-416D-B94F-71776A0B89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F-416D-B94F-71776A0B89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F-416D-B94F-71776A0B89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F-416D-B94F-71776A0B89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F-416D-B94F-71776A0B89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F-416D-B94F-71776A0B89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F-416D-B94F-71776A0B89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F-416D-B94F-71776A0B89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F-416D-B94F-71776A0B89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3F-416D-B94F-71776A0B89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3F-416D-B94F-71776A0B89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3F-416D-B94F-71776A0B895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12">
                  <c:v>2.527174263149079E-2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3F-416D-B94F-71776A0B895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12">
                  <c:v>1.0835711605093428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3F-416D-B94F-71776A0B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7261045596177294"/>
          <c:w val="0.86939722222222227"/>
          <c:h val="0.35996712385670232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9-454D-9B66-4B4642FED8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9-454D-9B66-4B4642FED8D3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9-454D-9B66-4B4642FED8D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9-454D-9B66-4B4642FED8D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9-454D-9B66-4B4642FED8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9-454D-9B66-4B4642FED8D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C9-454D-9B66-4B4642FED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C9-454D-9B66-4B4642FED8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C9-454D-9B66-4B4642FED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9-454D-9B66-4B4642FED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9-454D-9B66-4B4642FED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9-454D-9B66-4B4642FED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9-454D-9B66-4B4642FED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9-454D-9B66-4B4642FED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9-454D-9B66-4B4642FED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9-454D-9B66-4B4642FED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9-454D-9B66-4B4642FED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9-454D-9B66-4B4642FED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9-454D-9B66-4B4642FED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9-454D-9B66-4B4642FED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9-454D-9B66-4B4642FED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9-454D-9B66-4B4642FED8D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C9-454D-9B66-4B4642FED8D3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C9-454D-9B66-4B4642FED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39-45EF-8A51-863AFAA2DE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9-45EF-8A51-863AFAA2DEF8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39-45EF-8A51-863AFAA2DEF8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39-45EF-8A51-863AFAA2DEF8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39-45EF-8A51-863AFAA2DE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39-45EF-8A51-863AFAA2DEF8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39-45EF-8A51-863AFAA2DE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39-45EF-8A51-863AFAA2DE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39-45EF-8A51-863AFAA2D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39-45EF-8A51-863AFAA2DE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39-45EF-8A51-863AFAA2DE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39-45EF-8A51-863AFAA2DE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39-45EF-8A51-863AFAA2DE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39-45EF-8A51-863AFAA2DE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39-45EF-8A51-863AFAA2DE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39-45EF-8A51-863AFAA2DE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39-45EF-8A51-863AFAA2DE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39-45EF-8A51-863AFAA2DE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39-45EF-8A51-863AFAA2DE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39-45EF-8A51-863AFAA2DE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39-45EF-8A51-863AFAA2DE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39-45EF-8A51-863AFAA2DEF8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39-45EF-8A51-863AFAA2DEF8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39-45EF-8A51-863AFAA2D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6C-4737-96BF-A4E0CF97F8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C-4737-96BF-A4E0CF97F845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6C-4737-96BF-A4E0CF97F84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6C-4737-96BF-A4E0CF97F84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6C-4737-96BF-A4E0CF97F8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6C-4737-96BF-A4E0CF97F84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6C-4737-96BF-A4E0CF97F8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6C-4737-96BF-A4E0CF97F8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12">
                  <c:v>104305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6C-4737-96BF-A4E0CF97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C-4737-96BF-A4E0CF97F8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C-4737-96BF-A4E0CF97F8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C-4737-96BF-A4E0CF97F8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C-4737-96BF-A4E0CF97F8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C-4737-96BF-A4E0CF97F8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C-4737-96BF-A4E0CF97F8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C-4737-96BF-A4E0CF97F8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C-4737-96BF-A4E0CF97F8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C-4737-96BF-A4E0CF97F8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C-4737-96BF-A4E0CF97F8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C-4737-96BF-A4E0CF97F8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C-4737-96BF-A4E0CF97F8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C-4737-96BF-A4E0CF97F84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0.16611556352631274</c:v>
                </c:pt>
                <c:pt idx="1">
                  <c:v>0.25107096293536979</c:v>
                </c:pt>
                <c:pt idx="2">
                  <c:v>0.22672931660024975</c:v>
                </c:pt>
                <c:pt idx="3">
                  <c:v>0.32489926522872725</c:v>
                </c:pt>
                <c:pt idx="4">
                  <c:v>0.29750223015165034</c:v>
                </c:pt>
                <c:pt idx="12">
                  <c:v>0.25166500666002656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6C-4737-96BF-A4E0CF97F845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-0.57067987207262971</c:v>
                </c:pt>
                <c:pt idx="1">
                  <c:v>-0.55624311825589079</c:v>
                </c:pt>
                <c:pt idx="2">
                  <c:v>-0.48826419213973804</c:v>
                </c:pt>
                <c:pt idx="3">
                  <c:v>-0.3136147352264006</c:v>
                </c:pt>
                <c:pt idx="4">
                  <c:v>-0.34486197799369411</c:v>
                </c:pt>
                <c:pt idx="12">
                  <c:v>-0.47277037546250433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6C-4737-96BF-A4E0CF97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26-4ECC-AFEE-E5F425961C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6-4ECC-AFEE-E5F425961C9B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26-4ECC-AFEE-E5F425961C9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6-4ECC-AFEE-E5F425961C9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6-4ECC-AFEE-E5F425961C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6-4ECC-AFEE-E5F425961C9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26-4ECC-AFEE-E5F425961C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26-4ECC-AFEE-E5F425961C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12">
                  <c:v>5.903018619045203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26-4ECC-AFEE-E5F425961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26-4ECC-AFEE-E5F425961C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26-4ECC-AFEE-E5F425961C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6-4ECC-AFEE-E5F425961C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6-4ECC-AFEE-E5F425961C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6-4ECC-AFEE-E5F425961C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6-4ECC-AFEE-E5F425961C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26-4ECC-AFEE-E5F425961C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26-4ECC-AFEE-E5F425961C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26-4ECC-AFEE-E5F425961C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26-4ECC-AFEE-E5F425961C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26-4ECC-AFEE-E5F425961C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26-4ECC-AFEE-E5F425961C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26-4ECC-AFEE-E5F425961C9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12">
                  <c:v>0.6571152566970051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26-4ECC-AFEE-E5F425961C9B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12">
                  <c:v>-1.4955570917998404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26-4ECC-AFEE-E5F425961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7-41E5-BC76-C543F77239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7-41E5-BC76-C543F7723918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07-41E5-BC76-C543F772391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7-41E5-BC76-C543F772391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7-41E5-BC76-C543F77239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7-41E5-BC76-C543F772391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07-41E5-BC76-C543F77239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07-41E5-BC76-C543F77239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12">
                  <c:v>4.1176571330707317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07-41E5-BC76-C543F772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7-41E5-BC76-C543F77239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07-41E5-BC76-C543F77239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07-41E5-BC76-C543F77239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07-41E5-BC76-C543F77239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07-41E5-BC76-C543F77239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07-41E5-BC76-C543F77239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07-41E5-BC76-C543F77239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07-41E5-BC76-C543F77239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07-41E5-BC76-C543F77239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07-41E5-BC76-C543F77239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07-41E5-BC76-C543F77239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07-41E5-BC76-C543F77239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07-41E5-BC76-C543F772391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12">
                  <c:v>0.23872893327884803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07-41E5-BC76-C543F7723918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12">
                  <c:v>-0.30971265017093774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07-41E5-BC76-C543F772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2-48CA-AE28-AF5380CE87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2-48CA-AE28-AF5380CE87DF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2-48CA-AE28-AF5380CE87D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62-48CA-AE28-AF5380CE87D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62-48CA-AE28-AF5380CE87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2-48CA-AE28-AF5380CE87D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62-48CA-AE28-AF5380CE87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62-48CA-AE28-AF5380CE87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12">
                  <c:v>4.4561225287176685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62-48CA-AE28-AF5380CE8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62-48CA-AE28-AF5380CE87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62-48CA-AE28-AF5380CE87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2-48CA-AE28-AF5380CE87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2-48CA-AE28-AF5380CE87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2-48CA-AE28-AF5380CE87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2-48CA-AE28-AF5380CE87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2-48CA-AE28-AF5380CE87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62-48CA-AE28-AF5380CE87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62-48CA-AE28-AF5380CE87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62-48CA-AE28-AF5380CE87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62-48CA-AE28-AF5380CE87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62-48CA-AE28-AF5380CE87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62-48CA-AE28-AF5380CE87D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12">
                  <c:v>-0.12123629585305196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62-48CA-AE28-AF5380CE87DF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12">
                  <c:v>-0.72516790087264482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62-48CA-AE28-AF5380CE8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D9-4439-AD28-CC7E6201E1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9-4439-AD28-CC7E6201E19B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D9-4439-AD28-CC7E6201E19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D9-4439-AD28-CC7E6201E19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D9-4439-AD28-CC7E6201E1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D9-4439-AD28-CC7E6201E19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D9-4439-AD28-CC7E6201E1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D9-4439-AD28-CC7E6201E1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12">
                  <c:v>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D9-4439-AD28-CC7E6201E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D9-4439-AD28-CC7E6201E1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D9-4439-AD28-CC7E6201E1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D9-4439-AD28-CC7E6201E1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D9-4439-AD28-CC7E6201E1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D9-4439-AD28-CC7E6201E1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D9-4439-AD28-CC7E6201E1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D9-4439-AD28-CC7E6201E1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D9-4439-AD28-CC7E6201E1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D9-4439-AD28-CC7E6201E1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D9-4439-AD28-CC7E6201E1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D9-4439-AD28-CC7E6201E1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D9-4439-AD28-CC7E6201E1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D9-4439-AD28-CC7E6201E19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12">
                  <c:v>-0.4041908608937137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D9-4439-AD28-CC7E6201E19B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12">
                  <c:v>0.45499383477188649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D9-4439-AD28-CC7E6201E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94-4E0F-932B-31D303DDBA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4-4E0F-932B-31D303DDBAEE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94-4E0F-932B-31D303DDBAE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94-4E0F-932B-31D303DDBAE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94-4E0F-932B-31D303DDBA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94-4E0F-932B-31D303DDBAE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94-4E0F-932B-31D303DDBA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94-4E0F-932B-31D303DDBA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1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94-4E0F-932B-31D303D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94-4E0F-932B-31D303DDBA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94-4E0F-932B-31D303DDBA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94-4E0F-932B-31D303DDBA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94-4E0F-932B-31D303DDBA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94-4E0F-932B-31D303DDBA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94-4E0F-932B-31D303DDBA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94-4E0F-932B-31D303DDBA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94-4E0F-932B-31D303DDBA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94-4E0F-932B-31D303DDBA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94-4E0F-932B-31D303DDBA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94-4E0F-932B-31D303DDBA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94-4E0F-932B-31D303DDBA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94-4E0F-932B-31D303DDBAE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12">
                  <c:v>0.31714213582428696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94-4E0F-932B-31D303DDBAEE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12">
                  <c:v>0.1737977805178792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94-4E0F-932B-31D303D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3-48C5-BA01-C2230E7D87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3-48C5-BA01-C2230E7D87F9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F3-48C5-BA01-C2230E7D87F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3-48C5-BA01-C2230E7D87F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3-48C5-BA01-C2230E7D87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F3-48C5-BA01-C2230E7D87F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F3-48C5-BA01-C2230E7D87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F3-48C5-BA01-C2230E7D87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12">
                  <c:v>6.2889385226683778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F3-48C5-BA01-C2230E7D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3-48C5-BA01-C2230E7D87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3-48C5-BA01-C2230E7D87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3-48C5-BA01-C2230E7D87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3-48C5-BA01-C2230E7D87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3-48C5-BA01-C2230E7D87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3-48C5-BA01-C2230E7D87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3-48C5-BA01-C2230E7D87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F3-48C5-BA01-C2230E7D87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F3-48C5-BA01-C2230E7D87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F3-48C5-BA01-C2230E7D87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F3-48C5-BA01-C2230E7D87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F3-48C5-BA01-C2230E7D87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F3-48C5-BA01-C2230E7D87F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12">
                  <c:v>0.73552614658719673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F3-48C5-BA01-C2230E7D87F9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12">
                  <c:v>-1.6784231618898389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F3-48C5-BA01-C2230E7D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F3-4088-87E9-1E092462CC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3-4088-87E9-1E092462CCAE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F3-4088-87E9-1E092462CCA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F3-4088-87E9-1E092462CCA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F3-4088-87E9-1E092462CC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F3-4088-87E9-1E092462CCA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F3-4088-87E9-1E092462CC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F3-4088-87E9-1E092462CC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12">
                  <c:v>6.0375010370862023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F3-4088-87E9-1E092462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F3-4088-87E9-1E092462CC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F3-4088-87E9-1E092462CC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F3-4088-87E9-1E092462CC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F3-4088-87E9-1E092462CC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F3-4088-87E9-1E092462CC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F3-4088-87E9-1E092462CC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F3-4088-87E9-1E092462CC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F3-4088-87E9-1E092462CC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F3-4088-87E9-1E092462CC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F3-4088-87E9-1E092462CC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F3-4088-87E9-1E092462CC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F3-4088-87E9-1E092462CC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F3-4088-87E9-1E092462CCA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12">
                  <c:v>0.82725239712125287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F3-4088-87E9-1E092462CCAE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12">
                  <c:v>-1.5704642839650029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F3-4088-87E9-1E092462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87-4CE8-9074-908F7E1EFD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87-4CE8-9074-908F7E1EFD5F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87-4CE8-9074-908F7E1EFD5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87-4CE8-9074-908F7E1EFD5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87-4CE8-9074-908F7E1EFD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87-4CE8-9074-908F7E1EFD5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87-4CE8-9074-908F7E1EFD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87-4CE8-9074-908F7E1EFD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12">
                  <c:v>6.6224541751527495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87-4CE8-9074-908F7E1EF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C87-4CE8-9074-908F7E1EFD5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C87-4CE8-9074-908F7E1EFD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87-4CE8-9074-908F7E1EFD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87-4CE8-9074-908F7E1EFD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87-4CE8-9074-908F7E1EFD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87-4CE8-9074-908F7E1EFD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87-4CE8-9074-908F7E1EFD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87-4CE8-9074-908F7E1EFD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87-4CE8-9074-908F7E1EFD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87-4CE8-9074-908F7E1EFD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87-4CE8-9074-908F7E1EFD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87-4CE8-9074-908F7E1EFD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87-4CE8-9074-908F7E1EFD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87-4CE8-9074-908F7E1EFD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87-4CE8-9074-908F7E1EFD5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12">
                  <c:v>-0.31450134983578781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87-4CE8-9074-908F7E1EFD5F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12">
                  <c:v>-2.9956701662592637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87-4CE8-9074-908F7E1EF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6-47E3-AD5D-4D379BB4DF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6-47E3-AD5D-4D379BB4DF78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6-47E3-AD5D-4D379BB4DF78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6-47E3-AD5D-4D379BB4DF78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6-47E3-AD5D-4D379BB4DF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6-47E3-AD5D-4D379BB4DF78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86-47E3-AD5D-4D379BB4DF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86-47E3-AD5D-4D379BB4DF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12">
                  <c:v>5.5473189087488244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86-47E3-AD5D-4D379BB4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6-47E3-AD5D-4D379BB4DF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6-47E3-AD5D-4D379BB4DF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6-47E3-AD5D-4D379BB4DF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6-47E3-AD5D-4D379BB4DF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6-47E3-AD5D-4D379BB4DF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6-47E3-AD5D-4D379BB4DF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86-47E3-AD5D-4D379BB4DF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86-47E3-AD5D-4D379BB4DF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86-47E3-AD5D-4D379BB4DF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86-47E3-AD5D-4D379BB4DF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86-47E3-AD5D-4D379BB4DF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86-47E3-AD5D-4D379BB4DF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86-47E3-AD5D-4D379BB4DF7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12">
                  <c:v>0.38788099495339168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86-47E3-AD5D-4D379BB4DF78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12">
                  <c:v>-2.5357546287534678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86-47E3-AD5D-4D379BB4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9-42C3-A3A4-AC65E0FB62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9-42C3-A3A4-AC65E0FB6268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9-42C3-A3A4-AC65E0FB626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9-42C3-A3A4-AC65E0FB626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9-42C3-A3A4-AC65E0FB62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09-42C3-A3A4-AC65E0FB626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09-42C3-A3A4-AC65E0FB62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09-42C3-A3A4-AC65E0FB62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12">
                  <c:v>6.2251826385904598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09-42C3-A3A4-AC65E0FB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9-42C3-A3A4-AC65E0FB62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9-42C3-A3A4-AC65E0FB62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9-42C3-A3A4-AC65E0FB62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9-42C3-A3A4-AC65E0FB62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9-42C3-A3A4-AC65E0FB62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9-42C3-A3A4-AC65E0FB62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9-42C3-A3A4-AC65E0FB62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9-42C3-A3A4-AC65E0FB62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9-42C3-A3A4-AC65E0FB62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9-42C3-A3A4-AC65E0FB62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09-42C3-A3A4-AC65E0FB62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09-42C3-A3A4-AC65E0FB62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09-42C3-A3A4-AC65E0FB626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12">
                  <c:v>-0.96903422887942003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09-42C3-A3A4-AC65E0FB6268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12">
                  <c:v>-2.9297469388743282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09-42C3-A3A4-AC65E0FB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2-48E6-AE9B-462C91FDA5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2-48E6-AE9B-462C91FDA5A0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2-48E6-AE9B-462C91FDA5A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2-48E6-AE9B-462C91FDA5A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2-48E6-AE9B-462C91FDA5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2-48E6-AE9B-462C91FDA5A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82-48E6-AE9B-462C91FDA5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82-48E6-AE9B-462C91FDA5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12">
                  <c:v>5.9646388972130655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82-48E6-AE9B-462C91FDA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2-48E6-AE9B-462C91FDA5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2-48E6-AE9B-462C91FDA5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2-48E6-AE9B-462C91FDA5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2-48E6-AE9B-462C91FDA5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2-48E6-AE9B-462C91FDA5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2-48E6-AE9B-462C91FDA5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2-48E6-AE9B-462C91FDA5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2-48E6-AE9B-462C91FDA5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2-48E6-AE9B-462C91FDA5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2-48E6-AE9B-462C91FDA5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82-48E6-AE9B-462C91FDA5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82-48E6-AE9B-462C91FDA5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82-48E6-AE9B-462C91FDA5A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12">
                  <c:v>0.10116247216028551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82-48E6-AE9B-462C91FDA5A0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12">
                  <c:v>-1.1438226412484731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82-48E6-AE9B-462C91FDA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9-4895-A6EF-D5C3622D6A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9-4895-A6EF-D5C3622D6A61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9-4895-A6EF-D5C3622D6A6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9-4895-A6EF-D5C3622D6A6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9-4895-A6EF-D5C3622D6A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19-4895-A6EF-D5C3622D6A6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19-4895-A6EF-D5C3622D6A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19-4895-A6EF-D5C3622D6A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12">
                  <c:v>6.2251826385904598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19-4895-A6EF-D5C3622D6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9-4895-A6EF-D5C3622D6A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9-4895-A6EF-D5C3622D6A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9-4895-A6EF-D5C3622D6A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19-4895-A6EF-D5C3622D6A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19-4895-A6EF-D5C3622D6A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19-4895-A6EF-D5C3622D6A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19-4895-A6EF-D5C3622D6A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19-4895-A6EF-D5C3622D6A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19-4895-A6EF-D5C3622D6A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19-4895-A6EF-D5C3622D6A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19-4895-A6EF-D5C3622D6A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19-4895-A6EF-D5C3622D6A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19-4895-A6EF-D5C3622D6A6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12">
                  <c:v>-0.96903422887942003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19-4895-A6EF-D5C3622D6A61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12">
                  <c:v>-2.9297469388743282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19-4895-A6EF-D5C3622D6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C2-4D71-8815-CF1BD8BAB7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2-4D71-8815-CF1BD8BAB7E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C2-4D71-8815-CF1BD8BAB7E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C2-4D71-8815-CF1BD8BAB7E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C2-4D71-8815-CF1BD8BAB7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C2-4D71-8815-CF1BD8BAB7E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C2-4D71-8815-CF1BD8BAB7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C2-4D71-8815-CF1BD8BAB7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12">
                  <c:v>10.941446613088404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C2-4D71-8815-CF1BD8BAB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C2-4D71-8815-CF1BD8BAB7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C2-4D71-8815-CF1BD8BAB7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C2-4D71-8815-CF1BD8BAB7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C2-4D71-8815-CF1BD8BAB7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2-4D71-8815-CF1BD8BAB7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2-4D71-8815-CF1BD8BAB7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2-4D71-8815-CF1BD8BAB7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2-4D71-8815-CF1BD8BAB7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2-4D71-8815-CF1BD8BAB7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2-4D71-8815-CF1BD8BAB7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2-4D71-8815-CF1BD8BAB7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2-4D71-8815-CF1BD8BAB7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2-4D71-8815-CF1BD8BAB7E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12">
                  <c:v>3.4633125023012319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C2-4D71-8815-CF1BD8BAB7E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12">
                  <c:v>3.2687603828400968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C2-4D71-8815-CF1BD8BAB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E-486A-975B-84064F3C1D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E-486A-975B-84064F3C1DC5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E-486A-975B-84064F3C1DC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E-486A-975B-84064F3C1DC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E-486A-975B-84064F3C1D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1E-486A-975B-84064F3C1DC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1E-486A-975B-84064F3C1D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1E-486A-975B-84064F3C1D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12">
                  <c:v>7.8903467666354263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1E-486A-975B-84064F3C1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E-486A-975B-84064F3C1D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E-486A-975B-84064F3C1D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E-486A-975B-84064F3C1D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E-486A-975B-84064F3C1D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E-486A-975B-84064F3C1D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E-486A-975B-84064F3C1D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E-486A-975B-84064F3C1D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E-486A-975B-84064F3C1D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E-486A-975B-84064F3C1D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E-486A-975B-84064F3C1D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E-486A-975B-84064F3C1D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E-486A-975B-84064F3C1D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E-486A-975B-84064F3C1DC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12">
                  <c:v>-1.8916437546915876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1E-486A-975B-84064F3C1DC5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12">
                  <c:v>-0.99412528305401437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1E-486A-975B-84064F3C1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2-441B-A408-FA22B0E972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2-441B-A408-FA22B0E97252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2-441B-A408-FA22B0E9725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2-441B-A408-FA22B0E9725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2-441B-A408-FA22B0E972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2-441B-A408-FA22B0E9725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C2-441B-A408-FA22B0E972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C2-441B-A408-FA22B0E972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12">
                  <c:v>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C2-441B-A408-FA22B0E97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C2-441B-A408-FA22B0E972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C2-441B-A408-FA22B0E972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2-441B-A408-FA22B0E972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2-441B-A408-FA22B0E972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2-441B-A408-FA22B0E972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2-441B-A408-FA22B0E972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2-441B-A408-FA22B0E972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2-441B-A408-FA22B0E972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2-441B-A408-FA22B0E972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2-441B-A408-FA22B0E972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2-441B-A408-FA22B0E972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2-441B-A408-FA22B0E972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2-441B-A408-FA22B0E9725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12">
                  <c:v>-5.1510434344971268E-2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C2-441B-A408-FA22B0E97252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12">
                  <c:v>0.67295623451692821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C2-441B-A408-FA22B0E97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09-4C6A-A640-A940C37F60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9-4C6A-A640-A940C37F60E5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09-4C6A-A640-A940C37F60E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09-4C6A-A640-A940C37F60E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09-4C6A-A640-A940C37F60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9-4C6A-A640-A940C37F60E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09-4C6A-A640-A940C37F60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09-4C6A-A640-A940C37F60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12">
                  <c:v>5.903018619045203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09-4C6A-A640-A940C37F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09-4C6A-A640-A940C37F60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09-4C6A-A640-A940C37F60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09-4C6A-A640-A940C37F60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09-4C6A-A640-A940C37F60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09-4C6A-A640-A940C37F60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09-4C6A-A640-A940C37F60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09-4C6A-A640-A940C37F60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09-4C6A-A640-A940C37F60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09-4C6A-A640-A940C37F60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09-4C6A-A640-A940C37F60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09-4C6A-A640-A940C37F60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09-4C6A-A640-A940C37F60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09-4C6A-A640-A940C37F60E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12">
                  <c:v>0.6571152566970051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09-4C6A-A640-A940C37F60E5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12">
                  <c:v>-1.4955570917998404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09-4C6A-A640-A940C37F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7-486B-A219-1DBB55C5B5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7-486B-A219-1DBB55C5B542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7-486B-A219-1DBB55C5B54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7-486B-A219-1DBB55C5B54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7-486B-A219-1DBB55C5B5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7-486B-A219-1DBB55C5B54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27-486B-A219-1DBB55C5B5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27-486B-A219-1DBB55C5B5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12">
                  <c:v>5.511184726903366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27-486B-A219-1DBB55C5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27-486B-A219-1DBB55C5B5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27-486B-A219-1DBB55C5B5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7-486B-A219-1DBB55C5B5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7-486B-A219-1DBB55C5B5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7-486B-A219-1DBB55C5B5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7-486B-A219-1DBB55C5B5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27-486B-A219-1DBB55C5B5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27-486B-A219-1DBB55C5B5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27-486B-A219-1DBB55C5B5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27-486B-A219-1DBB55C5B5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27-486B-A219-1DBB55C5B5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27-486B-A219-1DBB55C5B5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27-486B-A219-1DBB55C5B54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12">
                  <c:v>0.48899078332645285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27-486B-A219-1DBB55C5B542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12">
                  <c:v>-1.1187770830723309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27-486B-A219-1DBB55C5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1-4A21-BCF0-FD5CDF3B43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1-4A21-BCF0-FD5CDF3B432C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E1-4A21-BCF0-FD5CDF3B432C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1-4A21-BCF0-FD5CDF3B432C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E1-4A21-BCF0-FD5CDF3B43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E1-4A21-BCF0-FD5CDF3B432C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E1-4A21-BCF0-FD5CDF3B43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E1-4A21-BCF0-FD5CDF3B43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E1-4A21-BCF0-FD5CDF3B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1-4A21-BCF0-FD5CDF3B43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1-4A21-BCF0-FD5CDF3B43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1-4A21-BCF0-FD5CDF3B43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1-4A21-BCF0-FD5CDF3B43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1-4A21-BCF0-FD5CDF3B43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1-4A21-BCF0-FD5CDF3B43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1-4A21-BCF0-FD5CDF3B43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1-4A21-BCF0-FD5CDF3B43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1-4A21-BCF0-FD5CDF3B43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1-4A21-BCF0-FD5CDF3B43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E1-4A21-BCF0-FD5CDF3B43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E1-4A21-BCF0-FD5CDF3B43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E1-4A21-BCF0-FD5CDF3B432C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E1-4A21-BCF0-FD5CDF3B432C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E1-4A21-BCF0-FD5CDF3B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5-4888-A347-DFC64E2424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5-4888-A347-DFC64E24242B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95-4888-A347-DFC64E24242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5-4888-A347-DFC64E24242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5-4888-A347-DFC64E2424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95-4888-A347-DFC64E24242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95-4888-A347-DFC64E242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95-4888-A347-DFC64E2424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95-4888-A347-DFC64E24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95-4888-A347-DFC64E242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95-4888-A347-DFC64E242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95-4888-A347-DFC64E242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95-4888-A347-DFC64E242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95-4888-A347-DFC64E242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95-4888-A347-DFC64E242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95-4888-A347-DFC64E242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95-4888-A347-DFC64E242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95-4888-A347-DFC64E242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95-4888-A347-DFC64E242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95-4888-A347-DFC64E242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95-4888-A347-DFC64E242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95-4888-A347-DFC64E24242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95-4888-A347-DFC64E24242B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95-4888-A347-DFC64E24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C-41EF-95FD-B9671707783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C-41EF-95FD-B9671707783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C-41EF-95FD-B9671707783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C-41EF-95FD-B9671707783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4C-41EF-95FD-B9671707783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4C-41EF-95FD-B9671707783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4C-41EF-95FD-B967170778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4C-41EF-95FD-B9671707783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12">
                  <c:v>8.7511536202701574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4C-41EF-95FD-B967170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4C-41EF-95FD-B967170778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4C-41EF-95FD-B967170778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4C-41EF-95FD-B967170778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4C-41EF-95FD-B967170778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4C-41EF-95FD-B967170778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4C-41EF-95FD-B967170778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4C-41EF-95FD-B967170778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4C-41EF-95FD-B967170778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4C-41EF-95FD-B967170778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4C-41EF-95FD-B967170778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4C-41EF-95FD-B967170778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4C-41EF-95FD-B967170778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4C-41EF-95FD-B9671707783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12">
                  <c:v>1.766575630160359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4C-41EF-95FD-B9671707783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12">
                  <c:v>0.20495292045591107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4C-41EF-95FD-B967170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96-442E-B159-C7B28227F8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6-442E-B159-C7B28227F89A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96-442E-B159-C7B28227F89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96-442E-B159-C7B28227F89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96-442E-B159-C7B28227F8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96-442E-B159-C7B28227F89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96-442E-B159-C7B28227F8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96-442E-B159-C7B28227F8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96-442E-B159-C7B28227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96-442E-B159-C7B28227F8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96-442E-B159-C7B28227F8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96-442E-B159-C7B28227F8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96-442E-B159-C7B28227F8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96-442E-B159-C7B28227F8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96-442E-B159-C7B28227F8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96-442E-B159-C7B28227F8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96-442E-B159-C7B28227F8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96-442E-B159-C7B28227F8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96-442E-B159-C7B28227F8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96-442E-B159-C7B28227F8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96-442E-B159-C7B28227F8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96-442E-B159-C7B28227F89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96-442E-B159-C7B28227F89A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96-442E-B159-C7B28227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7-48B4-A339-B6B1DAD73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7-48B4-A339-B6B1DAD7320D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F7-48B4-A339-B6B1DAD73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7-48B4-A339-B6B1DAD7320D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7-48B4-A339-B6B1DAD73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12">
                  <c:v>0.78422000000000014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7-48B4-A339-B6B1DAD73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F7-48B4-A339-B6B1DAD732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F7-48B4-A339-B6B1DAD732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F7-48B4-A339-B6B1DAD732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F7-48B4-A339-B6B1DAD732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F7-48B4-A339-B6B1DAD732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7-48B4-A339-B6B1DAD732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7-48B4-A339-B6B1DAD732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7-48B4-A339-B6B1DAD732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7-48B4-A339-B6B1DAD732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7-48B4-A339-B6B1DAD732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7-48B4-A339-B6B1DAD732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7-48B4-A339-B6B1DAD732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7-48B4-A339-B6B1DAD7320D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0.15811900776137566</c:v>
                </c:pt>
                <c:pt idx="1">
                  <c:v>0.24257651895842836</c:v>
                </c:pt>
                <c:pt idx="2">
                  <c:v>0.21838152156356028</c:v>
                </c:pt>
                <c:pt idx="3">
                  <c:v>0.3157894736842104</c:v>
                </c:pt>
                <c:pt idx="4">
                  <c:v>0.28880429139989627</c:v>
                </c:pt>
                <c:pt idx="12">
                  <c:v>0.24480679586718357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F7-48B4-A339-B6B1DAD7320D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0.13075780089153044</c:v>
                </c:pt>
                <c:pt idx="1">
                  <c:v>0.16888697894284466</c:v>
                </c:pt>
                <c:pt idx="2">
                  <c:v>0.34768626049669482</c:v>
                </c:pt>
                <c:pt idx="3">
                  <c:v>0.80787334189131355</c:v>
                </c:pt>
                <c:pt idx="4">
                  <c:v>0.72567191844300294</c:v>
                </c:pt>
                <c:pt idx="12">
                  <c:v>0.39046079611395301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F7-48B4-A339-B6B1DAD73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A-4F58-A261-18435A7AAF7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A-4F58-A261-18435A7AAF74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A-4F58-A261-18435A7AAF7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A-4F58-A261-18435A7AAF74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A-4F58-A261-18435A7AAF7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A-4F58-A261-18435A7A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3A-4F58-A261-18435A7AAF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3A-4F58-A261-18435A7AAF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3A-4F58-A261-18435A7AAF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3A-4F58-A261-18435A7AAF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3A-4F58-A261-18435A7AAF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A-4F58-A261-18435A7AAF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A-4F58-A261-18435A7AAF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A-4F58-A261-18435A7AAF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A-4F58-A261-18435A7AAF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A-4F58-A261-18435A7AAF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A-4F58-A261-18435A7AAF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A-4F58-A261-18435A7AAF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A-4F58-A261-18435A7AAF7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3A-4F58-A261-18435A7AAF74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3A-4F58-A261-18435A7A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D-45E1-95FD-2764769F04A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D-45E1-95FD-2764769F04A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FD-45E1-95FD-2764769F04A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D-45E1-95FD-2764769F04A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FD-45E1-95FD-2764769F04A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FD-45E1-95FD-2764769F04A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FD-45E1-95FD-2764769F04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FD-45E1-95FD-2764769F04A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FD-45E1-95FD-2764769F0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D-45E1-95FD-2764769F04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D-45E1-95FD-2764769F04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D-45E1-95FD-2764769F04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D-45E1-95FD-2764769F04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D-45E1-95FD-2764769F04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D-45E1-95FD-2764769F04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D-45E1-95FD-2764769F04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D-45E1-95FD-2764769F04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D-45E1-95FD-2764769F04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D-45E1-95FD-2764769F04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D-45E1-95FD-2764769F04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D-45E1-95FD-2764769F04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D-45E1-95FD-2764769F04A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FD-45E1-95FD-2764769F04A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FD-45E1-95FD-2764769F0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5-4A4D-88CA-73207FC0D7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5-4A4D-88CA-73207FC0D751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E5-4A4D-88CA-73207FC0D75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E5-4A4D-88CA-73207FC0D75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5-4A4D-88CA-73207FC0D7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E5-4A4D-88CA-73207FC0D75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E5-4A4D-88CA-73207FC0D7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E5-4A4D-88CA-73207FC0D7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E5-4A4D-88CA-73207FC0D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5-4A4D-88CA-73207FC0D7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5-4A4D-88CA-73207FC0D7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5-4A4D-88CA-73207FC0D7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5-4A4D-88CA-73207FC0D7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5-4A4D-88CA-73207FC0D7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5-4A4D-88CA-73207FC0D7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5-4A4D-88CA-73207FC0D7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5-4A4D-88CA-73207FC0D7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5-4A4D-88CA-73207FC0D7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5-4A4D-88CA-73207FC0D7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E5-4A4D-88CA-73207FC0D7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E5-4A4D-88CA-73207FC0D7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E5-4A4D-88CA-73207FC0D75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E5-4A4D-88CA-73207FC0D751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E5-4A4D-88CA-73207FC0D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8-45DF-B4C4-DA0C3B104C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8-45DF-B4C4-DA0C3B104C16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8-45DF-B4C4-DA0C3B104C16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8-45DF-B4C4-DA0C3B104C16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8-45DF-B4C4-DA0C3B104C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8-45DF-B4C4-DA0C3B104C16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68-45DF-B4C4-DA0C3B104C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68-45DF-B4C4-DA0C3B104C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12">
                  <c:v>48212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68-45DF-B4C4-DA0C3B10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68-45DF-B4C4-DA0C3B104C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8-45DF-B4C4-DA0C3B104C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8-45DF-B4C4-DA0C3B104C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8-45DF-B4C4-DA0C3B104C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8-45DF-B4C4-DA0C3B104C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8-45DF-B4C4-DA0C3B104C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8-45DF-B4C4-DA0C3B104C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8-45DF-B4C4-DA0C3B104C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8-45DF-B4C4-DA0C3B104C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8-45DF-B4C4-DA0C3B104C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68-45DF-B4C4-DA0C3B104C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68-45DF-B4C4-DA0C3B104C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68-45DF-B4C4-DA0C3B104C16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12">
                  <c:v>-0.11986563949030637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68-45DF-B4C4-DA0C3B104C16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12">
                  <c:v>0.86600611526105964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68-45DF-B4C4-DA0C3B10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11298</c:v>
                </c:pt>
                <c:pt idx="1">
                  <c:v>6846</c:v>
                </c:pt>
                <c:pt idx="2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7-417E-B77D-3CEF8C77B46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12797</c:v>
                </c:pt>
                <c:pt idx="1">
                  <c:v>1650</c:v>
                </c:pt>
                <c:pt idx="2">
                  <c:v>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7-417E-B77D-3CEF8C77B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E7-417E-B77D-3CEF8C77B4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E7-417E-B77D-3CEF8C77B4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E7-417E-B77D-3CEF8C77B46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7-417E-B77D-3CEF8C77B46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7-417E-B77D-3CEF8C77B46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7-417E-B77D-3CEF8C77B46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7-417E-B77D-3CEF8C77B46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7-417E-B77D-3CEF8C77B46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7-417E-B77D-3CEF8C77B46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0.73054746817377403</c:v>
                </c:pt>
                <c:pt idx="1">
                  <c:v>9.4194211337557801E-2</c:v>
                </c:pt>
                <c:pt idx="2">
                  <c:v>0.17525832048866816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E7-417E-B77D-3CEF8C77B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E7-417E-B77D-3CEF8C77B4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E7-417E-B77D-3CEF8C77B4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7-417E-B77D-3CEF8C77B4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7-417E-B77D-3CEF8C77B4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7-417E-B77D-3CEF8C77B4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7-417E-B77D-3CEF8C77B46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7-417E-B77D-3CEF8C77B46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7-417E-B77D-3CEF8C77B46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7-417E-B77D-3CEF8C77B46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7-417E-B77D-3CEF8C77B46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7-417E-B77D-3CEF8C77B46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7-417E-B77D-3CEF8C77B46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0.13267835015046914</c:v>
                </c:pt>
                <c:pt idx="1">
                  <c:v>-0.75898334794040312</c:v>
                </c:pt>
                <c:pt idx="2">
                  <c:v>1.8531598513011152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E7-417E-B77D-3CEF8C77B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2AB-4DB7-92B2-0DFBBF9132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2AB-4DB7-92B2-0DFBBF9132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2AB-4DB7-92B2-0DFBBF9132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AB-4DB7-92B2-0DFBBF9132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AB-4DB7-92B2-0DFBBF91321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B-4DB7-92B2-0DFBBF91321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B-4DB7-92B2-0DFBBF91321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B-4DB7-92B2-0DFBBF91321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B-4DB7-92B2-0DFBBF91321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B-4DB7-92B2-0DFBBF91321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B-4DB7-92B2-0DFBBF913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12797</c:v>
                </c:pt>
                <c:pt idx="1">
                  <c:v>1650</c:v>
                </c:pt>
                <c:pt idx="2">
                  <c:v>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AB-4DB7-92B2-0DFBBF913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7C-4FC9-8B46-7EF0BE2F259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7C-4FC9-8B46-7EF0BE2F259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C-4FC9-8B46-7EF0BE2F259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C-4FC9-8B46-7EF0BE2F259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C-4FC9-8B46-7EF0BE2F259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C-4FC9-8B46-7EF0BE2F259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C-4FC9-8B46-7EF0BE2F259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C-4FC9-8B46-7EF0BE2F259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7C-4FC9-8B46-7EF0BE2F259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7C-4FC9-8B46-7EF0BE2F2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A7C-4FC9-8B46-7EF0BE2F259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7C-4FC9-8B46-7EF0BE2F259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C-4FC9-8B46-7EF0BE2F259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7C-4FC9-8B46-7EF0BE2F259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7C-4FC9-8B46-7EF0BE2F2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A7C-4FC9-8B46-7EF0BE2F259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A7C-4FC9-8B46-7EF0BE2F259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7C-4FC9-8B46-7EF0BE2F259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7C-4FC9-8B46-7EF0BE2F259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7C-4FC9-8B46-7EF0BE2F259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7C-4FC9-8B46-7EF0BE2F259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7C-4FC9-8B46-7EF0BE2F259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7C-4FC9-8B46-7EF0BE2F259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7C-4FC9-8B46-7EF0BE2F259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7C-4FC9-8B46-7EF0BE2F259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7C-4FC9-8B46-7EF0BE2F259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7C-4FC9-8B46-7EF0BE2F259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7C-4FC9-8B46-7EF0BE2F259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7C-4FC9-8B46-7EF0BE2F259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7C-4FC9-8B46-7EF0BE2F259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7C-4FC9-8B46-7EF0BE2F259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7C-4FC9-8B46-7EF0BE2F259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7C-4FC9-8B46-7EF0BE2F25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A7C-4FC9-8B46-7EF0BE2F259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7C-4FC9-8B46-7EF0BE2F25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A7C-4FC9-8B46-7EF0BE2F25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7C-4FC9-8B46-7EF0BE2F25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A7C-4FC9-8B46-7EF0BE2F25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A7C-4FC9-8B46-7EF0BE2F25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A7C-4FC9-8B46-7EF0BE2F25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A7C-4FC9-8B46-7EF0BE2F25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A7C-4FC9-8B46-7EF0BE2F25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A7C-4FC9-8B46-7EF0BE2F25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A7C-4FC9-8B46-7EF0BE2F25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A7C-4FC9-8B46-7EF0BE2F25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A7C-4FC9-8B46-7EF0BE2F259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A7C-4FC9-8B46-7EF0BE2F259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A7C-4FC9-8B46-7EF0BE2F259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A7C-4FC9-8B46-7EF0BE2F259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A7C-4FC9-8B46-7EF0BE2F259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7C-4FC9-8B46-7EF0BE2F259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7C-4FC9-8B46-7EF0BE2F259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7C-4FC9-8B46-7EF0BE2F259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7C-4FC9-8B46-7EF0BE2F259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7C-4FC9-8B46-7EF0BE2F259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7C-4FC9-8B46-7EF0BE2F259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7C-4FC9-8B46-7EF0BE2F259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7C-4FC9-8B46-7EF0BE2F259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7C-4FC9-8B46-7EF0BE2F259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7C-4FC9-8B46-7EF0BE2F259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7C-4FC9-8B46-7EF0BE2F259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7C-4FC9-8B46-7EF0BE2F259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7C-4FC9-8B46-7EF0BE2F259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7C-4FC9-8B46-7EF0BE2F259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7C-4FC9-8B46-7EF0BE2F259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7C-4FC9-8B46-7EF0BE2F25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A7C-4FC9-8B46-7EF0BE2F259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7C-4FC9-8B46-7EF0BE2F259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7C-4FC9-8B46-7EF0BE2F259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7C-4FC9-8B46-7EF0BE2F259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7C-4FC9-8B46-7EF0BE2F259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7C-4FC9-8B46-7EF0BE2F259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A7C-4FC9-8B46-7EF0BE2F259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7C-4FC9-8B46-7EF0BE2F259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A7C-4FC9-8B46-7EF0BE2F259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7C-4FC9-8B46-7EF0BE2F259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7C-4FC9-8B46-7EF0BE2F259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7C-4FC9-8B46-7EF0BE2F259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7C-4FC9-8B46-7EF0BE2F259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7C-4FC9-8B46-7EF0BE2F259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A7C-4FC9-8B46-7EF0BE2F259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7C-4FC9-8B46-7EF0BE2F259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7C-4FC9-8B46-7EF0BE2F25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A7C-4FC9-8B46-7EF0BE2F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205-42D8-B2CC-92193E7ED80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05-42D8-B2CC-92193E7ED80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5-42D8-B2CC-92193E7ED80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5-42D8-B2CC-92193E7ED80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05-42D8-B2CC-92193E7ED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5441</c:v>
                </c:pt>
                <c:pt idx="1">
                  <c:v>0</c:v>
                </c:pt>
                <c:pt idx="2">
                  <c:v>5441</c:v>
                </c:pt>
                <c:pt idx="3">
                  <c:v>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E-4EC1-BB87-3C4E156D3D6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17275</c:v>
                </c:pt>
                <c:pt idx="1">
                  <c:v>0</c:v>
                </c:pt>
                <c:pt idx="2">
                  <c:v>0</c:v>
                </c:pt>
                <c:pt idx="3">
                  <c:v>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E-4EC1-BB87-3C4E156D3D6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16131</c:v>
                </c:pt>
                <c:pt idx="1">
                  <c:v>0</c:v>
                </c:pt>
                <c:pt idx="2">
                  <c:v>0</c:v>
                </c:pt>
                <c:pt idx="3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E-4EC1-BB87-3C4E156D3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-6.6222865412445708E-2</c:v>
                </c:pt>
                <c:pt idx="1">
                  <c:v>0</c:v>
                </c:pt>
                <c:pt idx="2">
                  <c:v>0</c:v>
                </c:pt>
                <c:pt idx="3">
                  <c:v>-0.28740359897172241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E-4EC1-BB87-3C4E156D3D68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2.0185254491017965</c:v>
                </c:pt>
                <c:pt idx="1">
                  <c:v>0</c:v>
                </c:pt>
                <c:pt idx="2">
                  <c:v>-1</c:v>
                </c:pt>
                <c:pt idx="3">
                  <c:v>-0.64723848307457366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3E-4EC1-BB87-3C4E156D3D68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0.91550695825049699</c:v>
                </c:pt>
                <c:pt idx="1">
                  <c:v>0</c:v>
                </c:pt>
                <c:pt idx="2">
                  <c:v>0</c:v>
                </c:pt>
                <c:pt idx="3">
                  <c:v>2.3194168323392977E-3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3E-4EC1-BB87-3C4E156D3D68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0.9208768624764514</c:v>
                </c:pt>
                <c:pt idx="1">
                  <c:v>0</c:v>
                </c:pt>
                <c:pt idx="2">
                  <c:v>0</c:v>
                </c:pt>
                <c:pt idx="3">
                  <c:v>7.9123137523548548E-2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3E-4EC1-BB87-3C4E156D3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A8-41C9-8657-605CD782EB9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A8-41C9-8657-605CD782EB9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8-41C9-8657-605CD782EB9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8-41C9-8657-605CD782EB9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A8-41C9-8657-605CD782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5168</c:v>
                </c:pt>
                <c:pt idx="1">
                  <c:v>0</c:v>
                </c:pt>
                <c:pt idx="2">
                  <c:v>5168</c:v>
                </c:pt>
                <c:pt idx="3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7-4B1E-B5C4-245DA5087D3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10660</c:v>
                </c:pt>
                <c:pt idx="1">
                  <c:v>0</c:v>
                </c:pt>
                <c:pt idx="2">
                  <c:v>0</c:v>
                </c:pt>
                <c:pt idx="3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7-4B1E-B5C4-245DA5087D3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12073</c:v>
                </c:pt>
                <c:pt idx="1">
                  <c:v>0</c:v>
                </c:pt>
                <c:pt idx="2">
                  <c:v>0</c:v>
                </c:pt>
                <c:pt idx="3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7-4B1E-B5C4-245DA5087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0.13255159474671663</c:v>
                </c:pt>
                <c:pt idx="1">
                  <c:v>0</c:v>
                </c:pt>
                <c:pt idx="2">
                  <c:v>0</c:v>
                </c:pt>
                <c:pt idx="3">
                  <c:v>0.13479623824451403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7-4B1E-B5C4-245DA5087D38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1.5725548689537607</c:v>
                </c:pt>
                <c:pt idx="1">
                  <c:v>0</c:v>
                </c:pt>
                <c:pt idx="2">
                  <c:v>-1</c:v>
                </c:pt>
                <c:pt idx="3">
                  <c:v>-0.45808383233532934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7-4B1E-B5C4-245DA5087D38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0.99331848552338531</c:v>
                </c:pt>
                <c:pt idx="1">
                  <c:v>0</c:v>
                </c:pt>
                <c:pt idx="2">
                  <c:v>0</c:v>
                </c:pt>
                <c:pt idx="3">
                  <c:v>6.6815144766146995E-3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57-4B1E-B5C4-245DA5087D38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0.94342424005626324</c:v>
                </c:pt>
                <c:pt idx="1">
                  <c:v>0</c:v>
                </c:pt>
                <c:pt idx="2">
                  <c:v>0</c:v>
                </c:pt>
                <c:pt idx="3">
                  <c:v>5.6575759943736814E-2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57-4B1E-B5C4-245DA5087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26-49F9-A55E-15BBCEE2801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26-49F9-A55E-15BBCEE2801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6-49F9-A55E-15BBCEE2801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6-49F9-A55E-15BBCEE2801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26-49F9-A55E-15BBCEE2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273</c:v>
                </c:pt>
                <c:pt idx="1">
                  <c:v>0</c:v>
                </c:pt>
                <c:pt idx="2">
                  <c:v>273</c:v>
                </c:pt>
                <c:pt idx="3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D-4BA0-BB3B-3433AB7C9E1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6615</c:v>
                </c:pt>
                <c:pt idx="1">
                  <c:v>0</c:v>
                </c:pt>
                <c:pt idx="2">
                  <c:v>0</c:v>
                </c:pt>
                <c:pt idx="3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D-4BA0-BB3B-3433AB7C9E1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4058</c:v>
                </c:pt>
                <c:pt idx="1">
                  <c:v>0</c:v>
                </c:pt>
                <c:pt idx="2">
                  <c:v>0</c:v>
                </c:pt>
                <c:pt idx="3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D-4BA0-BB3B-3433AB7C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-0.38654572940287224</c:v>
                </c:pt>
                <c:pt idx="1">
                  <c:v>0</c:v>
                </c:pt>
                <c:pt idx="2">
                  <c:v>0</c:v>
                </c:pt>
                <c:pt idx="3">
                  <c:v>-0.49349655700076511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D-4BA0-BB3B-3433AB7C9E1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5.2334869431643627</c:v>
                </c:pt>
                <c:pt idx="1">
                  <c:v>0</c:v>
                </c:pt>
                <c:pt idx="2">
                  <c:v>-1</c:v>
                </c:pt>
                <c:pt idx="3">
                  <c:v>-0.74469726185885077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8D-4BA0-BB3B-3433AB7C9E1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0.90925362448541258</c:v>
                </c:pt>
                <c:pt idx="1">
                  <c:v>0</c:v>
                </c:pt>
                <c:pt idx="2">
                  <c:v>0</c:v>
                </c:pt>
                <c:pt idx="3">
                  <c:v>1.9688562734920352E-3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8D-4BA0-BB3B-3433AB7C9E1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0.85974576271186443</c:v>
                </c:pt>
                <c:pt idx="1">
                  <c:v>0</c:v>
                </c:pt>
                <c:pt idx="2">
                  <c:v>0</c:v>
                </c:pt>
                <c:pt idx="3">
                  <c:v>0.1402542372881356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8D-4BA0-BB3B-3433AB7C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A-4582-91D5-E0B3F2F2CA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DA-4582-91D5-E0B3F2F2CA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DA-4582-91D5-E0B3F2F2CA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DA-4582-91D5-E0B3F2F2CA1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DA-4582-91D5-E0B3F2F2CA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3DA-4582-91D5-E0B3F2F2CA1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DA-4582-91D5-E0B3F2F2CA1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DA-4582-91D5-E0B3F2F2CA1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DA-4582-91D5-E0B3F2F2CA1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DA-4582-91D5-E0B3F2F2CA1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A-4582-91D5-E0B3F2F2CA1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A-4582-91D5-E0B3F2F2CA1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A-4582-91D5-E0B3F2F2CA1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A-4582-91D5-E0B3F2F2CA1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A-4582-91D5-E0B3F2F2CA1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A-4582-91D5-E0B3F2F2CA1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A-4582-91D5-E0B3F2F2CA1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A-4582-91D5-E0B3F2F2CA1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A-4582-91D5-E0B3F2F2CA1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3DA-4582-91D5-E0B3F2F2CA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DA-4582-91D5-E0B3F2F2C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1-46C9-8737-81A3F9E7FB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1-46C9-8737-81A3F9E7FB0D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1-46C9-8737-81A3F9E7FB0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1-46C9-8737-81A3F9E7FB0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01-46C9-8737-81A3F9E7FB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1-46C9-8737-81A3F9E7FB0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01-46C9-8737-81A3F9E7FB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01-46C9-8737-81A3F9E7FB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12">
                  <c:v>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01-46C9-8737-81A3F9E7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301-46C9-8737-81A3F9E7FB0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301-46C9-8737-81A3F9E7FB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01-46C9-8737-81A3F9E7FB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01-46C9-8737-81A3F9E7FB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1-46C9-8737-81A3F9E7FB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1-46C9-8737-81A3F9E7FB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1-46C9-8737-81A3F9E7FB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1-46C9-8737-81A3F9E7FB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1-46C9-8737-81A3F9E7FB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1-46C9-8737-81A3F9E7FB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1-46C9-8737-81A3F9E7FB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1-46C9-8737-81A3F9E7FB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1-46C9-8737-81A3F9E7FB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1-46C9-8737-81A3F9E7FB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1-46C9-8737-81A3F9E7FB0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12">
                  <c:v>-9.9495644199908306E-2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01-46C9-8737-81A3F9E7FB0D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12">
                  <c:v>-0.17218124341412011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01-46C9-8737-81A3F9E7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7-4103-9F22-4668FAF51DE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7-4103-9F22-4668FAF51DE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7-4103-9F22-4668FAF51DE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7-4103-9F22-4668FAF51DE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7-4103-9F22-4668FAF51DE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7-4103-9F22-4668FAF51DE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7-4103-9F22-4668FAF51DE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7-4103-9F22-4668FAF51DE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7-4103-9F22-4668FAF51DE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7-4103-9F22-4668FAF51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AC7-4103-9F22-4668FAF51DE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7-4103-9F22-4668FAF51DE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7-4103-9F22-4668FAF51DE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7-4103-9F22-4668FAF51DE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7-4103-9F22-4668FAF51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AC7-4103-9F22-4668FAF51DE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AC7-4103-9F22-4668FAF51DE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7-4103-9F22-4668FAF51DE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7-4103-9F22-4668FAF51DE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7-4103-9F22-4668FAF51DE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C7-4103-9F22-4668FAF51DE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C7-4103-9F22-4668FAF51DE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C7-4103-9F22-4668FAF51DE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C7-4103-9F22-4668FAF51DE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C7-4103-9F22-4668FAF51DE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C7-4103-9F22-4668FAF51DE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C7-4103-9F22-4668FAF51DE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C7-4103-9F22-4668FAF51DE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C7-4103-9F22-4668FAF51DE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C7-4103-9F22-4668FAF51DE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C7-4103-9F22-4668FAF51DE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C7-4103-9F22-4668FAF51DE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C7-4103-9F22-4668FAF51D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AC7-4103-9F22-4668FAF51DE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C7-4103-9F22-4668FAF51D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C7-4103-9F22-4668FAF51D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AC7-4103-9F22-4668FAF51D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AC7-4103-9F22-4668FAF51D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AC7-4103-9F22-4668FAF51D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AC7-4103-9F22-4668FAF51D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AC7-4103-9F22-4668FAF51D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AC7-4103-9F22-4668FAF51D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AC7-4103-9F22-4668FAF51D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AC7-4103-9F22-4668FAF51D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AC7-4103-9F22-4668FAF51D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AC7-4103-9F22-4668FAF51D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AC7-4103-9F22-4668FAF51D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AC7-4103-9F22-4668FAF51D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AC7-4103-9F22-4668FAF51DE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AC7-4103-9F22-4668FAF51DE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C7-4103-9F22-4668FAF51DE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C7-4103-9F22-4668FAF51DE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C7-4103-9F22-4668FAF51DE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C7-4103-9F22-4668FAF51DE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C7-4103-9F22-4668FAF51DE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C7-4103-9F22-4668FAF51DE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C7-4103-9F22-4668FAF51DE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C7-4103-9F22-4668FAF51DE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C7-4103-9F22-4668FAF51DE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C7-4103-9F22-4668FAF51DE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C7-4103-9F22-4668FAF51DE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AC7-4103-9F22-4668FAF51DE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C7-4103-9F22-4668FAF51DE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AC7-4103-9F22-4668FAF51DE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AC7-4103-9F22-4668FAF51DE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AC7-4103-9F22-4668FAF51D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AC7-4103-9F22-4668FAF51DE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AC7-4103-9F22-4668FAF51DE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AC7-4103-9F22-4668FAF51DE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AC7-4103-9F22-4668FAF51DE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AC7-4103-9F22-4668FAF51DE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AC7-4103-9F22-4668FAF51DE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AC7-4103-9F22-4668FAF51DE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AC7-4103-9F22-4668FAF51DE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AC7-4103-9F22-4668FAF51DE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AC7-4103-9F22-4668FAF51DE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AC7-4103-9F22-4668FAF51DE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AC7-4103-9F22-4668FAF51DE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AC7-4103-9F22-4668FAF51DE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AC7-4103-9F22-4668FAF51DE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AC7-4103-9F22-4668FAF51DE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AC7-4103-9F22-4668FAF51DE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AC7-4103-9F22-4668FAF51D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AC7-4103-9F22-4668FAF5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E-499A-A30E-A3F40539CC7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E-499A-A30E-A3F40539CC7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1E-499A-A30E-A3F40539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1E-499A-A30E-A3F40539CC7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1E-499A-A30E-A3F40539CC7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1E-499A-A30E-A3F40539CC7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1E-499A-A30E-A3F40539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D-496A-BDF9-8D24867C4A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2D-496A-BDF9-8D24867C4A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2D-496A-BDF9-8D24867C4A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82D-496A-BDF9-8D24867C4A0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82D-496A-BDF9-8D24867C4A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2D-496A-BDF9-8D24867C4A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2D-496A-BDF9-8D24867C4A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2D-496A-BDF9-8D24867C4A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2D-496A-BDF9-8D24867C4A0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2D-496A-BDF9-8D24867C4A0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D-496A-BDF9-8D24867C4A0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D-496A-BDF9-8D24867C4A0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D-496A-BDF9-8D24867C4A0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D-496A-BDF9-8D24867C4A0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D-496A-BDF9-8D24867C4A0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D-496A-BDF9-8D24867C4A0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D-496A-BDF9-8D24867C4A0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2D-496A-BDF9-8D24867C4A0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2D-496A-BDF9-8D24867C4A0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82D-496A-BDF9-8D24867C4A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82D-496A-BDF9-8D24867C4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B-4AD0-944D-EA75612E448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B-4AD0-944D-EA75612E448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B-4AD0-944D-EA75612E448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B-4AD0-944D-EA75612E448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B-4AD0-944D-EA75612E448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B-4AD0-944D-EA75612E448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B-4AD0-944D-EA75612E448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B-4AD0-944D-EA75612E448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B-4AD0-944D-EA75612E448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B-4AD0-944D-EA75612E4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CCB-4AD0-944D-EA75612E448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B-4AD0-944D-EA75612E448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B-4AD0-944D-EA75612E448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B-4AD0-944D-EA75612E448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B-4AD0-944D-EA75612E4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CCB-4AD0-944D-EA75612E448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CCB-4AD0-944D-EA75612E448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CB-4AD0-944D-EA75612E448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CB-4AD0-944D-EA75612E448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CB-4AD0-944D-EA75612E448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CB-4AD0-944D-EA75612E448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CB-4AD0-944D-EA75612E448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CB-4AD0-944D-EA75612E448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CB-4AD0-944D-EA75612E448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CB-4AD0-944D-EA75612E448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CB-4AD0-944D-EA75612E448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CB-4AD0-944D-EA75612E448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CB-4AD0-944D-EA75612E448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CB-4AD0-944D-EA75612E448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CB-4AD0-944D-EA75612E448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CB-4AD0-944D-EA75612E448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CB-4AD0-944D-EA75612E448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CB-4AD0-944D-EA75612E44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CCB-4AD0-944D-EA75612E448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CB-4AD0-944D-EA75612E44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CCB-4AD0-944D-EA75612E44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CCB-4AD0-944D-EA75612E44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CCB-4AD0-944D-EA75612E44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CCB-4AD0-944D-EA75612E44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CCB-4AD0-944D-EA75612E44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CCB-4AD0-944D-EA75612E44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CCB-4AD0-944D-EA75612E44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CCB-4AD0-944D-EA75612E44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CCB-4AD0-944D-EA75612E44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CCB-4AD0-944D-EA75612E44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CCB-4AD0-944D-EA75612E44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CCB-4AD0-944D-EA75612E44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CCB-4AD0-944D-EA75612E44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CCB-4AD0-944D-EA75612E448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CCB-4AD0-944D-EA75612E448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CB-4AD0-944D-EA75612E448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CB-4AD0-944D-EA75612E448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CB-4AD0-944D-EA75612E448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CB-4AD0-944D-EA75612E448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CB-4AD0-944D-EA75612E448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CB-4AD0-944D-EA75612E448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CB-4AD0-944D-EA75612E448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CB-4AD0-944D-EA75612E448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CB-4AD0-944D-EA75612E448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CB-4AD0-944D-EA75612E448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CCB-4AD0-944D-EA75612E448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CCB-4AD0-944D-EA75612E448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CB-4AD0-944D-EA75612E448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CB-4AD0-944D-EA75612E448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CB-4AD0-944D-EA75612E448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CCB-4AD0-944D-EA75612E44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CCB-4AD0-944D-EA75612E448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CCB-4AD0-944D-EA75612E448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CB-4AD0-944D-EA75612E448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CCB-4AD0-944D-EA75612E448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CB-4AD0-944D-EA75612E448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CCB-4AD0-944D-EA75612E448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CB-4AD0-944D-EA75612E448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CCB-4AD0-944D-EA75612E448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CB-4AD0-944D-EA75612E448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CCB-4AD0-944D-EA75612E448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CCB-4AD0-944D-EA75612E448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CCB-4AD0-944D-EA75612E448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CCB-4AD0-944D-EA75612E448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CCB-4AD0-944D-EA75612E448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CCB-4AD0-944D-EA75612E448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CCB-4AD0-944D-EA75612E448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CCB-4AD0-944D-EA75612E44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CCB-4AD0-944D-EA75612E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9-40BD-9E07-6A4049FBBF6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9-40BD-9E07-6A4049FBBF6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9-40BD-9E07-6A4049FB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79-40BD-9E07-6A4049FBBF65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79-40BD-9E07-6A4049FBBF65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79-40BD-9E07-6A4049FBBF65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79-40BD-9E07-6A4049FB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4-4DF6-8090-0129716518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B4-4DF6-8090-0129716518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0B4-4DF6-8090-0129716518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B4-4DF6-8090-0129716518E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B4-4DF6-8090-0129716518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0B4-4DF6-8090-0129716518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B4-4DF6-8090-0129716518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B4-4DF6-8090-0129716518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B4-4DF6-8090-0129716518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B4-4DF6-8090-0129716518E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4-4DF6-8090-0129716518E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4-4DF6-8090-0129716518E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4-4DF6-8090-0129716518E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4-4DF6-8090-0129716518E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4-4DF6-8090-0129716518E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4-4DF6-8090-0129716518E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4-4DF6-8090-0129716518E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B4-4DF6-8090-0129716518E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4-4DF6-8090-0129716518E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0B4-4DF6-8090-0129716518E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0B4-4DF6-8090-01297165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18-4E29-B4D3-5F5D914DEEB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8-4E29-B4D3-5F5D914DEEB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8-4E29-B4D3-5F5D914DEEB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8-4E29-B4D3-5F5D914DEEB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8-4E29-B4D3-5F5D914DEEB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8-4E29-B4D3-5F5D914DEEB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18-4E29-B4D3-5F5D914DEEB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8-4E29-B4D3-5F5D914DEEB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8-4E29-B4D3-5F5D914DEEB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8-4E29-B4D3-5F5D914DE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C18-4E29-B4D3-5F5D914DEEB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18-4E29-B4D3-5F5D914DEEB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18-4E29-B4D3-5F5D914DEEB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18-4E29-B4D3-5F5D914DEEB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18-4E29-B4D3-5F5D914DE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C18-4E29-B4D3-5F5D914DEEB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C18-4E29-B4D3-5F5D914DEEB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18-4E29-B4D3-5F5D914DEEB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18-4E29-B4D3-5F5D914DEEB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18-4E29-B4D3-5F5D914DEEB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18-4E29-B4D3-5F5D914DEEB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18-4E29-B4D3-5F5D914DEEB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18-4E29-B4D3-5F5D914DEEB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18-4E29-B4D3-5F5D914DEEB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18-4E29-B4D3-5F5D914DEEB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18-4E29-B4D3-5F5D914DEEB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18-4E29-B4D3-5F5D914DEEB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18-4E29-B4D3-5F5D914DEEB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18-4E29-B4D3-5F5D914DEEB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18-4E29-B4D3-5F5D914DEEB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18-4E29-B4D3-5F5D914DEEB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18-4E29-B4D3-5F5D914DEEB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18-4E29-B4D3-5F5D914DEE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C18-4E29-B4D3-5F5D914DEEB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18-4E29-B4D3-5F5D914DEE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18-4E29-B4D3-5F5D914DEE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18-4E29-B4D3-5F5D914DEE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18-4E29-B4D3-5F5D914DEE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18-4E29-B4D3-5F5D914DEE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C18-4E29-B4D3-5F5D914DEE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C18-4E29-B4D3-5F5D914DEE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C18-4E29-B4D3-5F5D914DEE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C18-4E29-B4D3-5F5D914DEE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C18-4E29-B4D3-5F5D914DEE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C18-4E29-B4D3-5F5D914DEE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C18-4E29-B4D3-5F5D914DEE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C18-4E29-B4D3-5F5D914DEE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C18-4E29-B4D3-5F5D914DEE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C18-4E29-B4D3-5F5D914DEEB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C18-4E29-B4D3-5F5D914DEE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18-4E29-B4D3-5F5D914DEEB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18-4E29-B4D3-5F5D914DEEB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18-4E29-B4D3-5F5D914DEEB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18-4E29-B4D3-5F5D914DEEB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18-4E29-B4D3-5F5D914DEEB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18-4E29-B4D3-5F5D914DEEB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18-4E29-B4D3-5F5D914DEEB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18-4E29-B4D3-5F5D914DEEB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18-4E29-B4D3-5F5D914DEEB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18-4E29-B4D3-5F5D914DEEB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18-4E29-B4D3-5F5D914DEEB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18-4E29-B4D3-5F5D914DEEB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18-4E29-B4D3-5F5D914DEEB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18-4E29-B4D3-5F5D914DEEB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18-4E29-B4D3-5F5D914DEEB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18-4E29-B4D3-5F5D914DEE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C18-4E29-B4D3-5F5D914DEEB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18-4E29-B4D3-5F5D914DEEB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18-4E29-B4D3-5F5D914DEEB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18-4E29-B4D3-5F5D914DEEB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18-4E29-B4D3-5F5D914DEEB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18-4E29-B4D3-5F5D914DEEB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18-4E29-B4D3-5F5D914DEEB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18-4E29-B4D3-5F5D914DEEB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18-4E29-B4D3-5F5D914DEEB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18-4E29-B4D3-5F5D914DEEB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18-4E29-B4D3-5F5D914DEEB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18-4E29-B4D3-5F5D914DEEB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18-4E29-B4D3-5F5D914DEEB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18-4E29-B4D3-5F5D914DEEB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18-4E29-B4D3-5F5D914DEEB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18-4E29-B4D3-5F5D914DEEB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18-4E29-B4D3-5F5D914DEE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C18-4E29-B4D3-5F5D914D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C-4828-8743-2B786E94ABC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C-4828-8743-2B786E94ABC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0C-4828-8743-2B786E94A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0C-4828-8743-2B786E94ABC7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0C-4828-8743-2B786E94ABC7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0C-4828-8743-2B786E94ABC7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0C-4828-8743-2B786E94A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0-4860-866B-1E696802B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0-4860-866B-1E696802B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36164</c:v>
                </c:pt>
                <c:pt idx="1">
                  <c:v>32271</c:v>
                </c:pt>
                <c:pt idx="2">
                  <c:v>20278</c:v>
                </c:pt>
                <c:pt idx="3">
                  <c:v>25621</c:v>
                </c:pt>
                <c:pt idx="4">
                  <c:v>19123</c:v>
                </c:pt>
                <c:pt idx="5">
                  <c:v>16486</c:v>
                </c:pt>
                <c:pt idx="6">
                  <c:v>13022</c:v>
                </c:pt>
                <c:pt idx="7">
                  <c:v>14959</c:v>
                </c:pt>
                <c:pt idx="8">
                  <c:v>8760</c:v>
                </c:pt>
                <c:pt idx="9">
                  <c:v>15133</c:v>
                </c:pt>
                <c:pt idx="10">
                  <c:v>15282</c:v>
                </c:pt>
                <c:pt idx="11">
                  <c:v>27243</c:v>
                </c:pt>
                <c:pt idx="12">
                  <c:v>26912</c:v>
                </c:pt>
                <c:pt idx="13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3-40D8-8085-A55CFBB06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0.12063462551516846</c:v>
                </c:pt>
                <c:pt idx="1">
                  <c:v>0.59142913502317773</c:v>
                </c:pt>
                <c:pt idx="2">
                  <c:v>-0.20853986963818738</c:v>
                </c:pt>
                <c:pt idx="3">
                  <c:v>0.33980024054803115</c:v>
                </c:pt>
                <c:pt idx="4">
                  <c:v>0.15995390027902467</c:v>
                </c:pt>
                <c:pt idx="5">
                  <c:v>0.26601136538166181</c:v>
                </c:pt>
                <c:pt idx="6">
                  <c:v>-0.12948726519152354</c:v>
                </c:pt>
                <c:pt idx="7">
                  <c:v>0.70764840182648392</c:v>
                </c:pt>
                <c:pt idx="8">
                  <c:v>-0.42113262406660945</c:v>
                </c:pt>
                <c:pt idx="9">
                  <c:v>-9.7500327182306057E-3</c:v>
                </c:pt>
                <c:pt idx="10">
                  <c:v>-0.43904856293359762</c:v>
                </c:pt>
                <c:pt idx="11">
                  <c:v>1.229934601664695E-2</c:v>
                </c:pt>
                <c:pt idx="12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3-40D8-8085-A55CFBB06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D-4360-BA07-66F2E13A01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D-4360-BA07-66F2E13A0184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D-4360-BA07-66F2E13A018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D-4360-BA07-66F2E13A018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D-4360-BA07-66F2E13A01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D-4360-BA07-66F2E13A018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5D-4360-BA07-66F2E13A01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5D-4360-BA07-66F2E13A01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12">
                  <c:v>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5D-4360-BA07-66F2E13A0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D-4360-BA07-66F2E13A01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D-4360-BA07-66F2E13A01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D-4360-BA07-66F2E13A01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D-4360-BA07-66F2E13A01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D-4360-BA07-66F2E13A01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D-4360-BA07-66F2E13A01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D-4360-BA07-66F2E13A01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D-4360-BA07-66F2E13A01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D-4360-BA07-66F2E13A01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D-4360-BA07-66F2E13A01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D-4360-BA07-66F2E13A01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D-4360-BA07-66F2E13A01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D-4360-BA07-66F2E13A018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12">
                  <c:v>-0.28185380354006218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5D-4360-BA07-66F2E13A0184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12">
                  <c:v>-2.5307170364936682E-2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5D-4360-BA07-66F2E13A0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9-4721-8A4F-6F2FCC46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9-4721-8A4F-6F2FCC46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6.png"/><Relationship Id="rId5" Type="http://schemas.openxmlformats.org/officeDocument/2006/relationships/chart" Target="../charts/chart72.xml"/><Relationship Id="rId4" Type="http://schemas.openxmlformats.org/officeDocument/2006/relationships/image" Target="../media/image5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5" Type="http://schemas.openxmlformats.org/officeDocument/2006/relationships/chart" Target="../charts/chart78.xml"/><Relationship Id="rId4" Type="http://schemas.openxmlformats.org/officeDocument/2006/relationships/image" Target="../media/image6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0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A0B05B-33E9-42B9-BCD1-3E101A362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366DA7-AE19-457B-99D4-1E75E267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11</xdr:col>
      <xdr:colOff>447675</xdr:colOff>
      <xdr:row>47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2EC2EE50-F728-45AC-BD64-9444893C7C4D}"/>
            </a:ext>
          </a:extLst>
        </xdr:cNvPr>
        <xdr:cNvSpPr txBox="1">
          <a:spLocks noChangeArrowheads="1"/>
        </xdr:cNvSpPr>
      </xdr:nvSpPr>
      <xdr:spPr bwMode="auto">
        <a:xfrm>
          <a:off x="762000" y="8191500"/>
          <a:ext cx="80676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FBC3710-C224-414E-B755-89485DBDA8E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8BC6AEA-86AB-17B1-11B2-A378DC58D6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4B49DB4-12F7-ECE5-2FB4-97E3A5685F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02DC27-4A28-439A-92ED-830004FB0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33111755-0049-43CB-8AC1-646FA5E6D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53281180-A68E-476B-8DE7-487EE85CB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5D7720-B117-4BA2-B62D-500843E66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6AEFA5C-AA25-480C-ACAC-3FB2623B5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4755C4D-FC64-4B5E-BBA4-D13BB02AD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ADC8A2-C31C-486C-9C54-13FE79811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17AD2C-C8BC-40F0-92A5-7B2A078F028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2D4C7CC-A688-F938-B6A7-82A10F5A55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35E84CB-0FCB-EAD5-6C96-4BADAD1D40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52A231-5B42-4065-8092-EFDEFE5EC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D0515D-3E03-4FD9-8465-87B30D36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A36FB-029F-43C5-95E4-2590C1224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B69C7-CF77-4E38-9F34-72CBC2C67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AA53CB-12C3-4B8F-81E0-7FB135DF3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F5E550AD-35D9-4A5B-A9FE-CFDA953ACDEF}"/>
            </a:ext>
          </a:extLst>
        </xdr:cNvPr>
        <xdr:cNvSpPr txBox="1">
          <a:spLocks noChangeArrowheads="1"/>
        </xdr:cNvSpPr>
      </xdr:nvSpPr>
      <xdr:spPr bwMode="auto">
        <a:xfrm>
          <a:off x="762000" y="8191500"/>
          <a:ext cx="6096000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C6AED6-CA1B-4AD6-A46E-854A42E47AA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391278A-2BA5-FADA-CC3D-8A4FDE44FD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9E93910-F491-F9C2-1CF9-6EB7417344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45AD25-1DAE-4EA9-B7DA-F065B4B4A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C88154-3FFE-4A76-A6C9-18E514E80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BF373F-A897-43C7-B0C8-CE59F948C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7D36F7C-E7A8-47F0-B4FD-634B62D49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F35160-FFD9-4550-9C16-F1178BED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-40,4%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4.720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26,9%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4.720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26,9%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DAF110-260F-4983-AEE5-E52921717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DED7D2-34E9-4EBB-9F67-AB380D8CB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2BAD6D-D94E-4E3A-82BF-B619BAD9D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705051-2F4F-4DE1-8403-F3C91D873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16.131 viajeros 
cuota: 92,1%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1.386 viajeros
cuota: 7,9%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1D9C08-2C1F-467F-9B1F-DBB722A9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EC2827-011A-49E7-818A-EACE70C4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BE3099-B5E2-4E84-8760-F905265F2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EB48DA-3C8C-44D2-BBDA-184AE32A8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12.073 viajeros 
cuota: 94,3%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724 viajeros
cuota: 5,7%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130B19-3D72-431B-A9E6-16D9D7FD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992F6821-357D-455A-9484-12886937E6C8}"/>
            </a:ext>
          </a:extLst>
        </xdr:cNvPr>
        <xdr:cNvSpPr txBox="1">
          <a:spLocks noChangeArrowheads="1"/>
        </xdr:cNvSpPr>
      </xdr:nvSpPr>
      <xdr:spPr bwMode="auto">
        <a:xfrm>
          <a:off x="762000" y="8191500"/>
          <a:ext cx="9153525" cy="7696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58FC150-AB7E-46DD-A1D3-EA91C434B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A45EC7-29C1-4AE7-A2CF-6FDC0CE2D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2E851A-59CD-4DB1-8ABF-BA8BD24D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18C582-CAC4-44B6-8CCC-4B9F800EB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4.058 viajeros 
cuota: 86,0%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662 viajeros
cuota: 14,0%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CA9C25E-01B6-45C2-9553-74945DED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FA46F8-BA34-462C-A0A6-CAA7DFA0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470ACD-FCF3-4506-B70D-8136691BB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553207-ECA3-4B5E-AF09-051D9B416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2047C20-8F3E-4BF6-9507-852410FE5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86E9982-061E-4FE9-B87A-5E10B6402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205D8A-A298-4B16-8B88-2A217D09D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80D3D7E-B783-43A0-A285-1CCF813D6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8152CB-523F-4203-B843-BCCF3EC9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A28303-400C-4749-A28A-B4C2D93F1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17BE0B1-1A1D-4FB7-838C-EB21E34F1AD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F617A29-4437-A283-71B8-60FF05AF3A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3CFB31D-FCEF-DC85-A8FF-95F9217BD3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5B553C7-6ECB-4A4A-9F86-DA59CB6F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26800B-5999-4F9A-B137-EF5E8506E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E90180C-A4FD-4453-8B85-9902A1D04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B9F805-6E57-4953-BD6D-32043E949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F54F02-9EA5-4687-BA58-30AFBA147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39D47B-1870-4533-9523-A334B84F7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EFD8E3-B8A2-461C-B1B9-3023B8E65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9A39CF-58BF-4FC5-91A5-3151CAE9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E8C6EF-0CC4-4113-8093-95A3C7D7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FEC832-6C33-49B3-98C8-51872CF2B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49CD9E-67E6-45BB-856F-B421B1CE8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87B72D-4000-43F9-9F82-728C32B9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0B8EDB-8CFF-491B-A6EE-B5D73B2B5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170DBD-A75B-44CB-B779-CEBF03B8F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12752E-9A0B-42BB-B400-DEF8F87AF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98C213-FBFE-4A6B-901C-34DFDD99C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CEB4D2F-BD50-49F7-B707-4F9FAE733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B1F5DEE-D6A3-4D82-AD96-604063576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CE7DB88-8E1D-4D79-9083-0D86A2155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3A0F2CE-9035-40E0-8C0C-311C1C9CE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5D6D70C-A99F-4574-B394-96C265BE4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A6E8E2E-8BD1-464F-8656-F5F5E7114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604B967-A9E7-4006-866C-AE12C929D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03CF90C-26ED-47A6-83FB-244A41B31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9FB2EF-3305-43BE-BAF2-21C198D97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F0944D6-37B3-4A55-9452-21E42A058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556478-CDC6-42F3-B983-0F795AAF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5F0F05-E654-440B-8A03-C1417224B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186B64-1CC4-417A-8179-4FB3B605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DC3416-7CA7-4571-BCB5-25811721E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002A7-7043-4C33-B95A-C73823597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8E31FF-BB20-453E-BBD5-38440D7D7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03A550-9822-4919-BE06-9B6E912D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F9483A-8588-457B-928C-D2AB509B0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C56DD0-3F9E-46AE-B824-28B19272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B8C606-022A-4B32-9D3D-707A1DF0E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A15C4E-AE7F-408D-96C9-B172E19D8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23E74C-0F95-43D6-B1AB-7BBDC612D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B322D9-6730-4894-B765-57D98FC5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B671F4-E44A-4965-A046-9DFEECC7E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1AA4C9-46F6-4DA8-B13B-3951D6F2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B9C102-42CD-40A0-A390-B74C6381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180F6C-2464-4222-BE6A-169A77C53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6B24A0-3917-4C31-88A6-96C2478BF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8CCB68-1D6C-473A-BCAD-1FE059F1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465D18-1649-444A-9254-3A7AE2000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EBBB76-CE46-4ACD-BDDB-2973A98B7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B57247-83E7-4A79-BEF4-429BE1F99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12FF04-373B-48C8-AA21-61BE7E67E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42FB157-0FCD-45AF-8A1D-079BC6F9DF7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2D391B-C885-8EE6-0656-FF2F2943BC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177A86C-E982-7A29-45CE-BBD1513DBF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5D50F4-2A8F-4BC4-A306-CE0B5DDC0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68DF29-BD35-4FE4-AC3E-D60AAC5F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3989646-4BF0-419A-8514-F7A95C004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9FADD-EB76-4B5A-93C1-BEE6D8541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C4FC08-4EE4-4B37-9FD9-1080BE517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A58C2C-FBF8-4E68-8885-A2229ADD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C7DF80-04C5-43AE-AB7B-D5C79F64B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87B23F-1323-4565-8512-B607FA81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12C0E1E-40E2-4EFF-B557-E132382D2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49C6F-DFF2-4229-BEE6-3C2EE0E3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801BD5-CBE8-483E-B48E-F39EEFD69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169194-C76E-406D-9995-0142CE63F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B4FB9F-9104-42B5-8841-065661ABF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FE617B-19A3-42EA-A3FF-09ECD09C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40BC635-260D-4E77-9EEB-6FB45C2EF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90C81-2EE1-49AA-8A97-42D30703F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12C0E4-557B-4DDC-9A0C-E9B96F9F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960FE8-CC6B-46E2-955C-D84DEDE95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76200</xdr:colOff>
      <xdr:row>56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CF2A9CA-2595-4E11-B90F-1FE18CEDCF40}"/>
            </a:ext>
          </a:extLst>
        </xdr:cNvPr>
        <xdr:cNvSpPr txBox="1">
          <a:spLocks noChangeArrowheads="1"/>
        </xdr:cNvSpPr>
      </xdr:nvSpPr>
      <xdr:spPr bwMode="auto">
        <a:xfrm>
          <a:off x="1038225" y="11201400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F29DB9-DEB7-43A9-BD4F-FB0910DE5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66CB00-CEBC-45D8-966F-C513D2AA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C3E4C0-949A-4418-A02D-A1174CA85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EF5A93-DC5A-4065-B7A6-AB182EAF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3382ED-2AF1-45EF-9CAC-0F86279AFFC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16F6CD-74AA-6052-D99B-4EDD6FD8FE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76BFFC6-9A43-0E8D-DF88-63FAFD1B3E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CAAC4-E3E5-47CA-81D0-30AD23A11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DAD941-9A5B-4CA1-A6FB-4FFB1EDC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9FD22D4-3C80-4AB0-A22D-133F64FAC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78AB63-A77A-41FC-B693-DF339BC5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633F2E-063E-4641-81B5-06D16B07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E778AD2-DDBB-480C-9B05-09B58B7C8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FB9A80-4E7C-41A8-9ADD-5B2D249C1D56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5A8825-1BDF-D1B0-8572-AEE0108D79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BAF5652-7893-66ED-996F-EBC6AC7A6E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B4D0D4-1766-4819-A5F2-130E66661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BE0F30-F29E-4B18-AB45-261CAC60F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4A80F2-65A6-4524-9425-05A149C3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6A801F5-7711-4DBA-AD54-E82E2AA19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5B9E9A-D876-4AF8-8846-C2FCF76B6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53C821-75FD-4D23-8A06-60723B859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35B169A-5C5B-4D4B-8AC3-3431340F7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7ECDF15-B4EA-46F4-8C8D-91E8D43F8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1D1A426-28B4-470A-BF82-8C14336C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59CA057-5750-42C2-8375-6CD8CCFF5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3E83C6F-43AC-4922-A15A-06CAC553A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15AB8B3-142B-4223-B5B3-A711141AF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BD8F165-76FA-4CC9-A4C4-7EC722419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A4C0BF2-6D89-4472-8A9C-BDBB41780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480557-C525-45FF-9561-237C9B674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1AA713-592F-41C3-A571-1123DA420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72BCD3-0B69-44BD-A9FD-95E444A5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600075</xdr:colOff>
      <xdr:row>56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86508242-239C-4E5D-9934-E6E608055A4F}"/>
            </a:ext>
          </a:extLst>
        </xdr:cNvPr>
        <xdr:cNvSpPr txBox="1">
          <a:spLocks noChangeArrowheads="1"/>
        </xdr:cNvSpPr>
      </xdr:nvSpPr>
      <xdr:spPr bwMode="auto">
        <a:xfrm>
          <a:off x="1038225" y="11172825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76BAAF-295B-42C4-BFBF-8ECD8ED6989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864DD39-E186-9B4A-10F1-84AD43660C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D568470-ADA3-528E-959E-83F930A3F5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6077EB11-C6CD-401A-8BE4-B702616DF306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E531C3-003E-44DB-87C1-D8A2E210E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A3E9A1-5243-41BD-80B3-F7A00A951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11B054-D60F-437F-B6E0-AD7AC4284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C45604-B0D6-4020-B589-ADB3CCE4C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B19BCC-E0B5-4FF9-ABBC-2B46C373C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6898FA-0D99-44A0-8D5F-76914063D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35897C-62D5-45B4-B2BE-866446E25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26A21C-64B6-4A2E-B249-399F13D8B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CD0E87-04FB-4918-A37C-EC4EBD70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8E01E5-032F-4535-8577-46B82922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52EA6F-20E1-46A9-90C4-FE128666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7E499-83DF-4D7E-91FE-A7A9F6E94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133487-F513-4890-BBCC-C9D444E9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91859-964F-47B8-84D2-0C8E7601C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C6656-E3F0-4A0B-A570-F98AC3BD0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154A9E-C9EA-4358-86EB-5CB401E59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0371F9-44B1-43D2-9FA9-431CAF886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349EF469-A54E-40C3-9EBF-DF94E82399C0}"/>
            </a:ext>
          </a:extLst>
        </xdr:cNvPr>
        <xdr:cNvSpPr txBox="1">
          <a:spLocks noChangeArrowheads="1"/>
        </xdr:cNvSpPr>
      </xdr:nvSpPr>
      <xdr:spPr bwMode="auto">
        <a:xfrm>
          <a:off x="762000" y="8001000"/>
          <a:ext cx="6886575" cy="1600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1D7360-EDDF-4EC5-B694-074847191306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BA09F8-3D3B-EB8E-863D-EF2E5E328A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890FA3F-8DAF-AC46-EC54-6F78397129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CC5CFB-004F-4A33-A4F1-E1B07DE32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3BDDBA-8BD2-4845-AC41-7450CD8E5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ECC328-9F2F-4E8C-AF5C-FCACA3C4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87F186-7293-46D3-8161-4A9325F7E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92D579-7B9D-4919-90BF-63A008DA3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D9C68FC-61CF-4677-9759-EDE2AC7A5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2D6EFFC-73BE-4850-B059-C5C365CB8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02380AB-06A4-424C-83E6-8BDE48268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F62A371-4547-4841-9796-E59725980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98AB255-A62B-4106-B7DB-0848142BF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4283654-2F0C-4C4D-BC3F-AD3F69CEA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DC01821-7E7A-4E36-BFCB-146DDF03C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B13AAA-D812-4E15-B8E6-2F5472619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59433D1-1841-43C1-AEDE-AE8F45359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6A0D4B1-24F7-4133-B6D9-FE6DCFA38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6349F5-0648-4AE9-96C2-AF98BD29A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F400DE-B638-4B66-A189-F83F5EB8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0C5784-82DF-44E1-BB9B-705B9D58E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A5FBDE-FBCE-45C4-9A1A-33714C07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33A59A-0D41-467F-B2F4-22C6B1624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474B0D-4145-4758-866E-D0D634F18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D5AE5B-1D73-4339-A3E1-356D004F4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62F91-CA7F-4BBA-BCF4-F04C0A2BBA11}">
  <dimension ref="B1:B6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47</v>
      </c>
    </row>
    <row r="4" spans="2:2" ht="24" x14ac:dyDescent="0.4">
      <c r="B4" s="3" t="s">
        <v>206</v>
      </c>
    </row>
    <row r="5" spans="2:2" x14ac:dyDescent="0.25">
      <c r="B5" s="4"/>
    </row>
    <row r="6" spans="2:2" ht="19.5" thickBot="1" x14ac:dyDescent="0.35">
      <c r="B6" s="6" t="s">
        <v>320</v>
      </c>
    </row>
    <row r="8" spans="2:2" ht="15.75" x14ac:dyDescent="0.25">
      <c r="B8" s="5" t="s">
        <v>207</v>
      </c>
    </row>
    <row r="9" spans="2:2" ht="15.75" x14ac:dyDescent="0.25">
      <c r="B9" s="5" t="s">
        <v>2</v>
      </c>
    </row>
    <row r="10" spans="2:2" ht="15.75" x14ac:dyDescent="0.25">
      <c r="B10" s="5"/>
    </row>
    <row r="11" spans="2:2" ht="19.5" thickBot="1" x14ac:dyDescent="0.35">
      <c r="B11" s="6" t="s">
        <v>321</v>
      </c>
    </row>
    <row r="12" spans="2:2" ht="18.75" x14ac:dyDescent="0.3">
      <c r="B12" s="7"/>
    </row>
    <row r="13" spans="2:2" ht="15.75" x14ac:dyDescent="0.25">
      <c r="B13" s="5" t="s">
        <v>3</v>
      </c>
    </row>
    <row r="14" spans="2:2" ht="15.75" x14ac:dyDescent="0.25">
      <c r="B14" s="5" t="s">
        <v>4</v>
      </c>
    </row>
    <row r="15" spans="2:2" x14ac:dyDescent="0.25">
      <c r="B15" s="4"/>
    </row>
    <row r="16" spans="2:2" ht="19.5" thickBot="1" x14ac:dyDescent="0.35">
      <c r="B16" s="6" t="s">
        <v>322</v>
      </c>
    </row>
    <row r="17" spans="2:2" ht="18.75" x14ac:dyDescent="0.3">
      <c r="B17" s="7"/>
    </row>
    <row r="18" spans="2:2" ht="15.75" x14ac:dyDescent="0.25">
      <c r="B18" s="5" t="s">
        <v>323</v>
      </c>
    </row>
    <row r="19" spans="2:2" ht="15.75" x14ac:dyDescent="0.25">
      <c r="B19" s="5" t="s">
        <v>324</v>
      </c>
    </row>
    <row r="20" spans="2:2" ht="15.75" x14ac:dyDescent="0.25">
      <c r="B20" s="5" t="s">
        <v>325</v>
      </c>
    </row>
    <row r="21" spans="2:2" ht="15.75" x14ac:dyDescent="0.25">
      <c r="B21" s="5" t="s">
        <v>326</v>
      </c>
    </row>
    <row r="22" spans="2:2" ht="15.75" x14ac:dyDescent="0.25">
      <c r="B22" s="5"/>
    </row>
    <row r="23" spans="2:2" ht="19.5" thickBot="1" x14ac:dyDescent="0.35">
      <c r="B23" s="6" t="s">
        <v>327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208</v>
      </c>
    </row>
    <row r="27" spans="2:2" ht="15.75" x14ac:dyDescent="0.25">
      <c r="B27" s="5" t="s">
        <v>209</v>
      </c>
    </row>
    <row r="28" spans="2:2" ht="15.75" x14ac:dyDescent="0.25">
      <c r="B28" s="5" t="s">
        <v>210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211</v>
      </c>
    </row>
    <row r="43" spans="2:2" ht="15.75" x14ac:dyDescent="0.25">
      <c r="B43" s="5" t="s">
        <v>212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213</v>
      </c>
    </row>
    <row r="49" spans="2:2" ht="15.75" x14ac:dyDescent="0.25">
      <c r="B49" s="5" t="s">
        <v>214</v>
      </c>
    </row>
    <row r="50" spans="2:2" ht="15.75" x14ac:dyDescent="0.25">
      <c r="B50" s="8" t="s">
        <v>20</v>
      </c>
    </row>
    <row r="51" spans="2:2" ht="15.75" x14ac:dyDescent="0.25">
      <c r="B51" s="5" t="s">
        <v>215</v>
      </c>
    </row>
    <row r="52" spans="2:2" ht="15.75" x14ac:dyDescent="0.25">
      <c r="B52" s="8" t="s">
        <v>21</v>
      </c>
    </row>
    <row r="53" spans="2:2" ht="31.5" x14ac:dyDescent="0.25">
      <c r="B53" s="9" t="s">
        <v>22</v>
      </c>
    </row>
    <row r="54" spans="2:2" ht="15.75" x14ac:dyDescent="0.25">
      <c r="B54" s="8" t="s">
        <v>23</v>
      </c>
    </row>
    <row r="55" spans="2:2" ht="15.75" x14ac:dyDescent="0.25">
      <c r="B55" s="5" t="s">
        <v>216</v>
      </c>
    </row>
    <row r="56" spans="2:2" ht="15.75" x14ac:dyDescent="0.25">
      <c r="B56" s="5" t="s">
        <v>217</v>
      </c>
    </row>
    <row r="57" spans="2:2" ht="15.75" x14ac:dyDescent="0.25">
      <c r="B57" s="5" t="s">
        <v>218</v>
      </c>
    </row>
    <row r="58" spans="2:2" ht="15.75" x14ac:dyDescent="0.25">
      <c r="B58" s="5" t="s">
        <v>219</v>
      </c>
    </row>
    <row r="59" spans="2:2" ht="15.75" x14ac:dyDescent="0.25">
      <c r="B59" s="5" t="s">
        <v>24</v>
      </c>
    </row>
    <row r="60" spans="2:2" ht="15.75" x14ac:dyDescent="0.25">
      <c r="B60" s="5" t="s">
        <v>25</v>
      </c>
    </row>
    <row r="61" spans="2:2" ht="15.75" x14ac:dyDescent="0.25">
      <c r="B61" s="5" t="s">
        <v>26</v>
      </c>
    </row>
  </sheetData>
  <hyperlinks>
    <hyperlink ref="B13" location="'Plazas aloj islas cat y tipolog'!A1" tooltip="Plazas alojativas Canarias e islas" display="Plazas alojativas Canarias e islas" xr:uid="{8DC485F5-C4AE-4FBE-9905-E6321270CE23}"/>
    <hyperlink ref="B26" location="'Viajeros entr evol mensu TF'!A1" tooltip="Evolución mensual de viajeros entrentrados en Tenerife según lugar de residencia" display="Evolución mensual de viajeros entrados en Tenerife según lugar de residencia" xr:uid="{7BD86F9F-AECD-47D8-AC97-D55040DB1EA6}"/>
    <hyperlink ref="B14" location="'Establecim aloj islas cat y tip'!A1" tooltip="Establecimientos alojativos Canarias e islas" display="Establecimientos alojativos Canarias e islas" xr:uid="{5328838D-B56B-48EB-8D16-F2EAF2DCABE9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9AFE3CF-DFA3-4CBA-89B2-8A3BB3D3769B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E39CED9A-1EC8-4054-9E19-7C8F3AAAAFBD}"/>
    <hyperlink ref="B44" location="'Pernoctaciones lugar reside'!A1" tooltip="Pernoctaciones registradas en establecimientos alojativos de Canarias e islas según tipología y categoría" display="'Pernoctaciones lugar reside'!A1" xr:uid="{874AA705-1114-44D0-A38D-B679DB2CEDD6}"/>
    <hyperlink ref="B8" location="'Resumen indicadores'!A1" tooltip="Resumen indicadores Tenerife" display="Resumen indicadores Tenerife" xr:uid="{28E55E5D-A7F1-47E1-9B93-2DA3C8199403}"/>
    <hyperlink ref="B9" location="'Resumen indicadores municipios '!A1" tooltip="Resumen indicadores municipios Tenerife" display="Resumen indicadores municipios Tenerife" xr:uid="{9F5A4F20-9CE3-4A07-971A-AD20979E6153}"/>
    <hyperlink ref="B27" location="'Viajeros entr evol mensu TF cat'!A1" tooltip="Evolución mensual de viajeros entrentrados en Tenerife según lugar de residencia" display="'Viajeros entr evol mensu TF cat'!A1" xr:uid="{87AD1279-48B8-4BB1-A8D4-EEA21E936D19}"/>
    <hyperlink ref="B28" location="'Viajeros entr evol anual TF cat'!A1" tooltip="Evolución mensual de viajeros entrentrados en Tenerife según lugar de residencia" display="'Viajeros entr evol anual TF cat'!A1" xr:uid="{A6C0A4FB-8931-499C-8BEE-65F1931C4FF9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4D7C83C-E170-47E1-9C84-0CC7980CF614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11CFFD3-DD6B-4950-8A82-224992BAF35C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4BAC367-9FDE-4888-AB67-A6A7EEAF1D50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B70CE3A-9217-4267-921F-8656C1C0530C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F4B2BC35-1F34-4476-AB1E-756F76ECD88C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5DAA945-E5A4-46D4-B19E-F67445F64EAF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17A1940-2B83-40E0-930C-EBEE9531F53F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1E9AC9E-3F67-4476-8259-B6E08BDAA97B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0525E07-AE66-4BE3-B6D3-64AA28F9C976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14176BC-E426-411E-8412-D398FBB78136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44BE8A2-C3CA-4E23-B6ED-68078E912F03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29CFD6F-D934-4A23-B0AA-1D70094C63AA}"/>
    <hyperlink ref="B42" location="'Pernoctaciones evol mensu TF'!A1" tooltip="Evolución mensual de pernoctaciones en Tenerife según lugar de residencia" display="'Pernoctaciones evol mensu TF'!A1" xr:uid="{A9A3D850-EA22-470E-9BBC-B8DBC8AAF97C}"/>
    <hyperlink ref="B43" location="'Pernocta evol mensu TF cat'!A1" tooltip="Evolución mensual de pernoctaciones en Tenerife según lugar de residencia" display="'Pernocta evol mensu TF cat'!A1" xr:uid="{A906A229-6C6D-45AF-B13C-4F7405C3942D}"/>
    <hyperlink ref="B45" location="'Pernoctaciones lugar residen ac'!A1" tooltip="Pernoctaciones registradas en establecimientos alojativos de Canarias e islas según tipología y categoría" display="'Pernoctaciones lugar residen ac'!A1" xr:uid="{6D04E310-EF80-44BF-A2DB-9A2B9E94AF0C}"/>
    <hyperlink ref="B46" location="'Pernoctaciones lugar reside año'!A1" tooltip="Pernoctaciones registradas en establecimientos alojativos de Canarias e islas según tipología y categoría" display="'Pernoctaciones lugar reside año'!A1" xr:uid="{C79812E3-401B-4934-8066-2328CDF3C440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57CDC9D-5BE9-43A2-AD98-9E670C36D38F}"/>
    <hyperlink ref="B48" location="'EM evol menusual lugar resd'!A1" tooltip="Evolución mensual de estancia media en Tenerife según lugar de residencia" display="'EM evol menusual lugar resd'!A1" xr:uid="{8DDE5479-8431-441A-A1D9-57FB144683FA}"/>
    <hyperlink ref="B49" location="'EM evol mensu TF cat '!A1" tooltip="Evolución mensual de estancia media en Tenerife según lugar de residencia" display="'EM evol mensu TF cat '!A1" xr:uid="{82B6D72E-86E9-4C21-9218-37009DB74F04}"/>
    <hyperlink ref="B51" location="'tasa de ocupación evol mens'!A1" tooltip="Evolución mensual de estancia media en Tenerife según lugar de residencia" display="'tasa de ocupación evol mens'!A1" xr:uid="{715B57C7-8DF6-4997-A60B-6EB07DED5D3D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928066A-22E1-4CF1-B5B1-92653851540F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269B4DD-8121-4CE1-B523-38FC46D14AF4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7DC235C0-58FA-40D1-B348-F4A3C053EB07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9F901A3-08E1-4BBF-9A44-962D803D0575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8F40E698-B33B-44B7-AEE3-7D53508AA6D6}"/>
    <hyperlink ref="B18" location="'plazas aut munic cuota aloj'!A1" display="Plazas turísticas inscritas* según tipología del establecimiento - Distribución por Municipios" xr:uid="{430A5D53-D5A7-4603-B1D7-45D2ECB65D5D}"/>
    <hyperlink ref="B19" location="'plazas aut municipio x cat'!A1" display="Plazas turísticas inscritas* según tipología y categoría del establecimiento - Distribución por Municipios" xr:uid="{FD2972C8-BF4B-4A3C-A283-BC0066B78C06}"/>
    <hyperlink ref="B20" location="'estab aut munic cuota aloj'!A1" display="Establecimientos turísticos inscrtios* según tipología del establecimiento - Distribución por Municipios" xr:uid="{1CF452F4-EBEE-471A-9F0D-927AED0D875E}"/>
    <hyperlink ref="B21" location="'estab aut municipio x tip y cat'!A1" display="Establecimientos turísticos inscrtios* según tipología y categoría del establecimiento - Distribución por Municipios" xr:uid="{EB075D80-060B-484D-8842-00D1F723805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31242-69D3-412D-A022-036DD7E93F87}">
  <sheetPr>
    <tabColor rgb="FF92D050"/>
  </sheetPr>
  <dimension ref="A1:O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29" t="s">
        <v>388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</row>
    <row r="4" spans="2:14" s="4" customFormat="1" ht="6" customHeight="1" x14ac:dyDescent="0.25"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</row>
    <row r="5" spans="2:14" s="4" customFormat="1" x14ac:dyDescent="0.25">
      <c r="B5" s="325" t="s">
        <v>364</v>
      </c>
      <c r="C5" s="327" t="s">
        <v>0</v>
      </c>
      <c r="D5" s="326"/>
      <c r="E5" s="327" t="s">
        <v>189</v>
      </c>
      <c r="F5" s="326"/>
      <c r="G5" s="327" t="s">
        <v>190</v>
      </c>
      <c r="H5" s="326"/>
      <c r="I5" s="327" t="s">
        <v>363</v>
      </c>
      <c r="J5" s="326"/>
      <c r="K5" s="327" t="s">
        <v>362</v>
      </c>
      <c r="L5" s="326"/>
      <c r="M5" s="327" t="s">
        <v>361</v>
      </c>
      <c r="N5" s="326"/>
    </row>
    <row r="6" spans="2:14" s="4" customFormat="1" ht="27" x14ac:dyDescent="0.25">
      <c r="B6" s="325"/>
      <c r="C6" s="324" t="s">
        <v>387</v>
      </c>
      <c r="D6" s="323" t="s">
        <v>359</v>
      </c>
      <c r="E6" s="324" t="str">
        <f>C6</f>
        <v>Establecimientos</v>
      </c>
      <c r="F6" s="323" t="s">
        <v>359</v>
      </c>
      <c r="G6" s="324" t="str">
        <f>E6</f>
        <v>Establecimientos</v>
      </c>
      <c r="H6" s="323" t="s">
        <v>359</v>
      </c>
      <c r="I6" s="324" t="str">
        <f>G6</f>
        <v>Establecimientos</v>
      </c>
      <c r="J6" s="323" t="s">
        <v>359</v>
      </c>
      <c r="K6" s="324" t="str">
        <f>G6</f>
        <v>Establecimientos</v>
      </c>
      <c r="L6" s="323" t="s">
        <v>359</v>
      </c>
      <c r="M6" s="324" t="str">
        <f>K6</f>
        <v>Establecimientos</v>
      </c>
      <c r="N6" s="323" t="s">
        <v>359</v>
      </c>
    </row>
    <row r="7" spans="2:14" s="319" customFormat="1" ht="15.75" x14ac:dyDescent="0.25">
      <c r="B7" s="322" t="s">
        <v>358</v>
      </c>
      <c r="C7" s="321">
        <v>25482</v>
      </c>
      <c r="D7" s="320">
        <v>1</v>
      </c>
      <c r="E7" s="321">
        <v>280</v>
      </c>
      <c r="F7" s="320">
        <v>1</v>
      </c>
      <c r="G7" s="321">
        <v>228</v>
      </c>
      <c r="H7" s="320">
        <v>1</v>
      </c>
      <c r="I7" s="321">
        <v>24785</v>
      </c>
      <c r="J7" s="320">
        <v>1</v>
      </c>
      <c r="K7" s="321">
        <v>23</v>
      </c>
      <c r="L7" s="320">
        <v>1</v>
      </c>
      <c r="M7" s="321">
        <v>166</v>
      </c>
      <c r="N7" s="320">
        <v>1</v>
      </c>
    </row>
    <row r="8" spans="2:14" s="4" customFormat="1" x14ac:dyDescent="0.25">
      <c r="B8" s="317" t="s">
        <v>41</v>
      </c>
      <c r="C8" s="318">
        <v>4641</v>
      </c>
      <c r="D8" s="310">
        <v>0.18212856133741465</v>
      </c>
      <c r="E8" s="315">
        <v>68</v>
      </c>
      <c r="F8" s="310">
        <v>0.24285714285714285</v>
      </c>
      <c r="G8" s="315">
        <v>50</v>
      </c>
      <c r="H8" s="310">
        <v>0.21929824561403508</v>
      </c>
      <c r="I8" s="315">
        <v>4519</v>
      </c>
      <c r="J8" s="310">
        <v>0.18232802098043172</v>
      </c>
      <c r="K8" s="315">
        <v>1</v>
      </c>
      <c r="L8" s="310">
        <v>4.3478260869565216E-2</v>
      </c>
      <c r="M8" s="315">
        <v>3</v>
      </c>
      <c r="N8" s="310">
        <v>1.8072289156626505E-2</v>
      </c>
    </row>
    <row r="9" spans="2:14" s="4" customFormat="1" x14ac:dyDescent="0.25">
      <c r="B9" s="317" t="s">
        <v>357</v>
      </c>
      <c r="C9" s="318">
        <v>61</v>
      </c>
      <c r="D9" s="310">
        <v>2.393846636841692E-3</v>
      </c>
      <c r="E9" s="315">
        <v>0</v>
      </c>
      <c r="F9" s="310">
        <v>0</v>
      </c>
      <c r="G9" s="315">
        <v>0</v>
      </c>
      <c r="H9" s="310">
        <v>0</v>
      </c>
      <c r="I9" s="315">
        <v>58</v>
      </c>
      <c r="J9" s="310">
        <v>2.3401250756505949E-3</v>
      </c>
      <c r="K9" s="315">
        <v>0</v>
      </c>
      <c r="L9" s="310">
        <v>0</v>
      </c>
      <c r="M9" s="315">
        <v>3</v>
      </c>
      <c r="N9" s="310">
        <v>1.8072289156626505E-2</v>
      </c>
    </row>
    <row r="10" spans="2:14" s="4" customFormat="1" x14ac:dyDescent="0.25">
      <c r="B10" s="317" t="s">
        <v>356</v>
      </c>
      <c r="C10" s="318">
        <v>677</v>
      </c>
      <c r="D10" s="310">
        <v>2.6567773330193861E-2</v>
      </c>
      <c r="E10" s="315">
        <v>1</v>
      </c>
      <c r="F10" s="310">
        <v>3.5714285714285713E-3</v>
      </c>
      <c r="G10" s="315">
        <v>6</v>
      </c>
      <c r="H10" s="310">
        <v>2.6315789473684209E-2</v>
      </c>
      <c r="I10" s="315">
        <v>657</v>
      </c>
      <c r="J10" s="310">
        <v>2.650796852935243E-2</v>
      </c>
      <c r="K10" s="315">
        <v>0</v>
      </c>
      <c r="L10" s="310">
        <v>0</v>
      </c>
      <c r="M10" s="315">
        <v>13</v>
      </c>
      <c r="N10" s="310">
        <v>7.8313253012048195E-2</v>
      </c>
    </row>
    <row r="11" spans="2:14" s="4" customFormat="1" x14ac:dyDescent="0.25">
      <c r="B11" s="317" t="s">
        <v>42</v>
      </c>
      <c r="C11" s="318">
        <v>5566</v>
      </c>
      <c r="D11" s="310">
        <v>0.2184286947649321</v>
      </c>
      <c r="E11" s="315">
        <v>43</v>
      </c>
      <c r="F11" s="310">
        <v>0.15357142857142858</v>
      </c>
      <c r="G11" s="315">
        <v>72</v>
      </c>
      <c r="H11" s="310">
        <v>0.31578947368421051</v>
      </c>
      <c r="I11" s="315">
        <v>5445</v>
      </c>
      <c r="J11" s="310">
        <v>0.21968932822271536</v>
      </c>
      <c r="K11" s="315">
        <v>2</v>
      </c>
      <c r="L11" s="310">
        <v>8.6956521739130432E-2</v>
      </c>
      <c r="M11" s="315">
        <v>4</v>
      </c>
      <c r="N11" s="310">
        <v>2.4096385542168676E-2</v>
      </c>
    </row>
    <row r="12" spans="2:14" s="4" customFormat="1" x14ac:dyDescent="0.25">
      <c r="B12" s="317" t="s">
        <v>355</v>
      </c>
      <c r="C12" s="318">
        <v>88</v>
      </c>
      <c r="D12" s="310">
        <v>3.4534180990503098E-3</v>
      </c>
      <c r="E12" s="315">
        <v>1</v>
      </c>
      <c r="F12" s="310">
        <v>3.5714285714285713E-3</v>
      </c>
      <c r="G12" s="315">
        <v>0</v>
      </c>
      <c r="H12" s="310">
        <v>0</v>
      </c>
      <c r="I12" s="315">
        <v>74</v>
      </c>
      <c r="J12" s="310">
        <v>2.985676820657656E-3</v>
      </c>
      <c r="K12" s="315">
        <v>0</v>
      </c>
      <c r="L12" s="310">
        <v>0</v>
      </c>
      <c r="M12" s="315">
        <v>13</v>
      </c>
      <c r="N12" s="310">
        <v>7.8313253012048195E-2</v>
      </c>
    </row>
    <row r="13" spans="2:14" s="4" customFormat="1" x14ac:dyDescent="0.25">
      <c r="B13" s="317" t="s">
        <v>354</v>
      </c>
      <c r="C13" s="318">
        <v>325</v>
      </c>
      <c r="D13" s="310">
        <v>1.2754100933992622E-2</v>
      </c>
      <c r="E13" s="315">
        <v>2</v>
      </c>
      <c r="F13" s="310">
        <v>7.1428571428571426E-3</v>
      </c>
      <c r="G13" s="315">
        <v>3</v>
      </c>
      <c r="H13" s="310">
        <v>1.3157894736842105E-2</v>
      </c>
      <c r="I13" s="315">
        <v>319</v>
      </c>
      <c r="J13" s="310">
        <v>1.2870687916078273E-2</v>
      </c>
      <c r="K13" s="315">
        <v>0</v>
      </c>
      <c r="L13" s="310">
        <v>0</v>
      </c>
      <c r="M13" s="315">
        <v>1</v>
      </c>
      <c r="N13" s="310">
        <v>6.024096385542169E-3</v>
      </c>
    </row>
    <row r="14" spans="2:14" s="4" customFormat="1" x14ac:dyDescent="0.25">
      <c r="B14" s="317" t="s">
        <v>353</v>
      </c>
      <c r="C14" s="318">
        <v>78</v>
      </c>
      <c r="D14" s="310">
        <v>3.0609842241582294E-3</v>
      </c>
      <c r="E14" s="315">
        <v>0</v>
      </c>
      <c r="F14" s="310">
        <v>0</v>
      </c>
      <c r="G14" s="315">
        <v>1</v>
      </c>
      <c r="H14" s="310">
        <v>4.3859649122807015E-3</v>
      </c>
      <c r="I14" s="315">
        <v>70</v>
      </c>
      <c r="J14" s="310">
        <v>2.8242888844058909E-3</v>
      </c>
      <c r="K14" s="315">
        <v>0</v>
      </c>
      <c r="L14" s="310">
        <v>0</v>
      </c>
      <c r="M14" s="315">
        <v>7</v>
      </c>
      <c r="N14" s="310">
        <v>4.2168674698795178E-2</v>
      </c>
    </row>
    <row r="15" spans="2:14" s="4" customFormat="1" x14ac:dyDescent="0.25">
      <c r="B15" s="317" t="s">
        <v>352</v>
      </c>
      <c r="C15" s="318">
        <v>185</v>
      </c>
      <c r="D15" s="310">
        <v>7.2600266855034927E-3</v>
      </c>
      <c r="E15" s="315">
        <v>3</v>
      </c>
      <c r="F15" s="310">
        <v>1.0714285714285714E-2</v>
      </c>
      <c r="G15" s="315">
        <v>5</v>
      </c>
      <c r="H15" s="310">
        <v>2.1929824561403508E-2</v>
      </c>
      <c r="I15" s="315">
        <v>171</v>
      </c>
      <c r="J15" s="310">
        <v>6.8993342747629615E-3</v>
      </c>
      <c r="K15" s="315">
        <v>2</v>
      </c>
      <c r="L15" s="310">
        <v>8.6956521739130432E-2</v>
      </c>
      <c r="M15" s="315">
        <v>4</v>
      </c>
      <c r="N15" s="310">
        <v>2.4096385542168676E-2</v>
      </c>
    </row>
    <row r="16" spans="2:14" s="4" customFormat="1" x14ac:dyDescent="0.25">
      <c r="B16" s="317" t="s">
        <v>43</v>
      </c>
      <c r="C16" s="318">
        <v>1860</v>
      </c>
      <c r="D16" s="310">
        <v>7.2992700729927001E-2</v>
      </c>
      <c r="E16" s="315">
        <v>8</v>
      </c>
      <c r="F16" s="310">
        <v>2.8571428571428571E-2</v>
      </c>
      <c r="G16" s="315">
        <v>8</v>
      </c>
      <c r="H16" s="310">
        <v>3.5087719298245612E-2</v>
      </c>
      <c r="I16" s="315">
        <v>1830</v>
      </c>
      <c r="J16" s="310">
        <v>7.383498083518257E-2</v>
      </c>
      <c r="K16" s="315">
        <v>2</v>
      </c>
      <c r="L16" s="310">
        <v>8.6956521739130432E-2</v>
      </c>
      <c r="M16" s="315">
        <v>12</v>
      </c>
      <c r="N16" s="310">
        <v>7.2289156626506021E-2</v>
      </c>
    </row>
    <row r="17" spans="2:14" s="4" customFormat="1" x14ac:dyDescent="0.25">
      <c r="B17" s="317" t="s">
        <v>351</v>
      </c>
      <c r="C17" s="318">
        <v>82</v>
      </c>
      <c r="D17" s="310">
        <v>3.2179577741150616E-3</v>
      </c>
      <c r="E17" s="315">
        <v>0</v>
      </c>
      <c r="F17" s="310">
        <v>0</v>
      </c>
      <c r="G17" s="315">
        <v>0</v>
      </c>
      <c r="H17" s="310">
        <v>0</v>
      </c>
      <c r="I17" s="315">
        <v>81</v>
      </c>
      <c r="J17" s="310">
        <v>3.2681057090982448E-3</v>
      </c>
      <c r="K17" s="315">
        <v>0</v>
      </c>
      <c r="L17" s="310">
        <v>0</v>
      </c>
      <c r="M17" s="315">
        <v>1</v>
      </c>
      <c r="N17" s="310">
        <v>6.024096385542169E-3</v>
      </c>
    </row>
    <row r="18" spans="2:14" s="4" customFormat="1" x14ac:dyDescent="0.25">
      <c r="B18" s="317" t="s">
        <v>44</v>
      </c>
      <c r="C18" s="318">
        <v>733</v>
      </c>
      <c r="D18" s="310">
        <v>2.8765403029589513E-2</v>
      </c>
      <c r="E18" s="315">
        <v>8</v>
      </c>
      <c r="F18" s="310">
        <v>2.8571428571428571E-2</v>
      </c>
      <c r="G18" s="315">
        <v>0</v>
      </c>
      <c r="H18" s="310">
        <v>0</v>
      </c>
      <c r="I18" s="315">
        <v>712</v>
      </c>
      <c r="J18" s="310">
        <v>2.8727052652814201E-2</v>
      </c>
      <c r="K18" s="315">
        <v>1</v>
      </c>
      <c r="L18" s="310">
        <v>4.3478260869565216E-2</v>
      </c>
      <c r="M18" s="315">
        <v>12</v>
      </c>
      <c r="N18" s="310">
        <v>7.2289156626506021E-2</v>
      </c>
    </row>
    <row r="19" spans="2:14" s="4" customFormat="1" x14ac:dyDescent="0.25">
      <c r="B19" s="317" t="s">
        <v>350</v>
      </c>
      <c r="C19" s="318">
        <v>402</v>
      </c>
      <c r="D19" s="310">
        <v>1.5775841770661644E-2</v>
      </c>
      <c r="E19" s="315">
        <v>1</v>
      </c>
      <c r="F19" s="310">
        <v>3.5714285714285713E-3</v>
      </c>
      <c r="G19" s="315">
        <v>0</v>
      </c>
      <c r="H19" s="310">
        <v>0</v>
      </c>
      <c r="I19" s="315">
        <v>393</v>
      </c>
      <c r="J19" s="310">
        <v>1.585636473673593E-2</v>
      </c>
      <c r="K19" s="315">
        <v>4</v>
      </c>
      <c r="L19" s="310">
        <v>0.17391304347826086</v>
      </c>
      <c r="M19" s="315">
        <v>4</v>
      </c>
      <c r="N19" s="310">
        <v>2.4096385542168676E-2</v>
      </c>
    </row>
    <row r="20" spans="2:14" s="4" customFormat="1" x14ac:dyDescent="0.25">
      <c r="B20" s="317" t="s">
        <v>349</v>
      </c>
      <c r="C20" s="318">
        <v>709</v>
      </c>
      <c r="D20" s="310">
        <v>2.7823561729848522E-2</v>
      </c>
      <c r="E20" s="315">
        <v>4</v>
      </c>
      <c r="F20" s="310">
        <v>1.4285714285714285E-2</v>
      </c>
      <c r="G20" s="315">
        <v>3</v>
      </c>
      <c r="H20" s="310">
        <v>1.3157894736842105E-2</v>
      </c>
      <c r="I20" s="315">
        <v>681</v>
      </c>
      <c r="J20" s="310">
        <v>2.7476296146863022E-2</v>
      </c>
      <c r="K20" s="315">
        <v>0</v>
      </c>
      <c r="L20" s="310">
        <v>0</v>
      </c>
      <c r="M20" s="315">
        <v>21</v>
      </c>
      <c r="N20" s="310">
        <v>0.12650602409638553</v>
      </c>
    </row>
    <row r="21" spans="2:14" s="4" customFormat="1" x14ac:dyDescent="0.25">
      <c r="B21" s="317" t="s">
        <v>348</v>
      </c>
      <c r="C21" s="318">
        <v>1053</v>
      </c>
      <c r="D21" s="310">
        <v>4.1323287026136094E-2</v>
      </c>
      <c r="E21" s="315">
        <v>14</v>
      </c>
      <c r="F21" s="310">
        <v>0.05</v>
      </c>
      <c r="G21" s="315">
        <v>5</v>
      </c>
      <c r="H21" s="310">
        <v>2.1929824561403508E-2</v>
      </c>
      <c r="I21" s="315">
        <v>1022</v>
      </c>
      <c r="J21" s="310">
        <v>4.1234617712326005E-2</v>
      </c>
      <c r="K21" s="315">
        <v>1</v>
      </c>
      <c r="L21" s="310">
        <v>4.3478260869565216E-2</v>
      </c>
      <c r="M21" s="315">
        <v>11</v>
      </c>
      <c r="N21" s="310">
        <v>6.6265060240963861E-2</v>
      </c>
    </row>
    <row r="22" spans="2:14" s="4" customFormat="1" x14ac:dyDescent="0.25">
      <c r="B22" s="317" t="s">
        <v>347</v>
      </c>
      <c r="C22" s="318">
        <v>202</v>
      </c>
      <c r="D22" s="310">
        <v>7.9271642728200292E-3</v>
      </c>
      <c r="E22" s="315">
        <v>0</v>
      </c>
      <c r="F22" s="310">
        <v>0</v>
      </c>
      <c r="G22" s="315">
        <v>0</v>
      </c>
      <c r="H22" s="310">
        <v>0</v>
      </c>
      <c r="I22" s="315">
        <v>197</v>
      </c>
      <c r="J22" s="310">
        <v>7.9483558603994347E-3</v>
      </c>
      <c r="K22" s="315">
        <v>0</v>
      </c>
      <c r="L22" s="310">
        <v>0</v>
      </c>
      <c r="M22" s="315">
        <v>5</v>
      </c>
      <c r="N22" s="310">
        <v>3.0120481927710843E-2</v>
      </c>
    </row>
    <row r="23" spans="2:14" s="4" customFormat="1" x14ac:dyDescent="0.25">
      <c r="B23" s="317" t="s">
        <v>346</v>
      </c>
      <c r="C23" s="318">
        <v>345</v>
      </c>
      <c r="D23" s="310">
        <v>1.3538968683776784E-2</v>
      </c>
      <c r="E23" s="315">
        <v>5</v>
      </c>
      <c r="F23" s="310">
        <v>1.7857142857142856E-2</v>
      </c>
      <c r="G23" s="315">
        <v>3</v>
      </c>
      <c r="H23" s="310">
        <v>1.3157894736842105E-2</v>
      </c>
      <c r="I23" s="315">
        <v>328</v>
      </c>
      <c r="J23" s="310">
        <v>1.3233810772644745E-2</v>
      </c>
      <c r="K23" s="315">
        <v>1</v>
      </c>
      <c r="L23" s="310">
        <v>4.3478260869565216E-2</v>
      </c>
      <c r="M23" s="315">
        <v>8</v>
      </c>
      <c r="N23" s="310">
        <v>4.8192771084337352E-2</v>
      </c>
    </row>
    <row r="24" spans="2:14" s="4" customFormat="1" x14ac:dyDescent="0.25">
      <c r="B24" s="317" t="s">
        <v>45</v>
      </c>
      <c r="C24" s="318">
        <v>1762</v>
      </c>
      <c r="D24" s="310">
        <v>6.9146848755984619E-2</v>
      </c>
      <c r="E24" s="315">
        <v>60</v>
      </c>
      <c r="F24" s="310">
        <v>0.21428571428571427</v>
      </c>
      <c r="G24" s="315">
        <v>24</v>
      </c>
      <c r="H24" s="310">
        <v>0.10526315789473684</v>
      </c>
      <c r="I24" s="315">
        <v>1677</v>
      </c>
      <c r="J24" s="310">
        <v>6.7661892273552557E-2</v>
      </c>
      <c r="K24" s="315">
        <v>0</v>
      </c>
      <c r="L24" s="310">
        <v>0</v>
      </c>
      <c r="M24" s="315">
        <v>1</v>
      </c>
      <c r="N24" s="310">
        <v>6.024096385542169E-3</v>
      </c>
    </row>
    <row r="25" spans="2:14" s="4" customFormat="1" x14ac:dyDescent="0.25">
      <c r="B25" s="317" t="s">
        <v>345</v>
      </c>
      <c r="C25" s="318">
        <v>266</v>
      </c>
      <c r="D25" s="310">
        <v>1.0438741072129346E-2</v>
      </c>
      <c r="E25" s="315">
        <v>5</v>
      </c>
      <c r="F25" s="310">
        <v>1.7857142857142856E-2</v>
      </c>
      <c r="G25" s="315">
        <v>4</v>
      </c>
      <c r="H25" s="310">
        <v>1.7543859649122806E-2</v>
      </c>
      <c r="I25" s="315">
        <v>239</v>
      </c>
      <c r="J25" s="310">
        <v>9.6429291910429694E-3</v>
      </c>
      <c r="K25" s="315">
        <v>3</v>
      </c>
      <c r="L25" s="310">
        <v>0.13043478260869565</v>
      </c>
      <c r="M25" s="315">
        <v>15</v>
      </c>
      <c r="N25" s="310">
        <v>9.036144578313253E-2</v>
      </c>
    </row>
    <row r="26" spans="2:14" s="4" customFormat="1" x14ac:dyDescent="0.25">
      <c r="B26" s="317" t="s">
        <v>344</v>
      </c>
      <c r="C26" s="318">
        <v>385</v>
      </c>
      <c r="D26" s="310">
        <v>1.5108704183345107E-2</v>
      </c>
      <c r="E26" s="315">
        <v>2</v>
      </c>
      <c r="F26" s="310">
        <v>7.1428571428571426E-3</v>
      </c>
      <c r="G26" s="315">
        <v>1</v>
      </c>
      <c r="H26" s="310">
        <v>4.3859649122807015E-3</v>
      </c>
      <c r="I26" s="315">
        <v>378</v>
      </c>
      <c r="J26" s="310">
        <v>1.5251159975791809E-2</v>
      </c>
      <c r="K26" s="315">
        <v>1</v>
      </c>
      <c r="L26" s="310">
        <v>4.3478260869565216E-2</v>
      </c>
      <c r="M26" s="315">
        <v>3</v>
      </c>
      <c r="N26" s="310">
        <v>1.8072289156626505E-2</v>
      </c>
    </row>
    <row r="27" spans="2:14" s="4" customFormat="1" x14ac:dyDescent="0.25">
      <c r="B27" s="317" t="s">
        <v>343</v>
      </c>
      <c r="C27" s="318">
        <v>57</v>
      </c>
      <c r="D27" s="310">
        <v>2.2368730868848599E-3</v>
      </c>
      <c r="E27" s="315">
        <v>0</v>
      </c>
      <c r="F27" s="310">
        <v>0</v>
      </c>
      <c r="G27" s="315">
        <v>3</v>
      </c>
      <c r="H27" s="310">
        <v>1.3157894736842105E-2</v>
      </c>
      <c r="I27" s="315">
        <v>50</v>
      </c>
      <c r="J27" s="310">
        <v>2.0173492031470646E-3</v>
      </c>
      <c r="K27" s="315">
        <v>1</v>
      </c>
      <c r="L27" s="310">
        <v>4.3478260869565216E-2</v>
      </c>
      <c r="M27" s="315">
        <v>3</v>
      </c>
      <c r="N27" s="310">
        <v>1.8072289156626505E-2</v>
      </c>
    </row>
    <row r="28" spans="2:14" s="4" customFormat="1" x14ac:dyDescent="0.25">
      <c r="B28" s="317" t="s">
        <v>47</v>
      </c>
      <c r="C28" s="318">
        <v>1275</v>
      </c>
      <c r="D28" s="310">
        <v>5.0035319048740284E-2</v>
      </c>
      <c r="E28" s="315">
        <v>7</v>
      </c>
      <c r="F28" s="310">
        <v>2.5000000000000001E-2</v>
      </c>
      <c r="G28" s="315">
        <v>13</v>
      </c>
      <c r="H28" s="310">
        <v>5.701754385964912E-2</v>
      </c>
      <c r="I28" s="315">
        <v>1251</v>
      </c>
      <c r="J28" s="310">
        <v>5.0474077062739563E-2</v>
      </c>
      <c r="K28" s="315">
        <v>1</v>
      </c>
      <c r="L28" s="310">
        <v>4.3478260869565216E-2</v>
      </c>
      <c r="M28" s="315">
        <v>3</v>
      </c>
      <c r="N28" s="310">
        <v>1.8072289156626505E-2</v>
      </c>
    </row>
    <row r="29" spans="2:14" s="4" customFormat="1" x14ac:dyDescent="0.25">
      <c r="B29" s="317" t="s">
        <v>342</v>
      </c>
      <c r="C29" s="318">
        <v>1966</v>
      </c>
      <c r="D29" s="310">
        <v>7.7152499803783067E-2</v>
      </c>
      <c r="E29" s="315">
        <v>32</v>
      </c>
      <c r="F29" s="310">
        <v>0.11428571428571428</v>
      </c>
      <c r="G29" s="315">
        <v>5</v>
      </c>
      <c r="H29" s="310">
        <v>2.1929824561403508E-2</v>
      </c>
      <c r="I29" s="315">
        <v>1926</v>
      </c>
      <c r="J29" s="310">
        <v>7.7708291305224941E-2</v>
      </c>
      <c r="K29" s="315">
        <v>0</v>
      </c>
      <c r="L29" s="310">
        <v>0</v>
      </c>
      <c r="M29" s="315">
        <v>3</v>
      </c>
      <c r="N29" s="310">
        <v>1.8072289156626505E-2</v>
      </c>
    </row>
    <row r="30" spans="2:14" s="4" customFormat="1" x14ac:dyDescent="0.25">
      <c r="B30" s="317" t="s">
        <v>341</v>
      </c>
      <c r="C30" s="318">
        <v>349</v>
      </c>
      <c r="D30" s="310">
        <v>1.3695942233733617E-2</v>
      </c>
      <c r="E30" s="315">
        <v>0</v>
      </c>
      <c r="F30" s="310">
        <v>0</v>
      </c>
      <c r="G30" s="315">
        <v>0</v>
      </c>
      <c r="H30" s="310">
        <v>0</v>
      </c>
      <c r="I30" s="315">
        <v>349</v>
      </c>
      <c r="J30" s="310">
        <v>1.4081097437966513E-2</v>
      </c>
      <c r="K30" s="315">
        <v>0</v>
      </c>
      <c r="L30" s="310">
        <v>0</v>
      </c>
      <c r="M30" s="315">
        <v>0</v>
      </c>
      <c r="N30" s="310">
        <v>0</v>
      </c>
    </row>
    <row r="31" spans="2:14" s="4" customFormat="1" x14ac:dyDescent="0.25">
      <c r="B31" s="317" t="s">
        <v>49</v>
      </c>
      <c r="C31" s="318">
        <v>1300</v>
      </c>
      <c r="D31" s="310">
        <v>5.1016403735970488E-2</v>
      </c>
      <c r="E31" s="315">
        <v>8</v>
      </c>
      <c r="F31" s="310">
        <v>2.8571428571428571E-2</v>
      </c>
      <c r="G31" s="315">
        <v>15</v>
      </c>
      <c r="H31" s="310">
        <v>6.5789473684210523E-2</v>
      </c>
      <c r="I31" s="315">
        <v>1277</v>
      </c>
      <c r="J31" s="310">
        <v>5.1523098648376037E-2</v>
      </c>
      <c r="K31" s="315">
        <v>0</v>
      </c>
      <c r="L31" s="310">
        <v>0</v>
      </c>
      <c r="M31" s="315">
        <v>0</v>
      </c>
      <c r="N31" s="310">
        <v>0</v>
      </c>
    </row>
    <row r="32" spans="2:14" s="4" customFormat="1" x14ac:dyDescent="0.25">
      <c r="B32" s="317" t="s">
        <v>340</v>
      </c>
      <c r="C32" s="318">
        <v>128</v>
      </c>
      <c r="D32" s="310">
        <v>5.0231535986186328E-3</v>
      </c>
      <c r="E32" s="315">
        <v>1</v>
      </c>
      <c r="F32" s="310">
        <v>3.5714285714285713E-3</v>
      </c>
      <c r="G32" s="315">
        <v>0</v>
      </c>
      <c r="H32" s="310">
        <v>0</v>
      </c>
      <c r="I32" s="315">
        <v>126</v>
      </c>
      <c r="J32" s="310">
        <v>5.0837199919306032E-3</v>
      </c>
      <c r="K32" s="315">
        <v>0</v>
      </c>
      <c r="L32" s="310">
        <v>0</v>
      </c>
      <c r="M32" s="315">
        <v>1</v>
      </c>
      <c r="N32" s="310">
        <v>6.024096385542169E-3</v>
      </c>
    </row>
    <row r="33" spans="1:15" s="4" customFormat="1" x14ac:dyDescent="0.25">
      <c r="B33" s="317" t="s">
        <v>339</v>
      </c>
      <c r="C33" s="318">
        <v>124</v>
      </c>
      <c r="D33" s="310">
        <v>4.8661800486618006E-3</v>
      </c>
      <c r="E33" s="315">
        <v>1</v>
      </c>
      <c r="F33" s="310">
        <v>3.5714285714285713E-3</v>
      </c>
      <c r="G33" s="315">
        <v>2</v>
      </c>
      <c r="H33" s="310">
        <v>8.771929824561403E-3</v>
      </c>
      <c r="I33" s="315">
        <v>118</v>
      </c>
      <c r="J33" s="310">
        <v>4.7609441194270729E-3</v>
      </c>
      <c r="K33" s="315">
        <v>1</v>
      </c>
      <c r="L33" s="310">
        <v>4.3478260869565216E-2</v>
      </c>
      <c r="M33" s="315">
        <v>2</v>
      </c>
      <c r="N33" s="310">
        <v>1.2048192771084338E-2</v>
      </c>
    </row>
    <row r="34" spans="1:15" s="4" customFormat="1" x14ac:dyDescent="0.25">
      <c r="B34" s="317" t="s">
        <v>338</v>
      </c>
      <c r="C34" s="318">
        <v>383</v>
      </c>
      <c r="D34" s="310">
        <v>1.503021740836669E-2</v>
      </c>
      <c r="E34" s="315">
        <v>1</v>
      </c>
      <c r="F34" s="310">
        <v>3.5714285714285713E-3</v>
      </c>
      <c r="G34" s="315">
        <v>1</v>
      </c>
      <c r="H34" s="310">
        <v>4.3859649122807015E-3</v>
      </c>
      <c r="I34" s="315">
        <v>376</v>
      </c>
      <c r="J34" s="310">
        <v>1.5170466007665927E-2</v>
      </c>
      <c r="K34" s="315">
        <v>0</v>
      </c>
      <c r="L34" s="310">
        <v>0</v>
      </c>
      <c r="M34" s="315">
        <v>5</v>
      </c>
      <c r="N34" s="310">
        <v>3.0120481927710843E-2</v>
      </c>
    </row>
    <row r="35" spans="1:15" s="4" customFormat="1" x14ac:dyDescent="0.25">
      <c r="B35" s="317" t="s">
        <v>337</v>
      </c>
      <c r="C35" s="318">
        <v>55</v>
      </c>
      <c r="D35" s="310">
        <v>2.1583863119064438E-3</v>
      </c>
      <c r="E35" s="315">
        <v>0</v>
      </c>
      <c r="F35" s="310">
        <v>0</v>
      </c>
      <c r="G35" s="315">
        <v>0</v>
      </c>
      <c r="H35" s="310">
        <v>0</v>
      </c>
      <c r="I35" s="315">
        <v>51</v>
      </c>
      <c r="J35" s="310">
        <v>2.0576961872100061E-3</v>
      </c>
      <c r="K35" s="315">
        <v>1</v>
      </c>
      <c r="L35" s="310">
        <v>4.3478260869565216E-2</v>
      </c>
      <c r="M35" s="315">
        <v>3</v>
      </c>
      <c r="N35" s="310">
        <v>1.8072289156626505E-2</v>
      </c>
    </row>
    <row r="36" spans="1:15" s="4" customFormat="1" x14ac:dyDescent="0.25">
      <c r="B36" s="317" t="s">
        <v>336</v>
      </c>
      <c r="C36" s="318">
        <v>80</v>
      </c>
      <c r="D36" s="310">
        <v>3.1394709991366455E-3</v>
      </c>
      <c r="E36" s="315">
        <v>1</v>
      </c>
      <c r="F36" s="310">
        <v>3.5714285714285713E-3</v>
      </c>
      <c r="G36" s="315">
        <v>3</v>
      </c>
      <c r="H36" s="310">
        <v>1.3157894736842105E-2</v>
      </c>
      <c r="I36" s="315">
        <v>73</v>
      </c>
      <c r="J36" s="310">
        <v>2.9453298365947145E-3</v>
      </c>
      <c r="K36" s="315">
        <v>0</v>
      </c>
      <c r="L36" s="310">
        <v>0</v>
      </c>
      <c r="M36" s="315">
        <v>3</v>
      </c>
      <c r="N36" s="310">
        <v>1.8072289156626505E-2</v>
      </c>
    </row>
    <row r="37" spans="1:15" s="4" customFormat="1" x14ac:dyDescent="0.25">
      <c r="B37" s="317" t="s">
        <v>335</v>
      </c>
      <c r="C37" s="318">
        <v>60</v>
      </c>
      <c r="D37" s="310">
        <v>2.3546032493524842E-3</v>
      </c>
      <c r="E37" s="315">
        <v>0</v>
      </c>
      <c r="F37" s="310">
        <v>0</v>
      </c>
      <c r="G37" s="315">
        <v>0</v>
      </c>
      <c r="H37" s="310">
        <v>0</v>
      </c>
      <c r="I37" s="315">
        <v>59</v>
      </c>
      <c r="J37" s="310">
        <v>2.3804720597135364E-3</v>
      </c>
      <c r="K37" s="315">
        <v>0</v>
      </c>
      <c r="L37" s="310">
        <v>0</v>
      </c>
      <c r="M37" s="315">
        <v>1</v>
      </c>
      <c r="N37" s="310">
        <v>6.024096385542169E-3</v>
      </c>
    </row>
    <row r="38" spans="1:15" s="4" customFormat="1" x14ac:dyDescent="0.25">
      <c r="B38" s="317" t="s">
        <v>334</v>
      </c>
      <c r="C38" s="318">
        <v>77</v>
      </c>
      <c r="D38" s="310">
        <v>3.0217408366690211E-3</v>
      </c>
      <c r="E38" s="315">
        <v>4</v>
      </c>
      <c r="F38" s="310">
        <v>1.4285714285714285E-2</v>
      </c>
      <c r="G38" s="315">
        <v>1</v>
      </c>
      <c r="H38" s="310">
        <v>4.3859649122807015E-3</v>
      </c>
      <c r="I38" s="315">
        <v>70</v>
      </c>
      <c r="J38" s="310">
        <v>2.8242888844058909E-3</v>
      </c>
      <c r="K38" s="315">
        <v>1</v>
      </c>
      <c r="L38" s="310">
        <v>4.3478260869565216E-2</v>
      </c>
      <c r="M38" s="315">
        <v>1</v>
      </c>
      <c r="N38" s="310">
        <v>6.024096385542169E-3</v>
      </c>
    </row>
    <row r="39" spans="1:15" s="4" customFormat="1" ht="15" customHeight="1" x14ac:dyDescent="0.25">
      <c r="B39" s="317" t="s">
        <v>368</v>
      </c>
      <c r="C39" s="318"/>
      <c r="D39" s="310"/>
      <c r="E39" s="315"/>
      <c r="F39" s="310"/>
      <c r="G39" s="315"/>
      <c r="H39" s="310"/>
      <c r="I39" s="315">
        <v>208</v>
      </c>
      <c r="J39" s="310">
        <v>8.3921726850917887E-3</v>
      </c>
      <c r="K39" s="315"/>
      <c r="L39" s="310"/>
      <c r="M39" s="315"/>
      <c r="N39" s="310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12"/>
    </row>
    <row r="41" spans="1:15" s="4" customFormat="1" ht="23.25" customHeight="1" x14ac:dyDescent="0.25">
      <c r="B41" s="367" t="s">
        <v>386</v>
      </c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AE22B-15AB-4B8E-BF1B-5C23557C3275}">
  <sheetPr>
    <tabColor rgb="FF92D050"/>
  </sheetPr>
  <dimension ref="A1:BS79"/>
  <sheetViews>
    <sheetView showGridLines="0" zoomScaleNormal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9" t="s">
        <v>396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R3" s="366"/>
      <c r="AS3" s="366"/>
      <c r="AT3" s="366"/>
      <c r="AU3" s="366"/>
      <c r="AV3" s="366"/>
      <c r="AW3" s="366"/>
      <c r="AX3" s="366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</row>
    <row r="4" spans="1:71" s="4" customFormat="1" ht="6" customHeight="1" x14ac:dyDescent="0.25"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</row>
    <row r="5" spans="1:71" s="4" customFormat="1" x14ac:dyDescent="0.25">
      <c r="B5" s="365"/>
      <c r="C5" s="351" t="s">
        <v>0</v>
      </c>
      <c r="D5" s="351"/>
      <c r="E5" s="351"/>
      <c r="F5" s="363" t="s">
        <v>384</v>
      </c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1" t="s">
        <v>383</v>
      </c>
      <c r="AH5" s="360"/>
      <c r="AI5" s="360"/>
      <c r="AJ5" s="360"/>
      <c r="AK5" s="360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  <c r="BB5" s="360"/>
      <c r="BC5" s="360"/>
      <c r="BD5" s="360"/>
      <c r="BE5" s="360"/>
      <c r="BF5" s="360"/>
      <c r="BG5" s="360"/>
      <c r="BH5" s="360"/>
      <c r="BI5" s="360"/>
      <c r="BJ5" s="360"/>
      <c r="BK5" s="359" t="s">
        <v>363</v>
      </c>
      <c r="BL5" s="358"/>
      <c r="BM5" s="358"/>
      <c r="BN5" s="354" t="s">
        <v>362</v>
      </c>
      <c r="BO5" s="353"/>
      <c r="BP5" s="355"/>
      <c r="BQ5" s="359" t="s">
        <v>361</v>
      </c>
      <c r="BR5" s="358"/>
      <c r="BS5" s="358"/>
    </row>
    <row r="6" spans="1:71" s="4" customFormat="1" x14ac:dyDescent="0.25">
      <c r="B6" s="325" t="s">
        <v>364</v>
      </c>
      <c r="C6" s="351"/>
      <c r="D6" s="351"/>
      <c r="E6" s="351"/>
      <c r="F6" s="327" t="s">
        <v>382</v>
      </c>
      <c r="G6" s="325"/>
      <c r="H6" s="326"/>
      <c r="I6" s="327" t="s">
        <v>179</v>
      </c>
      <c r="J6" s="325"/>
      <c r="K6" s="326"/>
      <c r="L6" s="327" t="s">
        <v>381</v>
      </c>
      <c r="M6" s="325"/>
      <c r="N6" s="326"/>
      <c r="O6" s="327" t="s">
        <v>178</v>
      </c>
      <c r="P6" s="325"/>
      <c r="Q6" s="326"/>
      <c r="R6" s="327" t="s">
        <v>176</v>
      </c>
      <c r="S6" s="325"/>
      <c r="T6" s="326"/>
      <c r="U6" s="327" t="s">
        <v>174</v>
      </c>
      <c r="V6" s="325"/>
      <c r="W6" s="326"/>
      <c r="X6" s="327" t="s">
        <v>380</v>
      </c>
      <c r="Y6" s="325"/>
      <c r="Z6" s="326"/>
      <c r="AA6" s="327" t="s">
        <v>379</v>
      </c>
      <c r="AB6" s="325"/>
      <c r="AC6" s="326"/>
      <c r="AD6" s="327" t="s">
        <v>378</v>
      </c>
      <c r="AE6" s="325"/>
      <c r="AF6" s="325"/>
      <c r="AG6" s="354" t="s">
        <v>377</v>
      </c>
      <c r="AH6" s="353"/>
      <c r="AI6" s="355"/>
      <c r="AJ6" s="354" t="s">
        <v>376</v>
      </c>
      <c r="AK6" s="353"/>
      <c r="AL6" s="355"/>
      <c r="AM6" s="354" t="s">
        <v>375</v>
      </c>
      <c r="AN6" s="353"/>
      <c r="AO6" s="355"/>
      <c r="AP6" s="354" t="s">
        <v>374</v>
      </c>
      <c r="AQ6" s="353"/>
      <c r="AR6" s="355"/>
      <c r="AS6" s="354" t="s">
        <v>373</v>
      </c>
      <c r="AT6" s="353"/>
      <c r="AU6" s="355"/>
      <c r="AV6" s="354" t="s">
        <v>178</v>
      </c>
      <c r="AW6" s="353"/>
      <c r="AX6" s="355"/>
      <c r="AY6" s="354" t="s">
        <v>176</v>
      </c>
      <c r="AZ6" s="353"/>
      <c r="BA6" s="355"/>
      <c r="BB6" s="354" t="s">
        <v>174</v>
      </c>
      <c r="BC6" s="353"/>
      <c r="BD6" s="355"/>
      <c r="BE6" s="354" t="s">
        <v>372</v>
      </c>
      <c r="BF6" s="353"/>
      <c r="BG6" s="355"/>
      <c r="BH6" s="354" t="s">
        <v>371</v>
      </c>
      <c r="BI6" s="353"/>
      <c r="BJ6" s="353"/>
      <c r="BK6" s="349"/>
      <c r="BL6" s="325"/>
      <c r="BM6" s="325"/>
      <c r="BN6" s="352"/>
      <c r="BO6" s="351"/>
      <c r="BP6" s="350"/>
      <c r="BQ6" s="349"/>
      <c r="BR6" s="325"/>
      <c r="BS6" s="325"/>
    </row>
    <row r="7" spans="1:71" s="4" customFormat="1" ht="72.75" customHeight="1" x14ac:dyDescent="0.25">
      <c r="B7" s="325"/>
      <c r="C7" s="348" t="s">
        <v>387</v>
      </c>
      <c r="D7" s="339" t="s">
        <v>370</v>
      </c>
      <c r="E7" s="338" t="s">
        <v>369</v>
      </c>
      <c r="F7" s="324" t="s">
        <v>387</v>
      </c>
      <c r="G7" s="337" t="s">
        <v>370</v>
      </c>
      <c r="H7" s="323" t="s">
        <v>369</v>
      </c>
      <c r="I7" s="324" t="s">
        <v>387</v>
      </c>
      <c r="J7" s="337" t="s">
        <v>370</v>
      </c>
      <c r="K7" s="323" t="s">
        <v>369</v>
      </c>
      <c r="L7" s="324" t="s">
        <v>387</v>
      </c>
      <c r="M7" s="337" t="s">
        <v>370</v>
      </c>
      <c r="N7" s="323" t="s">
        <v>369</v>
      </c>
      <c r="O7" s="324" t="s">
        <v>387</v>
      </c>
      <c r="P7" s="337" t="s">
        <v>370</v>
      </c>
      <c r="Q7" s="323" t="s">
        <v>369</v>
      </c>
      <c r="R7" s="324" t="s">
        <v>387</v>
      </c>
      <c r="S7" s="337" t="s">
        <v>370</v>
      </c>
      <c r="T7" s="323" t="s">
        <v>369</v>
      </c>
      <c r="U7" s="324" t="s">
        <v>387</v>
      </c>
      <c r="V7" s="337" t="s">
        <v>370</v>
      </c>
      <c r="W7" s="323" t="s">
        <v>369</v>
      </c>
      <c r="X7" s="324" t="s">
        <v>387</v>
      </c>
      <c r="Y7" s="337" t="s">
        <v>370</v>
      </c>
      <c r="Z7" s="323" t="s">
        <v>369</v>
      </c>
      <c r="AA7" s="324" t="s">
        <v>387</v>
      </c>
      <c r="AB7" s="337" t="s">
        <v>370</v>
      </c>
      <c r="AC7" s="323" t="s">
        <v>369</v>
      </c>
      <c r="AD7" s="324" t="s">
        <v>387</v>
      </c>
      <c r="AE7" s="337" t="s">
        <v>370</v>
      </c>
      <c r="AF7" s="347" t="s">
        <v>369</v>
      </c>
      <c r="AG7" s="345" t="s">
        <v>387</v>
      </c>
      <c r="AH7" s="344" t="s">
        <v>370</v>
      </c>
      <c r="AI7" s="346" t="s">
        <v>369</v>
      </c>
      <c r="AJ7" s="345" t="s">
        <v>387</v>
      </c>
      <c r="AK7" s="344" t="s">
        <v>370</v>
      </c>
      <c r="AL7" s="346" t="s">
        <v>369</v>
      </c>
      <c r="AM7" s="345" t="s">
        <v>387</v>
      </c>
      <c r="AN7" s="344" t="s">
        <v>370</v>
      </c>
      <c r="AO7" s="346" t="s">
        <v>369</v>
      </c>
      <c r="AP7" s="345" t="s">
        <v>387</v>
      </c>
      <c r="AQ7" s="344" t="s">
        <v>370</v>
      </c>
      <c r="AR7" s="346" t="s">
        <v>369</v>
      </c>
      <c r="AS7" s="345" t="s">
        <v>387</v>
      </c>
      <c r="AT7" s="344" t="s">
        <v>370</v>
      </c>
      <c r="AU7" s="346" t="s">
        <v>369</v>
      </c>
      <c r="AV7" s="345" t="s">
        <v>387</v>
      </c>
      <c r="AW7" s="344" t="s">
        <v>370</v>
      </c>
      <c r="AX7" s="346" t="s">
        <v>369</v>
      </c>
      <c r="AY7" s="345" t="s">
        <v>387</v>
      </c>
      <c r="AZ7" s="344" t="s">
        <v>370</v>
      </c>
      <c r="BA7" s="346" t="s">
        <v>369</v>
      </c>
      <c r="BB7" s="345" t="s">
        <v>387</v>
      </c>
      <c r="BC7" s="344" t="s">
        <v>370</v>
      </c>
      <c r="BD7" s="346" t="s">
        <v>369</v>
      </c>
      <c r="BE7" s="345" t="s">
        <v>387</v>
      </c>
      <c r="BF7" s="344" t="s">
        <v>370</v>
      </c>
      <c r="BG7" s="346" t="s">
        <v>369</v>
      </c>
      <c r="BH7" s="345" t="s">
        <v>387</v>
      </c>
      <c r="BI7" s="344" t="s">
        <v>370</v>
      </c>
      <c r="BJ7" s="343" t="s">
        <v>369</v>
      </c>
      <c r="BK7" s="342" t="s">
        <v>387</v>
      </c>
      <c r="BL7" s="337" t="s">
        <v>370</v>
      </c>
      <c r="BM7" s="341" t="s">
        <v>369</v>
      </c>
      <c r="BN7" s="345" t="s">
        <v>387</v>
      </c>
      <c r="BO7" s="339" t="s">
        <v>370</v>
      </c>
      <c r="BP7" s="338" t="s">
        <v>369</v>
      </c>
      <c r="BQ7" s="324" t="s">
        <v>387</v>
      </c>
      <c r="BR7" s="337" t="s">
        <v>370</v>
      </c>
      <c r="BS7" s="323" t="s">
        <v>369</v>
      </c>
    </row>
    <row r="8" spans="1:71" s="319" customFormat="1" ht="15.75" x14ac:dyDescent="0.25">
      <c r="B8" s="322" t="s">
        <v>358</v>
      </c>
      <c r="C8" s="321">
        <v>25485</v>
      </c>
      <c r="D8" s="335">
        <v>4666</v>
      </c>
      <c r="E8" s="336">
        <v>0.22412219607089678</v>
      </c>
      <c r="F8" s="321">
        <v>280</v>
      </c>
      <c r="G8" s="335">
        <v>6</v>
      </c>
      <c r="H8" s="336">
        <v>2.1897810218978186E-2</v>
      </c>
      <c r="I8" s="321">
        <v>43</v>
      </c>
      <c r="J8" s="335">
        <v>1</v>
      </c>
      <c r="K8" s="320">
        <v>2.3809523809523725E-2</v>
      </c>
      <c r="L8" s="321">
        <v>30</v>
      </c>
      <c r="M8" s="335">
        <v>0</v>
      </c>
      <c r="N8" s="320">
        <v>0</v>
      </c>
      <c r="O8" s="321">
        <v>53</v>
      </c>
      <c r="P8" s="335">
        <v>0</v>
      </c>
      <c r="Q8" s="320">
        <v>0</v>
      </c>
      <c r="R8" s="321">
        <v>112</v>
      </c>
      <c r="S8" s="335">
        <v>2</v>
      </c>
      <c r="T8" s="320">
        <v>1.8181818181818077E-2</v>
      </c>
      <c r="U8" s="321">
        <v>17</v>
      </c>
      <c r="V8" s="335">
        <v>1</v>
      </c>
      <c r="W8" s="320">
        <v>6.25E-2</v>
      </c>
      <c r="X8" s="321">
        <v>4</v>
      </c>
      <c r="Y8" s="335">
        <v>0</v>
      </c>
      <c r="Z8" s="320">
        <v>0</v>
      </c>
      <c r="AA8" s="321">
        <v>9</v>
      </c>
      <c r="AB8" s="335">
        <v>1</v>
      </c>
      <c r="AC8" s="320">
        <v>0.125</v>
      </c>
      <c r="AD8" s="321">
        <v>12</v>
      </c>
      <c r="AE8" s="335">
        <v>1</v>
      </c>
      <c r="AF8" s="320">
        <v>9.0909090909090828E-2</v>
      </c>
      <c r="AG8" s="321">
        <v>231</v>
      </c>
      <c r="AH8" s="335">
        <v>4</v>
      </c>
      <c r="AI8" s="320">
        <v>1.7621145374449254E-2</v>
      </c>
      <c r="AJ8" s="321">
        <v>46</v>
      </c>
      <c r="AK8" s="335">
        <v>0</v>
      </c>
      <c r="AL8" s="320">
        <v>0</v>
      </c>
      <c r="AM8" s="321">
        <v>53</v>
      </c>
      <c r="AN8" s="335">
        <v>0</v>
      </c>
      <c r="AO8" s="320">
        <v>0</v>
      </c>
      <c r="AP8" s="321">
        <v>43</v>
      </c>
      <c r="AQ8" s="335">
        <v>0</v>
      </c>
      <c r="AR8" s="320">
        <v>0</v>
      </c>
      <c r="AS8" s="321">
        <v>1</v>
      </c>
      <c r="AT8" s="335">
        <v>0</v>
      </c>
      <c r="AU8" s="320">
        <v>0</v>
      </c>
      <c r="AV8" s="321">
        <v>24</v>
      </c>
      <c r="AW8" s="335">
        <v>0</v>
      </c>
      <c r="AX8" s="320">
        <v>0</v>
      </c>
      <c r="AY8" s="321">
        <v>9</v>
      </c>
      <c r="AZ8" s="335">
        <v>-1</v>
      </c>
      <c r="BA8" s="320">
        <v>-9.9999999999999978E-2</v>
      </c>
      <c r="BB8" s="321">
        <v>4</v>
      </c>
      <c r="BC8" s="335">
        <v>0</v>
      </c>
      <c r="BD8" s="320">
        <v>0</v>
      </c>
      <c r="BE8" s="321">
        <v>33</v>
      </c>
      <c r="BF8" s="335">
        <v>5</v>
      </c>
      <c r="BG8" s="320">
        <v>0.1785714285714286</v>
      </c>
      <c r="BH8" s="321">
        <v>18</v>
      </c>
      <c r="BI8" s="335">
        <v>0</v>
      </c>
      <c r="BJ8" s="320">
        <v>0</v>
      </c>
      <c r="BK8" s="321">
        <v>24785</v>
      </c>
      <c r="BL8" s="335">
        <v>7784</v>
      </c>
      <c r="BM8" s="320">
        <v>0.45785542026939585</v>
      </c>
      <c r="BN8" s="321">
        <v>23</v>
      </c>
      <c r="BO8" s="335">
        <v>1</v>
      </c>
      <c r="BP8" s="320">
        <v>4.5454545454545414E-2</v>
      </c>
      <c r="BQ8" s="321">
        <v>166</v>
      </c>
      <c r="BR8" s="335">
        <v>1</v>
      </c>
      <c r="BS8" s="320">
        <v>1.2195121951219523E-2</v>
      </c>
    </row>
    <row r="9" spans="1:71" s="4" customFormat="1" x14ac:dyDescent="0.25">
      <c r="A9" s="27"/>
      <c r="B9" s="317" t="s">
        <v>41</v>
      </c>
      <c r="C9" s="318">
        <v>4641</v>
      </c>
      <c r="D9" s="316">
        <v>2089</v>
      </c>
      <c r="E9" s="334">
        <v>0.81857366771159867</v>
      </c>
      <c r="F9" s="318">
        <v>68</v>
      </c>
      <c r="G9" s="316">
        <v>2</v>
      </c>
      <c r="H9" s="334">
        <v>3.0303030303030276E-2</v>
      </c>
      <c r="I9" s="315">
        <v>6</v>
      </c>
      <c r="J9" s="316">
        <v>0</v>
      </c>
      <c r="K9" s="334">
        <v>0</v>
      </c>
      <c r="L9" s="315">
        <v>1</v>
      </c>
      <c r="M9" s="316">
        <v>0</v>
      </c>
      <c r="N9" s="334">
        <v>0</v>
      </c>
      <c r="O9" s="315">
        <v>8</v>
      </c>
      <c r="P9" s="316">
        <v>0</v>
      </c>
      <c r="Q9" s="334">
        <v>0</v>
      </c>
      <c r="R9" s="315">
        <v>34</v>
      </c>
      <c r="S9" s="316">
        <v>1</v>
      </c>
      <c r="T9" s="334">
        <v>3.0303030303030276E-2</v>
      </c>
      <c r="U9" s="315">
        <v>11</v>
      </c>
      <c r="V9" s="316">
        <v>0</v>
      </c>
      <c r="W9" s="334">
        <v>0</v>
      </c>
      <c r="X9" s="315">
        <v>2</v>
      </c>
      <c r="Y9" s="316">
        <v>0</v>
      </c>
      <c r="Z9" s="334">
        <v>0</v>
      </c>
      <c r="AA9" s="315">
        <v>6</v>
      </c>
      <c r="AB9" s="316">
        <v>1</v>
      </c>
      <c r="AC9" s="334">
        <v>0.19999999999999996</v>
      </c>
      <c r="AD9" s="315">
        <v>0</v>
      </c>
      <c r="AE9" s="316">
        <v>0</v>
      </c>
      <c r="AF9" s="334" t="s">
        <v>233</v>
      </c>
      <c r="AG9" s="315">
        <v>50</v>
      </c>
      <c r="AH9" s="316">
        <v>0</v>
      </c>
      <c r="AI9" s="334">
        <v>0</v>
      </c>
      <c r="AJ9" s="315">
        <v>5</v>
      </c>
      <c r="AK9" s="316">
        <v>0</v>
      </c>
      <c r="AL9" s="334">
        <v>0</v>
      </c>
      <c r="AM9" s="315">
        <v>17</v>
      </c>
      <c r="AN9" s="316">
        <v>0</v>
      </c>
      <c r="AO9" s="334">
        <v>0</v>
      </c>
      <c r="AP9" s="315">
        <v>11</v>
      </c>
      <c r="AQ9" s="316">
        <v>0</v>
      </c>
      <c r="AR9" s="334">
        <v>0</v>
      </c>
      <c r="AS9" s="315">
        <v>0</v>
      </c>
      <c r="AT9" s="316">
        <v>0</v>
      </c>
      <c r="AU9" s="334" t="s">
        <v>233</v>
      </c>
      <c r="AV9" s="315">
        <v>10</v>
      </c>
      <c r="AW9" s="316">
        <v>0</v>
      </c>
      <c r="AX9" s="334">
        <v>0</v>
      </c>
      <c r="AY9" s="315">
        <v>1</v>
      </c>
      <c r="AZ9" s="316">
        <v>0</v>
      </c>
      <c r="BA9" s="334">
        <v>0</v>
      </c>
      <c r="BB9" s="315">
        <v>1</v>
      </c>
      <c r="BC9" s="316">
        <v>0</v>
      </c>
      <c r="BD9" s="334">
        <v>0</v>
      </c>
      <c r="BE9" s="315">
        <v>1</v>
      </c>
      <c r="BF9" s="316">
        <v>0</v>
      </c>
      <c r="BG9" s="334">
        <v>0</v>
      </c>
      <c r="BH9" s="315">
        <v>4</v>
      </c>
      <c r="BI9" s="316">
        <v>0</v>
      </c>
      <c r="BJ9" s="334">
        <v>0</v>
      </c>
      <c r="BK9" s="315">
        <v>4519</v>
      </c>
      <c r="BL9" s="316">
        <v>1394</v>
      </c>
      <c r="BM9" s="334">
        <v>0.44608000000000003</v>
      </c>
      <c r="BN9" s="315">
        <v>1</v>
      </c>
      <c r="BO9" s="316">
        <v>0</v>
      </c>
      <c r="BP9" s="334">
        <v>0</v>
      </c>
      <c r="BQ9" s="315">
        <v>3</v>
      </c>
      <c r="BR9" s="316">
        <v>-1</v>
      </c>
      <c r="BS9" s="334">
        <v>-0.25</v>
      </c>
    </row>
    <row r="10" spans="1:71" s="4" customFormat="1" x14ac:dyDescent="0.25">
      <c r="A10" s="27"/>
      <c r="B10" s="317" t="s">
        <v>357</v>
      </c>
      <c r="C10" s="318">
        <v>61</v>
      </c>
      <c r="D10" s="316">
        <v>-12</v>
      </c>
      <c r="E10" s="334">
        <v>-0.16438356164383561</v>
      </c>
      <c r="F10" s="318">
        <v>0</v>
      </c>
      <c r="G10" s="316">
        <v>0</v>
      </c>
      <c r="H10" s="334" t="s">
        <v>233</v>
      </c>
      <c r="I10" s="315">
        <v>0</v>
      </c>
      <c r="J10" s="316">
        <v>0</v>
      </c>
      <c r="K10" s="334" t="s">
        <v>233</v>
      </c>
      <c r="L10" s="315">
        <v>0</v>
      </c>
      <c r="M10" s="316">
        <v>0</v>
      </c>
      <c r="N10" s="334" t="s">
        <v>233</v>
      </c>
      <c r="O10" s="315">
        <v>0</v>
      </c>
      <c r="P10" s="316">
        <v>0</v>
      </c>
      <c r="Q10" s="334" t="s">
        <v>233</v>
      </c>
      <c r="R10" s="315">
        <v>0</v>
      </c>
      <c r="S10" s="316">
        <v>0</v>
      </c>
      <c r="T10" s="334" t="s">
        <v>233</v>
      </c>
      <c r="U10" s="315">
        <v>0</v>
      </c>
      <c r="V10" s="316">
        <v>0</v>
      </c>
      <c r="W10" s="334" t="s">
        <v>233</v>
      </c>
      <c r="X10" s="315">
        <v>0</v>
      </c>
      <c r="Y10" s="316">
        <v>0</v>
      </c>
      <c r="Z10" s="334" t="s">
        <v>233</v>
      </c>
      <c r="AA10" s="315">
        <v>0</v>
      </c>
      <c r="AB10" s="316">
        <v>0</v>
      </c>
      <c r="AC10" s="334" t="s">
        <v>233</v>
      </c>
      <c r="AD10" s="315">
        <v>0</v>
      </c>
      <c r="AE10" s="316">
        <v>0</v>
      </c>
      <c r="AF10" s="334" t="s">
        <v>233</v>
      </c>
      <c r="AG10" s="315">
        <v>0</v>
      </c>
      <c r="AH10" s="316">
        <v>0</v>
      </c>
      <c r="AI10" s="334" t="s">
        <v>233</v>
      </c>
      <c r="AJ10" s="315">
        <v>0</v>
      </c>
      <c r="AK10" s="316">
        <v>0</v>
      </c>
      <c r="AL10" s="334" t="s">
        <v>233</v>
      </c>
      <c r="AM10" s="315">
        <v>0</v>
      </c>
      <c r="AN10" s="316">
        <v>0</v>
      </c>
      <c r="AO10" s="334" t="s">
        <v>233</v>
      </c>
      <c r="AP10" s="315">
        <v>0</v>
      </c>
      <c r="AQ10" s="316">
        <v>0</v>
      </c>
      <c r="AR10" s="334" t="s">
        <v>233</v>
      </c>
      <c r="AS10" s="315">
        <v>0</v>
      </c>
      <c r="AT10" s="316">
        <v>0</v>
      </c>
      <c r="AU10" s="334" t="s">
        <v>233</v>
      </c>
      <c r="AV10" s="315">
        <v>0</v>
      </c>
      <c r="AW10" s="316">
        <v>0</v>
      </c>
      <c r="AX10" s="334" t="s">
        <v>233</v>
      </c>
      <c r="AY10" s="315">
        <v>0</v>
      </c>
      <c r="AZ10" s="316">
        <v>0</v>
      </c>
      <c r="BA10" s="334" t="s">
        <v>233</v>
      </c>
      <c r="BB10" s="315">
        <v>0</v>
      </c>
      <c r="BC10" s="316">
        <v>0</v>
      </c>
      <c r="BD10" s="334" t="s">
        <v>233</v>
      </c>
      <c r="BE10" s="315">
        <v>0</v>
      </c>
      <c r="BF10" s="316">
        <v>0</v>
      </c>
      <c r="BG10" s="334" t="s">
        <v>233</v>
      </c>
      <c r="BH10" s="315">
        <v>0</v>
      </c>
      <c r="BI10" s="316">
        <v>0</v>
      </c>
      <c r="BJ10" s="334" t="s">
        <v>233</v>
      </c>
      <c r="BK10" s="315">
        <v>58</v>
      </c>
      <c r="BL10" s="316">
        <v>23</v>
      </c>
      <c r="BM10" s="334">
        <v>0.65714285714285725</v>
      </c>
      <c r="BN10" s="315">
        <v>0</v>
      </c>
      <c r="BO10" s="316">
        <v>0</v>
      </c>
      <c r="BP10" s="334" t="s">
        <v>233</v>
      </c>
      <c r="BQ10" s="315">
        <v>3</v>
      </c>
      <c r="BR10" s="316">
        <v>0</v>
      </c>
      <c r="BS10" s="334">
        <v>0</v>
      </c>
    </row>
    <row r="11" spans="1:71" s="4" customFormat="1" x14ac:dyDescent="0.25">
      <c r="A11" s="27"/>
      <c r="B11" s="317" t="s">
        <v>356</v>
      </c>
      <c r="C11" s="318">
        <v>677</v>
      </c>
      <c r="D11" s="316">
        <v>358</v>
      </c>
      <c r="E11" s="334">
        <v>1.1222570532915359</v>
      </c>
      <c r="F11" s="318">
        <v>1</v>
      </c>
      <c r="G11" s="316">
        <v>0</v>
      </c>
      <c r="H11" s="334">
        <v>0</v>
      </c>
      <c r="I11" s="315">
        <v>0</v>
      </c>
      <c r="J11" s="316">
        <v>0</v>
      </c>
      <c r="K11" s="334" t="s">
        <v>233</v>
      </c>
      <c r="L11" s="315">
        <v>1</v>
      </c>
      <c r="M11" s="316">
        <v>0</v>
      </c>
      <c r="N11" s="334">
        <v>0</v>
      </c>
      <c r="O11" s="315">
        <v>0</v>
      </c>
      <c r="P11" s="316">
        <v>0</v>
      </c>
      <c r="Q11" s="334" t="s">
        <v>233</v>
      </c>
      <c r="R11" s="315">
        <v>0</v>
      </c>
      <c r="S11" s="316">
        <v>0</v>
      </c>
      <c r="T11" s="334" t="s">
        <v>233</v>
      </c>
      <c r="U11" s="315">
        <v>0</v>
      </c>
      <c r="V11" s="316">
        <v>0</v>
      </c>
      <c r="W11" s="334" t="s">
        <v>233</v>
      </c>
      <c r="X11" s="315">
        <v>0</v>
      </c>
      <c r="Y11" s="316">
        <v>0</v>
      </c>
      <c r="Z11" s="334" t="s">
        <v>233</v>
      </c>
      <c r="AA11" s="315">
        <v>0</v>
      </c>
      <c r="AB11" s="316">
        <v>0</v>
      </c>
      <c r="AC11" s="334" t="s">
        <v>233</v>
      </c>
      <c r="AD11" s="315">
        <v>0</v>
      </c>
      <c r="AE11" s="316">
        <v>0</v>
      </c>
      <c r="AF11" s="334" t="s">
        <v>233</v>
      </c>
      <c r="AG11" s="315">
        <v>6</v>
      </c>
      <c r="AH11" s="316">
        <v>0</v>
      </c>
      <c r="AI11" s="334">
        <v>0</v>
      </c>
      <c r="AJ11" s="315">
        <v>0</v>
      </c>
      <c r="AK11" s="316">
        <v>0</v>
      </c>
      <c r="AL11" s="334" t="s">
        <v>233</v>
      </c>
      <c r="AM11" s="315">
        <v>0</v>
      </c>
      <c r="AN11" s="316">
        <v>0</v>
      </c>
      <c r="AO11" s="334" t="s">
        <v>233</v>
      </c>
      <c r="AP11" s="315">
        <v>0</v>
      </c>
      <c r="AQ11" s="316">
        <v>0</v>
      </c>
      <c r="AR11" s="334" t="s">
        <v>233</v>
      </c>
      <c r="AS11" s="315">
        <v>0</v>
      </c>
      <c r="AT11" s="316">
        <v>0</v>
      </c>
      <c r="AU11" s="334" t="s">
        <v>233</v>
      </c>
      <c r="AV11" s="315">
        <v>0</v>
      </c>
      <c r="AW11" s="316">
        <v>0</v>
      </c>
      <c r="AX11" s="334" t="s">
        <v>233</v>
      </c>
      <c r="AY11" s="315">
        <v>0</v>
      </c>
      <c r="AZ11" s="316">
        <v>0</v>
      </c>
      <c r="BA11" s="334" t="s">
        <v>233</v>
      </c>
      <c r="BB11" s="315">
        <v>0</v>
      </c>
      <c r="BC11" s="316">
        <v>0</v>
      </c>
      <c r="BD11" s="334" t="s">
        <v>233</v>
      </c>
      <c r="BE11" s="315">
        <v>1</v>
      </c>
      <c r="BF11" s="316">
        <v>0</v>
      </c>
      <c r="BG11" s="334">
        <v>0</v>
      </c>
      <c r="BH11" s="315">
        <v>5</v>
      </c>
      <c r="BI11" s="316">
        <v>0</v>
      </c>
      <c r="BJ11" s="334">
        <v>0</v>
      </c>
      <c r="BK11" s="315">
        <v>657</v>
      </c>
      <c r="BL11" s="316">
        <v>176</v>
      </c>
      <c r="BM11" s="334">
        <v>0.36590436590436592</v>
      </c>
      <c r="BN11" s="315">
        <v>0</v>
      </c>
      <c r="BO11" s="316">
        <v>0</v>
      </c>
      <c r="BP11" s="334" t="s">
        <v>233</v>
      </c>
      <c r="BQ11" s="315">
        <v>13</v>
      </c>
      <c r="BR11" s="316">
        <v>-1</v>
      </c>
      <c r="BS11" s="334">
        <v>-7.1428571428571397E-2</v>
      </c>
    </row>
    <row r="12" spans="1:71" s="4" customFormat="1" x14ac:dyDescent="0.25">
      <c r="A12" s="27"/>
      <c r="B12" s="317" t="s">
        <v>42</v>
      </c>
      <c r="C12" s="318">
        <v>5566</v>
      </c>
      <c r="D12" s="316">
        <v>1613</v>
      </c>
      <c r="E12" s="334">
        <v>0.40804452314697692</v>
      </c>
      <c r="F12" s="318">
        <v>43</v>
      </c>
      <c r="G12" s="316">
        <v>0</v>
      </c>
      <c r="H12" s="334">
        <v>0</v>
      </c>
      <c r="I12" s="315">
        <v>10</v>
      </c>
      <c r="J12" s="316">
        <v>0</v>
      </c>
      <c r="K12" s="334">
        <v>0</v>
      </c>
      <c r="L12" s="315">
        <v>2</v>
      </c>
      <c r="M12" s="316">
        <v>0</v>
      </c>
      <c r="N12" s="334">
        <v>0</v>
      </c>
      <c r="O12" s="315">
        <v>7</v>
      </c>
      <c r="P12" s="316">
        <v>-1</v>
      </c>
      <c r="Q12" s="334">
        <v>-0.125</v>
      </c>
      <c r="R12" s="315">
        <v>21</v>
      </c>
      <c r="S12" s="316">
        <v>0</v>
      </c>
      <c r="T12" s="334">
        <v>0</v>
      </c>
      <c r="U12" s="315">
        <v>2</v>
      </c>
      <c r="V12" s="316">
        <v>1</v>
      </c>
      <c r="W12" s="334">
        <v>1</v>
      </c>
      <c r="X12" s="315">
        <v>0</v>
      </c>
      <c r="Y12" s="316">
        <v>0</v>
      </c>
      <c r="Z12" s="334" t="s">
        <v>233</v>
      </c>
      <c r="AA12" s="315">
        <v>1</v>
      </c>
      <c r="AB12" s="316">
        <v>0</v>
      </c>
      <c r="AC12" s="334">
        <v>0</v>
      </c>
      <c r="AD12" s="315">
        <v>0</v>
      </c>
      <c r="AE12" s="316">
        <v>0</v>
      </c>
      <c r="AF12" s="334" t="s">
        <v>233</v>
      </c>
      <c r="AG12" s="315">
        <v>72</v>
      </c>
      <c r="AH12" s="316">
        <v>-1</v>
      </c>
      <c r="AI12" s="334">
        <v>-1.3698630136986356E-2</v>
      </c>
      <c r="AJ12" s="315">
        <v>20</v>
      </c>
      <c r="AK12" s="316">
        <v>0</v>
      </c>
      <c r="AL12" s="334">
        <v>0</v>
      </c>
      <c r="AM12" s="315">
        <v>22</v>
      </c>
      <c r="AN12" s="316">
        <v>0</v>
      </c>
      <c r="AO12" s="334">
        <v>0</v>
      </c>
      <c r="AP12" s="315">
        <v>17</v>
      </c>
      <c r="AQ12" s="316">
        <v>0</v>
      </c>
      <c r="AR12" s="334">
        <v>0</v>
      </c>
      <c r="AS12" s="315">
        <v>1</v>
      </c>
      <c r="AT12" s="316">
        <v>0</v>
      </c>
      <c r="AU12" s="334">
        <v>0</v>
      </c>
      <c r="AV12" s="315">
        <v>9</v>
      </c>
      <c r="AW12" s="316">
        <v>0</v>
      </c>
      <c r="AX12" s="334">
        <v>0</v>
      </c>
      <c r="AY12" s="315">
        <v>3</v>
      </c>
      <c r="AZ12" s="316">
        <v>-1</v>
      </c>
      <c r="BA12" s="334">
        <v>-0.25</v>
      </c>
      <c r="BB12" s="315">
        <v>0</v>
      </c>
      <c r="BC12" s="316">
        <v>0</v>
      </c>
      <c r="BD12" s="334" t="s">
        <v>233</v>
      </c>
      <c r="BE12" s="315">
        <v>0</v>
      </c>
      <c r="BF12" s="316">
        <v>0</v>
      </c>
      <c r="BG12" s="334" t="s">
        <v>233</v>
      </c>
      <c r="BH12" s="315">
        <v>0</v>
      </c>
      <c r="BI12" s="316">
        <v>0</v>
      </c>
      <c r="BJ12" s="334" t="s">
        <v>233</v>
      </c>
      <c r="BK12" s="315">
        <v>5445</v>
      </c>
      <c r="BL12" s="316">
        <v>1464</v>
      </c>
      <c r="BM12" s="334">
        <v>0.36774679728711379</v>
      </c>
      <c r="BN12" s="315">
        <v>2</v>
      </c>
      <c r="BO12" s="316">
        <v>1</v>
      </c>
      <c r="BP12" s="334">
        <v>1</v>
      </c>
      <c r="BQ12" s="315">
        <v>4</v>
      </c>
      <c r="BR12" s="316">
        <v>-1</v>
      </c>
      <c r="BS12" s="334">
        <v>-0.19999999999999996</v>
      </c>
    </row>
    <row r="13" spans="1:71" s="4" customFormat="1" x14ac:dyDescent="0.25">
      <c r="A13" s="29"/>
      <c r="B13" s="317" t="s">
        <v>355</v>
      </c>
      <c r="C13" s="318">
        <v>88</v>
      </c>
      <c r="D13" s="316">
        <v>-32</v>
      </c>
      <c r="E13" s="334">
        <v>-0.26666666666666672</v>
      </c>
      <c r="F13" s="318">
        <v>1</v>
      </c>
      <c r="G13" s="316">
        <v>0</v>
      </c>
      <c r="H13" s="334">
        <v>0</v>
      </c>
      <c r="I13" s="315">
        <v>0</v>
      </c>
      <c r="J13" s="316">
        <v>0</v>
      </c>
      <c r="K13" s="334" t="s">
        <v>233</v>
      </c>
      <c r="L13" s="315">
        <v>0</v>
      </c>
      <c r="M13" s="316">
        <v>0</v>
      </c>
      <c r="N13" s="334" t="s">
        <v>233</v>
      </c>
      <c r="O13" s="315">
        <v>0</v>
      </c>
      <c r="P13" s="316">
        <v>0</v>
      </c>
      <c r="Q13" s="334" t="s">
        <v>233</v>
      </c>
      <c r="R13" s="315">
        <v>0</v>
      </c>
      <c r="S13" s="316">
        <v>0</v>
      </c>
      <c r="T13" s="334" t="s">
        <v>233</v>
      </c>
      <c r="U13" s="315">
        <v>0</v>
      </c>
      <c r="V13" s="316">
        <v>0</v>
      </c>
      <c r="W13" s="334" t="s">
        <v>233</v>
      </c>
      <c r="X13" s="315">
        <v>0</v>
      </c>
      <c r="Y13" s="316">
        <v>0</v>
      </c>
      <c r="Z13" s="334" t="s">
        <v>233</v>
      </c>
      <c r="AA13" s="315">
        <v>1</v>
      </c>
      <c r="AB13" s="316">
        <v>0</v>
      </c>
      <c r="AC13" s="334">
        <v>0</v>
      </c>
      <c r="AD13" s="315">
        <v>0</v>
      </c>
      <c r="AE13" s="316">
        <v>0</v>
      </c>
      <c r="AF13" s="334" t="s">
        <v>233</v>
      </c>
      <c r="AG13" s="315">
        <v>0</v>
      </c>
      <c r="AH13" s="316">
        <v>0</v>
      </c>
      <c r="AI13" s="334" t="s">
        <v>233</v>
      </c>
      <c r="AJ13" s="315">
        <v>0</v>
      </c>
      <c r="AK13" s="316">
        <v>0</v>
      </c>
      <c r="AL13" s="334" t="s">
        <v>233</v>
      </c>
      <c r="AM13" s="315">
        <v>0</v>
      </c>
      <c r="AN13" s="316">
        <v>0</v>
      </c>
      <c r="AO13" s="334" t="s">
        <v>233</v>
      </c>
      <c r="AP13" s="315">
        <v>0</v>
      </c>
      <c r="AQ13" s="316">
        <v>0</v>
      </c>
      <c r="AR13" s="334" t="s">
        <v>233</v>
      </c>
      <c r="AS13" s="315">
        <v>0</v>
      </c>
      <c r="AT13" s="316">
        <v>0</v>
      </c>
      <c r="AU13" s="334" t="s">
        <v>233</v>
      </c>
      <c r="AV13" s="315">
        <v>0</v>
      </c>
      <c r="AW13" s="316">
        <v>0</v>
      </c>
      <c r="AX13" s="334" t="s">
        <v>233</v>
      </c>
      <c r="AY13" s="315">
        <v>0</v>
      </c>
      <c r="AZ13" s="316">
        <v>0</v>
      </c>
      <c r="BA13" s="334" t="s">
        <v>233</v>
      </c>
      <c r="BB13" s="315">
        <v>0</v>
      </c>
      <c r="BC13" s="316">
        <v>0</v>
      </c>
      <c r="BD13" s="334" t="s">
        <v>233</v>
      </c>
      <c r="BE13" s="315">
        <v>0</v>
      </c>
      <c r="BF13" s="316">
        <v>0</v>
      </c>
      <c r="BG13" s="334" t="s">
        <v>233</v>
      </c>
      <c r="BH13" s="315">
        <v>0</v>
      </c>
      <c r="BI13" s="316">
        <v>0</v>
      </c>
      <c r="BJ13" s="334" t="s">
        <v>233</v>
      </c>
      <c r="BK13" s="315">
        <v>74</v>
      </c>
      <c r="BL13" s="316">
        <v>25</v>
      </c>
      <c r="BM13" s="334">
        <v>0.51020408163265296</v>
      </c>
      <c r="BN13" s="315">
        <v>0</v>
      </c>
      <c r="BO13" s="316">
        <v>0</v>
      </c>
      <c r="BP13" s="334" t="s">
        <v>233</v>
      </c>
      <c r="BQ13" s="315">
        <v>13</v>
      </c>
      <c r="BR13" s="316">
        <v>2</v>
      </c>
      <c r="BS13" s="334">
        <v>0.18181818181818188</v>
      </c>
    </row>
    <row r="14" spans="1:71" s="4" customFormat="1" x14ac:dyDescent="0.25">
      <c r="A14" s="29"/>
      <c r="B14" s="317" t="s">
        <v>354</v>
      </c>
      <c r="C14" s="318">
        <v>325</v>
      </c>
      <c r="D14" s="316">
        <v>-177</v>
      </c>
      <c r="E14" s="334">
        <v>-0.35258964143426297</v>
      </c>
      <c r="F14" s="318">
        <v>2</v>
      </c>
      <c r="G14" s="316">
        <v>0</v>
      </c>
      <c r="H14" s="334">
        <v>0</v>
      </c>
      <c r="I14" s="315">
        <v>0</v>
      </c>
      <c r="J14" s="316">
        <v>0</v>
      </c>
      <c r="K14" s="334" t="s">
        <v>233</v>
      </c>
      <c r="L14" s="315">
        <v>0</v>
      </c>
      <c r="M14" s="316">
        <v>0</v>
      </c>
      <c r="N14" s="334" t="s">
        <v>233</v>
      </c>
      <c r="O14" s="315">
        <v>1</v>
      </c>
      <c r="P14" s="316">
        <v>0</v>
      </c>
      <c r="Q14" s="334">
        <v>0</v>
      </c>
      <c r="R14" s="315">
        <v>1</v>
      </c>
      <c r="S14" s="316">
        <v>0</v>
      </c>
      <c r="T14" s="334">
        <v>0</v>
      </c>
      <c r="U14" s="315">
        <v>0</v>
      </c>
      <c r="V14" s="316">
        <v>0</v>
      </c>
      <c r="W14" s="334" t="s">
        <v>233</v>
      </c>
      <c r="X14" s="315">
        <v>0</v>
      </c>
      <c r="Y14" s="316">
        <v>0</v>
      </c>
      <c r="Z14" s="334" t="s">
        <v>233</v>
      </c>
      <c r="AA14" s="315">
        <v>0</v>
      </c>
      <c r="AB14" s="316">
        <v>0</v>
      </c>
      <c r="AC14" s="334" t="s">
        <v>233</v>
      </c>
      <c r="AD14" s="315">
        <v>0</v>
      </c>
      <c r="AE14" s="316">
        <v>0</v>
      </c>
      <c r="AF14" s="334" t="s">
        <v>233</v>
      </c>
      <c r="AG14" s="315">
        <v>3</v>
      </c>
      <c r="AH14" s="316">
        <v>0</v>
      </c>
      <c r="AI14" s="334">
        <v>0</v>
      </c>
      <c r="AJ14" s="315">
        <v>0</v>
      </c>
      <c r="AK14" s="316">
        <v>0</v>
      </c>
      <c r="AL14" s="334" t="s">
        <v>233</v>
      </c>
      <c r="AM14" s="315">
        <v>1</v>
      </c>
      <c r="AN14" s="316">
        <v>0</v>
      </c>
      <c r="AO14" s="334">
        <v>0</v>
      </c>
      <c r="AP14" s="315">
        <v>0</v>
      </c>
      <c r="AQ14" s="316">
        <v>0</v>
      </c>
      <c r="AR14" s="334" t="s">
        <v>233</v>
      </c>
      <c r="AS14" s="315">
        <v>0</v>
      </c>
      <c r="AT14" s="316">
        <v>0</v>
      </c>
      <c r="AU14" s="334" t="s">
        <v>233</v>
      </c>
      <c r="AV14" s="315">
        <v>0</v>
      </c>
      <c r="AW14" s="316">
        <v>0</v>
      </c>
      <c r="AX14" s="334" t="s">
        <v>233</v>
      </c>
      <c r="AY14" s="315">
        <v>0</v>
      </c>
      <c r="AZ14" s="316">
        <v>0</v>
      </c>
      <c r="BA14" s="334" t="s">
        <v>233</v>
      </c>
      <c r="BB14" s="315">
        <v>0</v>
      </c>
      <c r="BC14" s="316">
        <v>0</v>
      </c>
      <c r="BD14" s="334" t="s">
        <v>233</v>
      </c>
      <c r="BE14" s="315">
        <v>2</v>
      </c>
      <c r="BF14" s="316">
        <v>0</v>
      </c>
      <c r="BG14" s="334">
        <v>0</v>
      </c>
      <c r="BH14" s="315">
        <v>0</v>
      </c>
      <c r="BI14" s="316">
        <v>0</v>
      </c>
      <c r="BJ14" s="334" t="s">
        <v>233</v>
      </c>
      <c r="BK14" s="315">
        <v>319</v>
      </c>
      <c r="BL14" s="316">
        <v>149</v>
      </c>
      <c r="BM14" s="334">
        <v>0.87647058823529411</v>
      </c>
      <c r="BN14" s="315">
        <v>0</v>
      </c>
      <c r="BO14" s="316">
        <v>0</v>
      </c>
      <c r="BP14" s="334" t="s">
        <v>233</v>
      </c>
      <c r="BQ14" s="315">
        <v>1</v>
      </c>
      <c r="BR14" s="316">
        <v>-1</v>
      </c>
      <c r="BS14" s="334">
        <v>-0.5</v>
      </c>
    </row>
    <row r="15" spans="1:71" s="4" customFormat="1" x14ac:dyDescent="0.25">
      <c r="A15" s="29"/>
      <c r="B15" s="317" t="s">
        <v>353</v>
      </c>
      <c r="C15" s="318">
        <v>78</v>
      </c>
      <c r="D15" s="316">
        <v>18</v>
      </c>
      <c r="E15" s="334">
        <v>0.30000000000000004</v>
      </c>
      <c r="F15" s="318">
        <v>0</v>
      </c>
      <c r="G15" s="316">
        <v>0</v>
      </c>
      <c r="H15" s="334" t="s">
        <v>233</v>
      </c>
      <c r="I15" s="315">
        <v>0</v>
      </c>
      <c r="J15" s="316">
        <v>0</v>
      </c>
      <c r="K15" s="334" t="s">
        <v>233</v>
      </c>
      <c r="L15" s="315">
        <v>0</v>
      </c>
      <c r="M15" s="316">
        <v>0</v>
      </c>
      <c r="N15" s="334" t="s">
        <v>233</v>
      </c>
      <c r="O15" s="315">
        <v>0</v>
      </c>
      <c r="P15" s="316">
        <v>0</v>
      </c>
      <c r="Q15" s="334" t="s">
        <v>233</v>
      </c>
      <c r="R15" s="315">
        <v>0</v>
      </c>
      <c r="S15" s="316">
        <v>0</v>
      </c>
      <c r="T15" s="334" t="s">
        <v>233</v>
      </c>
      <c r="U15" s="315">
        <v>0</v>
      </c>
      <c r="V15" s="316">
        <v>0</v>
      </c>
      <c r="W15" s="334" t="s">
        <v>233</v>
      </c>
      <c r="X15" s="315">
        <v>0</v>
      </c>
      <c r="Y15" s="316">
        <v>0</v>
      </c>
      <c r="Z15" s="334" t="s">
        <v>233</v>
      </c>
      <c r="AA15" s="315">
        <v>0</v>
      </c>
      <c r="AB15" s="316">
        <v>0</v>
      </c>
      <c r="AC15" s="334" t="s">
        <v>233</v>
      </c>
      <c r="AD15" s="315">
        <v>0</v>
      </c>
      <c r="AE15" s="316">
        <v>0</v>
      </c>
      <c r="AF15" s="334" t="s">
        <v>233</v>
      </c>
      <c r="AG15" s="315">
        <v>1</v>
      </c>
      <c r="AH15" s="316">
        <v>0</v>
      </c>
      <c r="AI15" s="334">
        <v>0</v>
      </c>
      <c r="AJ15" s="315">
        <v>0</v>
      </c>
      <c r="AK15" s="316">
        <v>0</v>
      </c>
      <c r="AL15" s="334" t="s">
        <v>233</v>
      </c>
      <c r="AM15" s="315">
        <v>0</v>
      </c>
      <c r="AN15" s="316">
        <v>0</v>
      </c>
      <c r="AO15" s="334" t="s">
        <v>233</v>
      </c>
      <c r="AP15" s="315">
        <v>0</v>
      </c>
      <c r="AQ15" s="316">
        <v>0</v>
      </c>
      <c r="AR15" s="334" t="s">
        <v>233</v>
      </c>
      <c r="AS15" s="315">
        <v>0</v>
      </c>
      <c r="AT15" s="316">
        <v>0</v>
      </c>
      <c r="AU15" s="334" t="s">
        <v>233</v>
      </c>
      <c r="AV15" s="315">
        <v>0</v>
      </c>
      <c r="AW15" s="316">
        <v>0</v>
      </c>
      <c r="AX15" s="334" t="s">
        <v>233</v>
      </c>
      <c r="AY15" s="315">
        <v>0</v>
      </c>
      <c r="AZ15" s="316">
        <v>0</v>
      </c>
      <c r="BA15" s="334" t="s">
        <v>233</v>
      </c>
      <c r="BB15" s="315">
        <v>0</v>
      </c>
      <c r="BC15" s="316">
        <v>0</v>
      </c>
      <c r="BD15" s="334" t="s">
        <v>233</v>
      </c>
      <c r="BE15" s="315">
        <v>1</v>
      </c>
      <c r="BF15" s="316">
        <v>0</v>
      </c>
      <c r="BG15" s="334">
        <v>0</v>
      </c>
      <c r="BH15" s="315">
        <v>0</v>
      </c>
      <c r="BI15" s="316">
        <v>0</v>
      </c>
      <c r="BJ15" s="334" t="s">
        <v>233</v>
      </c>
      <c r="BK15" s="315">
        <v>70</v>
      </c>
      <c r="BL15" s="316">
        <v>28</v>
      </c>
      <c r="BM15" s="334">
        <v>0.66666666666666674</v>
      </c>
      <c r="BN15" s="315">
        <v>0</v>
      </c>
      <c r="BO15" s="316">
        <v>0</v>
      </c>
      <c r="BP15" s="334" t="s">
        <v>233</v>
      </c>
      <c r="BQ15" s="315">
        <v>7</v>
      </c>
      <c r="BR15" s="316">
        <v>0</v>
      </c>
      <c r="BS15" s="334">
        <v>0</v>
      </c>
    </row>
    <row r="16" spans="1:71" s="4" customFormat="1" x14ac:dyDescent="0.25">
      <c r="A16" s="29"/>
      <c r="B16" s="317" t="s">
        <v>352</v>
      </c>
      <c r="C16" s="318">
        <v>185</v>
      </c>
      <c r="D16" s="316">
        <v>7</v>
      </c>
      <c r="E16" s="334">
        <v>3.9325842696629199E-2</v>
      </c>
      <c r="F16" s="318">
        <v>3</v>
      </c>
      <c r="G16" s="316">
        <v>0</v>
      </c>
      <c r="H16" s="334">
        <v>0</v>
      </c>
      <c r="I16" s="315">
        <v>1</v>
      </c>
      <c r="J16" s="316">
        <v>0</v>
      </c>
      <c r="K16" s="334">
        <v>0</v>
      </c>
      <c r="L16" s="315">
        <v>0</v>
      </c>
      <c r="M16" s="316">
        <v>0</v>
      </c>
      <c r="N16" s="334" t="s">
        <v>233</v>
      </c>
      <c r="O16" s="315">
        <v>0</v>
      </c>
      <c r="P16" s="316">
        <v>0</v>
      </c>
      <c r="Q16" s="334" t="s">
        <v>233</v>
      </c>
      <c r="R16" s="315">
        <v>1</v>
      </c>
      <c r="S16" s="316">
        <v>0</v>
      </c>
      <c r="T16" s="334">
        <v>0</v>
      </c>
      <c r="U16" s="315">
        <v>0</v>
      </c>
      <c r="V16" s="316">
        <v>0</v>
      </c>
      <c r="W16" s="334" t="s">
        <v>233</v>
      </c>
      <c r="X16" s="315">
        <v>0</v>
      </c>
      <c r="Y16" s="316">
        <v>0</v>
      </c>
      <c r="Z16" s="334" t="s">
        <v>233</v>
      </c>
      <c r="AA16" s="315">
        <v>0</v>
      </c>
      <c r="AB16" s="316">
        <v>0</v>
      </c>
      <c r="AC16" s="334" t="s">
        <v>233</v>
      </c>
      <c r="AD16" s="315">
        <v>1</v>
      </c>
      <c r="AE16" s="316">
        <v>0</v>
      </c>
      <c r="AF16" s="334">
        <v>0</v>
      </c>
      <c r="AG16" s="315">
        <v>5</v>
      </c>
      <c r="AH16" s="316">
        <v>0</v>
      </c>
      <c r="AI16" s="334">
        <v>0</v>
      </c>
      <c r="AJ16" s="315">
        <v>0</v>
      </c>
      <c r="AK16" s="316">
        <v>0</v>
      </c>
      <c r="AL16" s="334" t="s">
        <v>233</v>
      </c>
      <c r="AM16" s="315">
        <v>0</v>
      </c>
      <c r="AN16" s="316">
        <v>0</v>
      </c>
      <c r="AO16" s="334" t="s">
        <v>233</v>
      </c>
      <c r="AP16" s="315">
        <v>0</v>
      </c>
      <c r="AQ16" s="316">
        <v>0</v>
      </c>
      <c r="AR16" s="334" t="s">
        <v>233</v>
      </c>
      <c r="AS16" s="315">
        <v>0</v>
      </c>
      <c r="AT16" s="316">
        <v>0</v>
      </c>
      <c r="AU16" s="334" t="s">
        <v>233</v>
      </c>
      <c r="AV16" s="315">
        <v>0</v>
      </c>
      <c r="AW16" s="316">
        <v>0</v>
      </c>
      <c r="AX16" s="334" t="s">
        <v>233</v>
      </c>
      <c r="AY16" s="315">
        <v>0</v>
      </c>
      <c r="AZ16" s="316">
        <v>0</v>
      </c>
      <c r="BA16" s="334" t="s">
        <v>233</v>
      </c>
      <c r="BB16" s="315">
        <v>0</v>
      </c>
      <c r="BC16" s="316">
        <v>0</v>
      </c>
      <c r="BD16" s="334" t="s">
        <v>233</v>
      </c>
      <c r="BE16" s="315">
        <v>4</v>
      </c>
      <c r="BF16" s="316">
        <v>0</v>
      </c>
      <c r="BG16" s="334">
        <v>0</v>
      </c>
      <c r="BH16" s="315">
        <v>1</v>
      </c>
      <c r="BI16" s="316">
        <v>0</v>
      </c>
      <c r="BJ16" s="334">
        <v>0</v>
      </c>
      <c r="BK16" s="315">
        <v>171</v>
      </c>
      <c r="BL16" s="316">
        <v>51</v>
      </c>
      <c r="BM16" s="334">
        <v>0.42500000000000004</v>
      </c>
      <c r="BN16" s="315">
        <v>2</v>
      </c>
      <c r="BO16" s="316">
        <v>0</v>
      </c>
      <c r="BP16" s="334">
        <v>0</v>
      </c>
      <c r="BQ16" s="315">
        <v>4</v>
      </c>
      <c r="BR16" s="316">
        <v>0</v>
      </c>
      <c r="BS16" s="334">
        <v>0</v>
      </c>
    </row>
    <row r="17" spans="2:71" s="4" customFormat="1" x14ac:dyDescent="0.25">
      <c r="B17" s="317" t="s">
        <v>43</v>
      </c>
      <c r="C17" s="318">
        <v>1860</v>
      </c>
      <c r="D17" s="316">
        <v>644</v>
      </c>
      <c r="E17" s="334">
        <v>0.52960526315789469</v>
      </c>
      <c r="F17" s="318">
        <v>8</v>
      </c>
      <c r="G17" s="316">
        <v>0</v>
      </c>
      <c r="H17" s="334">
        <v>0</v>
      </c>
      <c r="I17" s="315">
        <v>2</v>
      </c>
      <c r="J17" s="316">
        <v>0</v>
      </c>
      <c r="K17" s="334">
        <v>0</v>
      </c>
      <c r="L17" s="315">
        <v>2</v>
      </c>
      <c r="M17" s="316">
        <v>0</v>
      </c>
      <c r="N17" s="334">
        <v>0</v>
      </c>
      <c r="O17" s="315">
        <v>3</v>
      </c>
      <c r="P17" s="316">
        <v>0</v>
      </c>
      <c r="Q17" s="334">
        <v>0</v>
      </c>
      <c r="R17" s="315">
        <v>1</v>
      </c>
      <c r="S17" s="316">
        <v>0</v>
      </c>
      <c r="T17" s="334">
        <v>0</v>
      </c>
      <c r="U17" s="315">
        <v>0</v>
      </c>
      <c r="V17" s="316">
        <v>0</v>
      </c>
      <c r="W17" s="334" t="s">
        <v>233</v>
      </c>
      <c r="X17" s="315">
        <v>0</v>
      </c>
      <c r="Y17" s="316">
        <v>0</v>
      </c>
      <c r="Z17" s="334" t="s">
        <v>233</v>
      </c>
      <c r="AA17" s="315">
        <v>0</v>
      </c>
      <c r="AB17" s="316">
        <v>0</v>
      </c>
      <c r="AC17" s="334" t="s">
        <v>233</v>
      </c>
      <c r="AD17" s="315">
        <v>0</v>
      </c>
      <c r="AE17" s="316">
        <v>0</v>
      </c>
      <c r="AF17" s="334" t="s">
        <v>233</v>
      </c>
      <c r="AG17" s="315">
        <v>8</v>
      </c>
      <c r="AH17" s="316">
        <v>0</v>
      </c>
      <c r="AI17" s="334">
        <v>0</v>
      </c>
      <c r="AJ17" s="315">
        <v>4</v>
      </c>
      <c r="AK17" s="316">
        <v>0</v>
      </c>
      <c r="AL17" s="334">
        <v>0</v>
      </c>
      <c r="AM17" s="315">
        <v>2</v>
      </c>
      <c r="AN17" s="316">
        <v>0</v>
      </c>
      <c r="AO17" s="334">
        <v>0</v>
      </c>
      <c r="AP17" s="315">
        <v>0</v>
      </c>
      <c r="AQ17" s="316">
        <v>0</v>
      </c>
      <c r="AR17" s="334" t="s">
        <v>233</v>
      </c>
      <c r="AS17" s="315">
        <v>0</v>
      </c>
      <c r="AT17" s="316">
        <v>0</v>
      </c>
      <c r="AU17" s="334" t="s">
        <v>233</v>
      </c>
      <c r="AV17" s="315">
        <v>0</v>
      </c>
      <c r="AW17" s="316">
        <v>0</v>
      </c>
      <c r="AX17" s="334" t="s">
        <v>233</v>
      </c>
      <c r="AY17" s="315">
        <v>0</v>
      </c>
      <c r="AZ17" s="316">
        <v>0</v>
      </c>
      <c r="BA17" s="334" t="s">
        <v>233</v>
      </c>
      <c r="BB17" s="315">
        <v>0</v>
      </c>
      <c r="BC17" s="316">
        <v>0</v>
      </c>
      <c r="BD17" s="334" t="s">
        <v>233</v>
      </c>
      <c r="BE17" s="315">
        <v>1</v>
      </c>
      <c r="BF17" s="316">
        <v>0</v>
      </c>
      <c r="BG17" s="334">
        <v>0</v>
      </c>
      <c r="BH17" s="315">
        <v>1</v>
      </c>
      <c r="BI17" s="316">
        <v>0</v>
      </c>
      <c r="BJ17" s="334">
        <v>0</v>
      </c>
      <c r="BK17" s="315">
        <v>1830</v>
      </c>
      <c r="BL17" s="316">
        <v>477</v>
      </c>
      <c r="BM17" s="334">
        <v>0.35254988913525498</v>
      </c>
      <c r="BN17" s="315">
        <v>2</v>
      </c>
      <c r="BO17" s="316">
        <v>0</v>
      </c>
      <c r="BP17" s="334">
        <v>0</v>
      </c>
      <c r="BQ17" s="315">
        <v>12</v>
      </c>
      <c r="BR17" s="316">
        <v>0</v>
      </c>
      <c r="BS17" s="334">
        <v>0</v>
      </c>
    </row>
    <row r="18" spans="2:71" s="4" customFormat="1" x14ac:dyDescent="0.25">
      <c r="B18" s="317" t="s">
        <v>351</v>
      </c>
      <c r="C18" s="318">
        <v>82</v>
      </c>
      <c r="D18" s="316">
        <v>10</v>
      </c>
      <c r="E18" s="334">
        <v>0.13888888888888884</v>
      </c>
      <c r="F18" s="318">
        <v>0</v>
      </c>
      <c r="G18" s="316">
        <v>0</v>
      </c>
      <c r="H18" s="334" t="s">
        <v>233</v>
      </c>
      <c r="I18" s="315">
        <v>0</v>
      </c>
      <c r="J18" s="316">
        <v>0</v>
      </c>
      <c r="K18" s="334" t="s">
        <v>233</v>
      </c>
      <c r="L18" s="315">
        <v>0</v>
      </c>
      <c r="M18" s="316">
        <v>0</v>
      </c>
      <c r="N18" s="334" t="s">
        <v>233</v>
      </c>
      <c r="O18" s="315">
        <v>0</v>
      </c>
      <c r="P18" s="316">
        <v>0</v>
      </c>
      <c r="Q18" s="334" t="s">
        <v>233</v>
      </c>
      <c r="R18" s="315">
        <v>0</v>
      </c>
      <c r="S18" s="316">
        <v>0</v>
      </c>
      <c r="T18" s="334" t="s">
        <v>233</v>
      </c>
      <c r="U18" s="315">
        <v>0</v>
      </c>
      <c r="V18" s="316">
        <v>0</v>
      </c>
      <c r="W18" s="334" t="s">
        <v>233</v>
      </c>
      <c r="X18" s="315">
        <v>0</v>
      </c>
      <c r="Y18" s="316">
        <v>0</v>
      </c>
      <c r="Z18" s="334" t="s">
        <v>233</v>
      </c>
      <c r="AA18" s="315">
        <v>0</v>
      </c>
      <c r="AB18" s="316">
        <v>0</v>
      </c>
      <c r="AC18" s="334" t="s">
        <v>233</v>
      </c>
      <c r="AD18" s="315">
        <v>0</v>
      </c>
      <c r="AE18" s="316">
        <v>0</v>
      </c>
      <c r="AF18" s="334" t="s">
        <v>233</v>
      </c>
      <c r="AG18" s="315">
        <v>0</v>
      </c>
      <c r="AH18" s="316">
        <v>0</v>
      </c>
      <c r="AI18" s="334" t="s">
        <v>233</v>
      </c>
      <c r="AJ18" s="315">
        <v>0</v>
      </c>
      <c r="AK18" s="316">
        <v>0</v>
      </c>
      <c r="AL18" s="334" t="s">
        <v>233</v>
      </c>
      <c r="AM18" s="315">
        <v>0</v>
      </c>
      <c r="AN18" s="316">
        <v>0</v>
      </c>
      <c r="AO18" s="334" t="s">
        <v>233</v>
      </c>
      <c r="AP18" s="315">
        <v>0</v>
      </c>
      <c r="AQ18" s="316">
        <v>0</v>
      </c>
      <c r="AR18" s="334" t="s">
        <v>233</v>
      </c>
      <c r="AS18" s="315">
        <v>0</v>
      </c>
      <c r="AT18" s="316">
        <v>0</v>
      </c>
      <c r="AU18" s="334" t="s">
        <v>233</v>
      </c>
      <c r="AV18" s="315">
        <v>0</v>
      </c>
      <c r="AW18" s="316">
        <v>0</v>
      </c>
      <c r="AX18" s="334" t="s">
        <v>233</v>
      </c>
      <c r="AY18" s="315">
        <v>0</v>
      </c>
      <c r="AZ18" s="316">
        <v>0</v>
      </c>
      <c r="BA18" s="334" t="s">
        <v>233</v>
      </c>
      <c r="BB18" s="315">
        <v>0</v>
      </c>
      <c r="BC18" s="316">
        <v>0</v>
      </c>
      <c r="BD18" s="334" t="s">
        <v>233</v>
      </c>
      <c r="BE18" s="315">
        <v>0</v>
      </c>
      <c r="BF18" s="316">
        <v>0</v>
      </c>
      <c r="BG18" s="334" t="s">
        <v>233</v>
      </c>
      <c r="BH18" s="315">
        <v>0</v>
      </c>
      <c r="BI18" s="316">
        <v>0</v>
      </c>
      <c r="BJ18" s="334" t="s">
        <v>233</v>
      </c>
      <c r="BK18" s="315">
        <v>81</v>
      </c>
      <c r="BL18" s="316">
        <v>35</v>
      </c>
      <c r="BM18" s="334">
        <v>0.76086956521739135</v>
      </c>
      <c r="BN18" s="315">
        <v>0</v>
      </c>
      <c r="BO18" s="316">
        <v>0</v>
      </c>
      <c r="BP18" s="334" t="s">
        <v>233</v>
      </c>
      <c r="BQ18" s="315">
        <v>1</v>
      </c>
      <c r="BR18" s="316">
        <v>0</v>
      </c>
      <c r="BS18" s="334">
        <v>0</v>
      </c>
    </row>
    <row r="19" spans="2:71" s="4" customFormat="1" x14ac:dyDescent="0.25">
      <c r="B19" s="317" t="s">
        <v>395</v>
      </c>
      <c r="C19" s="318">
        <v>734</v>
      </c>
      <c r="D19" s="316">
        <v>221</v>
      </c>
      <c r="E19" s="334">
        <v>0.43079922027290452</v>
      </c>
      <c r="F19" s="318">
        <v>8</v>
      </c>
      <c r="G19" s="316">
        <v>1</v>
      </c>
      <c r="H19" s="334">
        <v>0.14285714285714279</v>
      </c>
      <c r="I19" s="315">
        <v>3</v>
      </c>
      <c r="J19" s="316">
        <v>0</v>
      </c>
      <c r="K19" s="334">
        <v>0</v>
      </c>
      <c r="L19" s="315">
        <v>1</v>
      </c>
      <c r="M19" s="316">
        <v>0</v>
      </c>
      <c r="N19" s="334">
        <v>0</v>
      </c>
      <c r="O19" s="315">
        <v>1</v>
      </c>
      <c r="P19" s="316">
        <v>1</v>
      </c>
      <c r="Q19" s="334" t="s">
        <v>233</v>
      </c>
      <c r="R19" s="315">
        <v>1</v>
      </c>
      <c r="S19" s="316">
        <v>0</v>
      </c>
      <c r="T19" s="334">
        <v>0</v>
      </c>
      <c r="U19" s="315">
        <v>0</v>
      </c>
      <c r="V19" s="316">
        <v>0</v>
      </c>
      <c r="W19" s="334" t="s">
        <v>233</v>
      </c>
      <c r="X19" s="315">
        <v>1</v>
      </c>
      <c r="Y19" s="316">
        <v>0</v>
      </c>
      <c r="Z19" s="334">
        <v>0</v>
      </c>
      <c r="AA19" s="315">
        <v>1</v>
      </c>
      <c r="AB19" s="316">
        <v>0</v>
      </c>
      <c r="AC19" s="334">
        <v>0</v>
      </c>
      <c r="AD19" s="315">
        <v>0</v>
      </c>
      <c r="AE19" s="316">
        <v>0</v>
      </c>
      <c r="AF19" s="334" t="s">
        <v>233</v>
      </c>
      <c r="AG19" s="315">
        <v>1</v>
      </c>
      <c r="AH19" s="316">
        <v>0</v>
      </c>
      <c r="AI19" s="334">
        <v>0</v>
      </c>
      <c r="AJ19" s="315">
        <v>0</v>
      </c>
      <c r="AK19" s="316">
        <v>0</v>
      </c>
      <c r="AL19" s="334" t="s">
        <v>233</v>
      </c>
      <c r="AM19" s="315">
        <v>0</v>
      </c>
      <c r="AN19" s="316">
        <v>0</v>
      </c>
      <c r="AO19" s="334" t="s">
        <v>233</v>
      </c>
      <c r="AP19" s="315">
        <v>0</v>
      </c>
      <c r="AQ19" s="316">
        <v>0</v>
      </c>
      <c r="AR19" s="334" t="s">
        <v>233</v>
      </c>
      <c r="AS19" s="315">
        <v>0</v>
      </c>
      <c r="AT19" s="316">
        <v>0</v>
      </c>
      <c r="AU19" s="334" t="s">
        <v>233</v>
      </c>
      <c r="AV19" s="315">
        <v>0</v>
      </c>
      <c r="AW19" s="316">
        <v>0</v>
      </c>
      <c r="AX19" s="334" t="s">
        <v>233</v>
      </c>
      <c r="AY19" s="315">
        <v>0</v>
      </c>
      <c r="AZ19" s="316">
        <v>0</v>
      </c>
      <c r="BA19" s="334" t="s">
        <v>233</v>
      </c>
      <c r="BB19" s="315">
        <v>1</v>
      </c>
      <c r="BC19" s="316">
        <v>0</v>
      </c>
      <c r="BD19" s="334">
        <v>0</v>
      </c>
      <c r="BE19" s="315">
        <v>0</v>
      </c>
      <c r="BF19" s="316">
        <v>0</v>
      </c>
      <c r="BG19" s="334" t="s">
        <v>233</v>
      </c>
      <c r="BH19" s="315">
        <v>0</v>
      </c>
      <c r="BI19" s="316">
        <v>0</v>
      </c>
      <c r="BJ19" s="334" t="s">
        <v>233</v>
      </c>
      <c r="BK19" s="315">
        <v>712</v>
      </c>
      <c r="BL19" s="316">
        <v>237</v>
      </c>
      <c r="BM19" s="334">
        <v>0.49894736842105258</v>
      </c>
      <c r="BN19" s="315">
        <v>1</v>
      </c>
      <c r="BO19" s="316">
        <v>0</v>
      </c>
      <c r="BP19" s="334">
        <v>0</v>
      </c>
      <c r="BQ19" s="315">
        <v>12</v>
      </c>
      <c r="BR19" s="316">
        <v>2</v>
      </c>
      <c r="BS19" s="334">
        <v>0.19999999999999996</v>
      </c>
    </row>
    <row r="20" spans="2:71" s="4" customFormat="1" x14ac:dyDescent="0.25">
      <c r="B20" s="317" t="s">
        <v>394</v>
      </c>
      <c r="C20" s="318">
        <v>403</v>
      </c>
      <c r="D20" s="316">
        <v>4</v>
      </c>
      <c r="E20" s="334">
        <v>1.0025062656641603E-2</v>
      </c>
      <c r="F20" s="318">
        <v>1</v>
      </c>
      <c r="G20" s="316">
        <v>0</v>
      </c>
      <c r="H20" s="334">
        <v>0</v>
      </c>
      <c r="I20" s="315">
        <v>0</v>
      </c>
      <c r="J20" s="316">
        <v>0</v>
      </c>
      <c r="K20" s="334" t="s">
        <v>233</v>
      </c>
      <c r="L20" s="315">
        <v>0</v>
      </c>
      <c r="M20" s="316">
        <v>0</v>
      </c>
      <c r="N20" s="334" t="s">
        <v>233</v>
      </c>
      <c r="O20" s="315">
        <v>0</v>
      </c>
      <c r="P20" s="316">
        <v>0</v>
      </c>
      <c r="Q20" s="334" t="s">
        <v>233</v>
      </c>
      <c r="R20" s="315">
        <v>0</v>
      </c>
      <c r="S20" s="316">
        <v>0</v>
      </c>
      <c r="T20" s="334" t="s">
        <v>233</v>
      </c>
      <c r="U20" s="315">
        <v>0</v>
      </c>
      <c r="V20" s="316">
        <v>0</v>
      </c>
      <c r="W20" s="334" t="s">
        <v>233</v>
      </c>
      <c r="X20" s="315">
        <v>0</v>
      </c>
      <c r="Y20" s="316">
        <v>0</v>
      </c>
      <c r="Z20" s="334" t="s">
        <v>233</v>
      </c>
      <c r="AA20" s="315">
        <v>0</v>
      </c>
      <c r="AB20" s="316">
        <v>0</v>
      </c>
      <c r="AC20" s="334" t="s">
        <v>233</v>
      </c>
      <c r="AD20" s="315">
        <v>1</v>
      </c>
      <c r="AE20" s="316">
        <v>0</v>
      </c>
      <c r="AF20" s="334">
        <v>0</v>
      </c>
      <c r="AG20" s="315">
        <v>1</v>
      </c>
      <c r="AH20" s="316">
        <v>1</v>
      </c>
      <c r="AI20" s="334" t="s">
        <v>233</v>
      </c>
      <c r="AJ20" s="315">
        <v>0</v>
      </c>
      <c r="AK20" s="316">
        <v>0</v>
      </c>
      <c r="AL20" s="334" t="s">
        <v>233</v>
      </c>
      <c r="AM20" s="315">
        <v>0</v>
      </c>
      <c r="AN20" s="316">
        <v>0</v>
      </c>
      <c r="AO20" s="334" t="s">
        <v>233</v>
      </c>
      <c r="AP20" s="315">
        <v>0</v>
      </c>
      <c r="AQ20" s="316">
        <v>0</v>
      </c>
      <c r="AR20" s="334" t="s">
        <v>233</v>
      </c>
      <c r="AS20" s="315">
        <v>0</v>
      </c>
      <c r="AT20" s="316">
        <v>0</v>
      </c>
      <c r="AU20" s="334" t="s">
        <v>233</v>
      </c>
      <c r="AV20" s="315">
        <v>0</v>
      </c>
      <c r="AW20" s="316">
        <v>0</v>
      </c>
      <c r="AX20" s="334" t="s">
        <v>233</v>
      </c>
      <c r="AY20" s="315">
        <v>0</v>
      </c>
      <c r="AZ20" s="316">
        <v>0</v>
      </c>
      <c r="BA20" s="334" t="s">
        <v>233</v>
      </c>
      <c r="BB20" s="315">
        <v>0</v>
      </c>
      <c r="BC20" s="316">
        <v>0</v>
      </c>
      <c r="BD20" s="334" t="s">
        <v>233</v>
      </c>
      <c r="BE20" s="315">
        <v>1</v>
      </c>
      <c r="BF20" s="316">
        <v>1</v>
      </c>
      <c r="BG20" s="334" t="s">
        <v>233</v>
      </c>
      <c r="BH20" s="315">
        <v>0</v>
      </c>
      <c r="BI20" s="316">
        <v>0</v>
      </c>
      <c r="BJ20" s="334" t="s">
        <v>233</v>
      </c>
      <c r="BK20" s="315">
        <v>393</v>
      </c>
      <c r="BL20" s="316">
        <v>121</v>
      </c>
      <c r="BM20" s="334">
        <v>0.44485294117647056</v>
      </c>
      <c r="BN20" s="315">
        <v>4</v>
      </c>
      <c r="BO20" s="316">
        <v>0</v>
      </c>
      <c r="BP20" s="334">
        <v>0</v>
      </c>
      <c r="BQ20" s="315">
        <v>4</v>
      </c>
      <c r="BR20" s="316">
        <v>0</v>
      </c>
      <c r="BS20" s="334">
        <v>0</v>
      </c>
    </row>
    <row r="21" spans="2:71" s="4" customFormat="1" x14ac:dyDescent="0.25">
      <c r="B21" s="317" t="s">
        <v>349</v>
      </c>
      <c r="C21" s="318">
        <v>709</v>
      </c>
      <c r="D21" s="316">
        <v>204</v>
      </c>
      <c r="E21" s="334">
        <v>0.40396039603960388</v>
      </c>
      <c r="F21" s="318">
        <v>4</v>
      </c>
      <c r="G21" s="316">
        <v>1</v>
      </c>
      <c r="H21" s="334">
        <v>0.33333333333333326</v>
      </c>
      <c r="I21" s="315">
        <v>0</v>
      </c>
      <c r="J21" s="316">
        <v>0</v>
      </c>
      <c r="K21" s="334" t="s">
        <v>233</v>
      </c>
      <c r="L21" s="315">
        <v>0</v>
      </c>
      <c r="M21" s="316">
        <v>0</v>
      </c>
      <c r="N21" s="334" t="s">
        <v>233</v>
      </c>
      <c r="O21" s="315">
        <v>1</v>
      </c>
      <c r="P21" s="316">
        <v>0</v>
      </c>
      <c r="Q21" s="334">
        <v>0</v>
      </c>
      <c r="R21" s="315">
        <v>0</v>
      </c>
      <c r="S21" s="316">
        <v>0</v>
      </c>
      <c r="T21" s="334" t="s">
        <v>233</v>
      </c>
      <c r="U21" s="315">
        <v>0</v>
      </c>
      <c r="V21" s="316">
        <v>0</v>
      </c>
      <c r="W21" s="334" t="s">
        <v>233</v>
      </c>
      <c r="X21" s="315">
        <v>0</v>
      </c>
      <c r="Y21" s="316">
        <v>0</v>
      </c>
      <c r="Z21" s="334" t="s">
        <v>233</v>
      </c>
      <c r="AA21" s="315">
        <v>0</v>
      </c>
      <c r="AB21" s="316">
        <v>0</v>
      </c>
      <c r="AC21" s="334" t="s">
        <v>233</v>
      </c>
      <c r="AD21" s="315">
        <v>3</v>
      </c>
      <c r="AE21" s="316">
        <v>1</v>
      </c>
      <c r="AF21" s="334">
        <v>0.5</v>
      </c>
      <c r="AG21" s="315">
        <v>3</v>
      </c>
      <c r="AH21" s="316">
        <v>1</v>
      </c>
      <c r="AI21" s="334">
        <v>0.5</v>
      </c>
      <c r="AJ21" s="315">
        <v>0</v>
      </c>
      <c r="AK21" s="316">
        <v>0</v>
      </c>
      <c r="AL21" s="334" t="s">
        <v>233</v>
      </c>
      <c r="AM21" s="315">
        <v>0</v>
      </c>
      <c r="AN21" s="316">
        <v>0</v>
      </c>
      <c r="AO21" s="334" t="s">
        <v>233</v>
      </c>
      <c r="AP21" s="315">
        <v>0</v>
      </c>
      <c r="AQ21" s="316">
        <v>0</v>
      </c>
      <c r="AR21" s="334" t="s">
        <v>233</v>
      </c>
      <c r="AS21" s="315">
        <v>0</v>
      </c>
      <c r="AT21" s="316">
        <v>0</v>
      </c>
      <c r="AU21" s="334" t="s">
        <v>233</v>
      </c>
      <c r="AV21" s="315">
        <v>0</v>
      </c>
      <c r="AW21" s="316">
        <v>0</v>
      </c>
      <c r="AX21" s="334" t="s">
        <v>233</v>
      </c>
      <c r="AY21" s="315">
        <v>0</v>
      </c>
      <c r="AZ21" s="316">
        <v>0</v>
      </c>
      <c r="BA21" s="334" t="s">
        <v>233</v>
      </c>
      <c r="BB21" s="315">
        <v>0</v>
      </c>
      <c r="BC21" s="316">
        <v>0</v>
      </c>
      <c r="BD21" s="334" t="s">
        <v>233</v>
      </c>
      <c r="BE21" s="315">
        <v>3</v>
      </c>
      <c r="BF21" s="316">
        <v>1</v>
      </c>
      <c r="BG21" s="334">
        <v>0.5</v>
      </c>
      <c r="BH21" s="315">
        <v>0</v>
      </c>
      <c r="BI21" s="316">
        <v>0</v>
      </c>
      <c r="BJ21" s="334" t="s">
        <v>233</v>
      </c>
      <c r="BK21" s="315">
        <v>681</v>
      </c>
      <c r="BL21" s="316">
        <v>201</v>
      </c>
      <c r="BM21" s="334">
        <v>0.41874999999999996</v>
      </c>
      <c r="BN21" s="315">
        <v>0</v>
      </c>
      <c r="BO21" s="316">
        <v>0</v>
      </c>
      <c r="BP21" s="334" t="s">
        <v>233</v>
      </c>
      <c r="BQ21" s="315">
        <v>21</v>
      </c>
      <c r="BR21" s="316">
        <v>1</v>
      </c>
      <c r="BS21" s="334">
        <v>5.0000000000000044E-2</v>
      </c>
    </row>
    <row r="22" spans="2:71" s="4" customFormat="1" x14ac:dyDescent="0.25">
      <c r="B22" s="317" t="s">
        <v>348</v>
      </c>
      <c r="C22" s="318">
        <v>1053</v>
      </c>
      <c r="D22" s="316">
        <v>-972</v>
      </c>
      <c r="E22" s="334">
        <v>-0.48</v>
      </c>
      <c r="F22" s="318">
        <v>14</v>
      </c>
      <c r="G22" s="316">
        <v>0</v>
      </c>
      <c r="H22" s="334">
        <v>0</v>
      </c>
      <c r="I22" s="315">
        <v>6</v>
      </c>
      <c r="J22" s="316">
        <v>0</v>
      </c>
      <c r="K22" s="334">
        <v>0</v>
      </c>
      <c r="L22" s="315">
        <v>2</v>
      </c>
      <c r="M22" s="316">
        <v>0</v>
      </c>
      <c r="N22" s="334">
        <v>0</v>
      </c>
      <c r="O22" s="315">
        <v>2</v>
      </c>
      <c r="P22" s="316">
        <v>0</v>
      </c>
      <c r="Q22" s="334">
        <v>0</v>
      </c>
      <c r="R22" s="315">
        <v>3</v>
      </c>
      <c r="S22" s="316">
        <v>0</v>
      </c>
      <c r="T22" s="334">
        <v>0</v>
      </c>
      <c r="U22" s="315">
        <v>0</v>
      </c>
      <c r="V22" s="316">
        <v>0</v>
      </c>
      <c r="W22" s="334" t="s">
        <v>233</v>
      </c>
      <c r="X22" s="315">
        <v>0</v>
      </c>
      <c r="Y22" s="316">
        <v>0</v>
      </c>
      <c r="Z22" s="334" t="s">
        <v>233</v>
      </c>
      <c r="AA22" s="315">
        <v>0</v>
      </c>
      <c r="AB22" s="316">
        <v>0</v>
      </c>
      <c r="AC22" s="334" t="s">
        <v>233</v>
      </c>
      <c r="AD22" s="315">
        <v>1</v>
      </c>
      <c r="AE22" s="316">
        <v>0</v>
      </c>
      <c r="AF22" s="334">
        <v>0</v>
      </c>
      <c r="AG22" s="315">
        <v>5</v>
      </c>
      <c r="AH22" s="316">
        <v>1</v>
      </c>
      <c r="AI22" s="334">
        <v>0.25</v>
      </c>
      <c r="AJ22" s="315">
        <v>1</v>
      </c>
      <c r="AK22" s="316">
        <v>0</v>
      </c>
      <c r="AL22" s="334">
        <v>0</v>
      </c>
      <c r="AM22" s="315">
        <v>0</v>
      </c>
      <c r="AN22" s="316">
        <v>0</v>
      </c>
      <c r="AO22" s="334" t="s">
        <v>233</v>
      </c>
      <c r="AP22" s="315">
        <v>0</v>
      </c>
      <c r="AQ22" s="316">
        <v>0</v>
      </c>
      <c r="AR22" s="334" t="s">
        <v>233</v>
      </c>
      <c r="AS22" s="315">
        <v>0</v>
      </c>
      <c r="AT22" s="316">
        <v>0</v>
      </c>
      <c r="AU22" s="334" t="s">
        <v>233</v>
      </c>
      <c r="AV22" s="315">
        <v>0</v>
      </c>
      <c r="AW22" s="316">
        <v>0</v>
      </c>
      <c r="AX22" s="334" t="s">
        <v>233</v>
      </c>
      <c r="AY22" s="315">
        <v>0</v>
      </c>
      <c r="AZ22" s="316">
        <v>0</v>
      </c>
      <c r="BA22" s="334" t="s">
        <v>233</v>
      </c>
      <c r="BB22" s="315">
        <v>0</v>
      </c>
      <c r="BC22" s="316">
        <v>0</v>
      </c>
      <c r="BD22" s="334" t="s">
        <v>233</v>
      </c>
      <c r="BE22" s="315">
        <v>3</v>
      </c>
      <c r="BF22" s="316">
        <v>1</v>
      </c>
      <c r="BG22" s="334">
        <v>0.5</v>
      </c>
      <c r="BH22" s="315">
        <v>1</v>
      </c>
      <c r="BI22" s="316">
        <v>0</v>
      </c>
      <c r="BJ22" s="334">
        <v>0</v>
      </c>
      <c r="BK22" s="315">
        <v>1022</v>
      </c>
      <c r="BL22" s="316">
        <v>327</v>
      </c>
      <c r="BM22" s="334">
        <v>0.47050359712230216</v>
      </c>
      <c r="BN22" s="315">
        <v>1</v>
      </c>
      <c r="BO22" s="316">
        <v>0</v>
      </c>
      <c r="BP22" s="334">
        <v>0</v>
      </c>
      <c r="BQ22" s="315">
        <v>11</v>
      </c>
      <c r="BR22" s="316">
        <v>0</v>
      </c>
      <c r="BS22" s="334">
        <v>0</v>
      </c>
    </row>
    <row r="23" spans="2:71" s="4" customFormat="1" x14ac:dyDescent="0.25">
      <c r="B23" s="317" t="s">
        <v>347</v>
      </c>
      <c r="C23" s="318">
        <v>202</v>
      </c>
      <c r="D23" s="316">
        <v>-27</v>
      </c>
      <c r="E23" s="334">
        <v>-0.11790393013100442</v>
      </c>
      <c r="F23" s="318">
        <v>0</v>
      </c>
      <c r="G23" s="316">
        <v>0</v>
      </c>
      <c r="H23" s="334" t="s">
        <v>233</v>
      </c>
      <c r="I23" s="315">
        <v>0</v>
      </c>
      <c r="J23" s="316">
        <v>0</v>
      </c>
      <c r="K23" s="334" t="s">
        <v>233</v>
      </c>
      <c r="L23" s="315">
        <v>0</v>
      </c>
      <c r="M23" s="316">
        <v>0</v>
      </c>
      <c r="N23" s="334" t="s">
        <v>233</v>
      </c>
      <c r="O23" s="315">
        <v>0</v>
      </c>
      <c r="P23" s="316">
        <v>0</v>
      </c>
      <c r="Q23" s="334" t="s">
        <v>233</v>
      </c>
      <c r="R23" s="315">
        <v>0</v>
      </c>
      <c r="S23" s="316">
        <v>0</v>
      </c>
      <c r="T23" s="334" t="s">
        <v>233</v>
      </c>
      <c r="U23" s="315">
        <v>0</v>
      </c>
      <c r="V23" s="316">
        <v>0</v>
      </c>
      <c r="W23" s="334" t="s">
        <v>233</v>
      </c>
      <c r="X23" s="315">
        <v>0</v>
      </c>
      <c r="Y23" s="316">
        <v>0</v>
      </c>
      <c r="Z23" s="334" t="s">
        <v>233</v>
      </c>
      <c r="AA23" s="315">
        <v>0</v>
      </c>
      <c r="AB23" s="316">
        <v>0</v>
      </c>
      <c r="AC23" s="334" t="s">
        <v>233</v>
      </c>
      <c r="AD23" s="315">
        <v>0</v>
      </c>
      <c r="AE23" s="316">
        <v>0</v>
      </c>
      <c r="AF23" s="334" t="s">
        <v>233</v>
      </c>
      <c r="AG23" s="315">
        <v>0</v>
      </c>
      <c r="AH23" s="316">
        <v>0</v>
      </c>
      <c r="AI23" s="334" t="s">
        <v>233</v>
      </c>
      <c r="AJ23" s="315">
        <v>0</v>
      </c>
      <c r="AK23" s="316">
        <v>0</v>
      </c>
      <c r="AL23" s="334" t="s">
        <v>233</v>
      </c>
      <c r="AM23" s="315">
        <v>0</v>
      </c>
      <c r="AN23" s="316">
        <v>0</v>
      </c>
      <c r="AO23" s="334" t="s">
        <v>233</v>
      </c>
      <c r="AP23" s="315">
        <v>0</v>
      </c>
      <c r="AQ23" s="316">
        <v>0</v>
      </c>
      <c r="AR23" s="334" t="s">
        <v>233</v>
      </c>
      <c r="AS23" s="315">
        <v>0</v>
      </c>
      <c r="AT23" s="316">
        <v>0</v>
      </c>
      <c r="AU23" s="334" t="s">
        <v>233</v>
      </c>
      <c r="AV23" s="315">
        <v>0</v>
      </c>
      <c r="AW23" s="316">
        <v>0</v>
      </c>
      <c r="AX23" s="334" t="s">
        <v>233</v>
      </c>
      <c r="AY23" s="315">
        <v>0</v>
      </c>
      <c r="AZ23" s="316">
        <v>0</v>
      </c>
      <c r="BA23" s="334" t="s">
        <v>233</v>
      </c>
      <c r="BB23" s="315">
        <v>0</v>
      </c>
      <c r="BC23" s="316">
        <v>0</v>
      </c>
      <c r="BD23" s="334" t="s">
        <v>233</v>
      </c>
      <c r="BE23" s="315">
        <v>0</v>
      </c>
      <c r="BF23" s="316">
        <v>0</v>
      </c>
      <c r="BG23" s="334" t="s">
        <v>233</v>
      </c>
      <c r="BH23" s="315">
        <v>0</v>
      </c>
      <c r="BI23" s="316">
        <v>0</v>
      </c>
      <c r="BJ23" s="334" t="s">
        <v>233</v>
      </c>
      <c r="BK23" s="315">
        <v>197</v>
      </c>
      <c r="BL23" s="316">
        <v>62</v>
      </c>
      <c r="BM23" s="334">
        <v>0.45925925925925926</v>
      </c>
      <c r="BN23" s="315">
        <v>0</v>
      </c>
      <c r="BO23" s="316">
        <v>0</v>
      </c>
      <c r="BP23" s="334" t="s">
        <v>233</v>
      </c>
      <c r="BQ23" s="315">
        <v>5</v>
      </c>
      <c r="BR23" s="316">
        <v>0</v>
      </c>
      <c r="BS23" s="334">
        <v>0</v>
      </c>
    </row>
    <row r="24" spans="2:71" s="4" customFormat="1" x14ac:dyDescent="0.25">
      <c r="B24" s="317" t="s">
        <v>346</v>
      </c>
      <c r="C24" s="318">
        <v>345</v>
      </c>
      <c r="D24" s="316">
        <v>-219</v>
      </c>
      <c r="E24" s="334">
        <v>-0.38829787234042556</v>
      </c>
      <c r="F24" s="318">
        <v>5</v>
      </c>
      <c r="G24" s="316">
        <v>0</v>
      </c>
      <c r="H24" s="334">
        <v>0</v>
      </c>
      <c r="I24" s="315">
        <v>1</v>
      </c>
      <c r="J24" s="316">
        <v>0</v>
      </c>
      <c r="K24" s="334">
        <v>0</v>
      </c>
      <c r="L24" s="315">
        <v>2</v>
      </c>
      <c r="M24" s="316">
        <v>0</v>
      </c>
      <c r="N24" s="334">
        <v>0</v>
      </c>
      <c r="O24" s="315">
        <v>1</v>
      </c>
      <c r="P24" s="316">
        <v>0</v>
      </c>
      <c r="Q24" s="334">
        <v>0</v>
      </c>
      <c r="R24" s="315">
        <v>0</v>
      </c>
      <c r="S24" s="316">
        <v>0</v>
      </c>
      <c r="T24" s="334" t="s">
        <v>233</v>
      </c>
      <c r="U24" s="315">
        <v>0</v>
      </c>
      <c r="V24" s="316">
        <v>0</v>
      </c>
      <c r="W24" s="334" t="s">
        <v>233</v>
      </c>
      <c r="X24" s="315">
        <v>0</v>
      </c>
      <c r="Y24" s="316">
        <v>0</v>
      </c>
      <c r="Z24" s="334" t="s">
        <v>233</v>
      </c>
      <c r="AA24" s="315">
        <v>0</v>
      </c>
      <c r="AB24" s="316">
        <v>0</v>
      </c>
      <c r="AC24" s="334" t="s">
        <v>233</v>
      </c>
      <c r="AD24" s="315">
        <v>1</v>
      </c>
      <c r="AE24" s="316">
        <v>0</v>
      </c>
      <c r="AF24" s="334">
        <v>0</v>
      </c>
      <c r="AG24" s="315">
        <v>3</v>
      </c>
      <c r="AH24" s="316">
        <v>0</v>
      </c>
      <c r="AI24" s="334">
        <v>0</v>
      </c>
      <c r="AJ24" s="315">
        <v>1</v>
      </c>
      <c r="AK24" s="316">
        <v>0</v>
      </c>
      <c r="AL24" s="334">
        <v>0</v>
      </c>
      <c r="AM24" s="315">
        <v>0</v>
      </c>
      <c r="AN24" s="316">
        <v>0</v>
      </c>
      <c r="AO24" s="334" t="s">
        <v>233</v>
      </c>
      <c r="AP24" s="315">
        <v>0</v>
      </c>
      <c r="AQ24" s="316">
        <v>0</v>
      </c>
      <c r="AR24" s="334" t="s">
        <v>233</v>
      </c>
      <c r="AS24" s="315">
        <v>0</v>
      </c>
      <c r="AT24" s="316">
        <v>0</v>
      </c>
      <c r="AU24" s="334" t="s">
        <v>233</v>
      </c>
      <c r="AV24" s="315">
        <v>0</v>
      </c>
      <c r="AW24" s="316">
        <v>0</v>
      </c>
      <c r="AX24" s="334" t="s">
        <v>233</v>
      </c>
      <c r="AY24" s="315">
        <v>0</v>
      </c>
      <c r="AZ24" s="316">
        <v>0</v>
      </c>
      <c r="BA24" s="334" t="s">
        <v>233</v>
      </c>
      <c r="BB24" s="315">
        <v>0</v>
      </c>
      <c r="BC24" s="316">
        <v>0</v>
      </c>
      <c r="BD24" s="334" t="s">
        <v>233</v>
      </c>
      <c r="BE24" s="315">
        <v>1</v>
      </c>
      <c r="BF24" s="316">
        <v>0</v>
      </c>
      <c r="BG24" s="334">
        <v>0</v>
      </c>
      <c r="BH24" s="315">
        <v>1</v>
      </c>
      <c r="BI24" s="316">
        <v>0</v>
      </c>
      <c r="BJ24" s="334">
        <v>0</v>
      </c>
      <c r="BK24" s="315">
        <v>328</v>
      </c>
      <c r="BL24" s="316">
        <v>132</v>
      </c>
      <c r="BM24" s="334">
        <v>0.67346938775510212</v>
      </c>
      <c r="BN24" s="315">
        <v>1</v>
      </c>
      <c r="BO24" s="316">
        <v>0</v>
      </c>
      <c r="BP24" s="334">
        <v>0</v>
      </c>
      <c r="BQ24" s="315">
        <v>8</v>
      </c>
      <c r="BR24" s="316">
        <v>0</v>
      </c>
      <c r="BS24" s="334">
        <v>0</v>
      </c>
    </row>
    <row r="25" spans="2:71" s="4" customFormat="1" x14ac:dyDescent="0.25">
      <c r="B25" s="317" t="s">
        <v>45</v>
      </c>
      <c r="C25" s="318">
        <v>1762</v>
      </c>
      <c r="D25" s="316">
        <v>325</v>
      </c>
      <c r="E25" s="334">
        <v>0.22616562282533059</v>
      </c>
      <c r="F25" s="318">
        <v>60</v>
      </c>
      <c r="G25" s="316">
        <v>1</v>
      </c>
      <c r="H25" s="334">
        <v>1.6949152542372836E-2</v>
      </c>
      <c r="I25" s="315">
        <v>4</v>
      </c>
      <c r="J25" s="316">
        <v>1</v>
      </c>
      <c r="K25" s="334">
        <v>0.33333333333333326</v>
      </c>
      <c r="L25" s="315">
        <v>10</v>
      </c>
      <c r="M25" s="316">
        <v>0</v>
      </c>
      <c r="N25" s="334">
        <v>0</v>
      </c>
      <c r="O25" s="315">
        <v>16</v>
      </c>
      <c r="P25" s="316">
        <v>0</v>
      </c>
      <c r="Q25" s="334">
        <v>0</v>
      </c>
      <c r="R25" s="315">
        <v>29</v>
      </c>
      <c r="S25" s="316">
        <v>0</v>
      </c>
      <c r="T25" s="334">
        <v>0</v>
      </c>
      <c r="U25" s="315">
        <v>0</v>
      </c>
      <c r="V25" s="316">
        <v>0</v>
      </c>
      <c r="W25" s="334" t="s">
        <v>233</v>
      </c>
      <c r="X25" s="315">
        <v>1</v>
      </c>
      <c r="Y25" s="316">
        <v>0</v>
      </c>
      <c r="Z25" s="334">
        <v>0</v>
      </c>
      <c r="AA25" s="315">
        <v>0</v>
      </c>
      <c r="AB25" s="316">
        <v>0</v>
      </c>
      <c r="AC25" s="334" t="s">
        <v>233</v>
      </c>
      <c r="AD25" s="315">
        <v>0</v>
      </c>
      <c r="AE25" s="316">
        <v>0</v>
      </c>
      <c r="AF25" s="334" t="s">
        <v>233</v>
      </c>
      <c r="AG25" s="315">
        <v>24</v>
      </c>
      <c r="AH25" s="316">
        <v>0</v>
      </c>
      <c r="AI25" s="334">
        <v>0</v>
      </c>
      <c r="AJ25" s="315">
        <v>2</v>
      </c>
      <c r="AK25" s="316">
        <v>0</v>
      </c>
      <c r="AL25" s="334">
        <v>0</v>
      </c>
      <c r="AM25" s="315">
        <v>6</v>
      </c>
      <c r="AN25" s="316">
        <v>0</v>
      </c>
      <c r="AO25" s="334">
        <v>0</v>
      </c>
      <c r="AP25" s="315">
        <v>10</v>
      </c>
      <c r="AQ25" s="316">
        <v>0</v>
      </c>
      <c r="AR25" s="334">
        <v>0</v>
      </c>
      <c r="AS25" s="315">
        <v>0</v>
      </c>
      <c r="AT25" s="316">
        <v>0</v>
      </c>
      <c r="AU25" s="334" t="s">
        <v>233</v>
      </c>
      <c r="AV25" s="315">
        <v>2</v>
      </c>
      <c r="AW25" s="316">
        <v>0</v>
      </c>
      <c r="AX25" s="334">
        <v>0</v>
      </c>
      <c r="AY25" s="315">
        <v>4</v>
      </c>
      <c r="AZ25" s="316">
        <v>0</v>
      </c>
      <c r="BA25" s="334">
        <v>0</v>
      </c>
      <c r="BB25" s="315">
        <v>0</v>
      </c>
      <c r="BC25" s="316">
        <v>0</v>
      </c>
      <c r="BD25" s="334" t="s">
        <v>233</v>
      </c>
      <c r="BE25" s="315">
        <v>0</v>
      </c>
      <c r="BF25" s="316">
        <v>0</v>
      </c>
      <c r="BG25" s="334" t="s">
        <v>233</v>
      </c>
      <c r="BH25" s="315">
        <v>0</v>
      </c>
      <c r="BI25" s="316">
        <v>0</v>
      </c>
      <c r="BJ25" s="334" t="s">
        <v>233</v>
      </c>
      <c r="BK25" s="315">
        <v>1677</v>
      </c>
      <c r="BL25" s="316">
        <v>605</v>
      </c>
      <c r="BM25" s="334">
        <v>0.56436567164179108</v>
      </c>
      <c r="BN25" s="315">
        <v>0</v>
      </c>
      <c r="BO25" s="316">
        <v>0</v>
      </c>
      <c r="BP25" s="334" t="s">
        <v>233</v>
      </c>
      <c r="BQ25" s="315">
        <v>1</v>
      </c>
      <c r="BR25" s="316">
        <v>0</v>
      </c>
      <c r="BS25" s="334">
        <v>0</v>
      </c>
    </row>
    <row r="26" spans="2:71" s="4" customFormat="1" x14ac:dyDescent="0.25">
      <c r="B26" s="317" t="s">
        <v>345</v>
      </c>
      <c r="C26" s="318">
        <v>266</v>
      </c>
      <c r="D26" s="316">
        <v>-162</v>
      </c>
      <c r="E26" s="334">
        <v>-0.37850467289719625</v>
      </c>
      <c r="F26" s="318">
        <v>5</v>
      </c>
      <c r="G26" s="316">
        <v>0</v>
      </c>
      <c r="H26" s="334">
        <v>0</v>
      </c>
      <c r="I26" s="315">
        <v>0</v>
      </c>
      <c r="J26" s="316">
        <v>0</v>
      </c>
      <c r="K26" s="334" t="s">
        <v>233</v>
      </c>
      <c r="L26" s="315">
        <v>0</v>
      </c>
      <c r="M26" s="316">
        <v>0</v>
      </c>
      <c r="N26" s="334" t="s">
        <v>233</v>
      </c>
      <c r="O26" s="315">
        <v>2</v>
      </c>
      <c r="P26" s="316">
        <v>0</v>
      </c>
      <c r="Q26" s="334">
        <v>0</v>
      </c>
      <c r="R26" s="315">
        <v>3</v>
      </c>
      <c r="S26" s="316">
        <v>0</v>
      </c>
      <c r="T26" s="334">
        <v>0</v>
      </c>
      <c r="U26" s="315">
        <v>0</v>
      </c>
      <c r="V26" s="316">
        <v>0</v>
      </c>
      <c r="W26" s="334" t="s">
        <v>233</v>
      </c>
      <c r="X26" s="315">
        <v>0</v>
      </c>
      <c r="Y26" s="316">
        <v>0</v>
      </c>
      <c r="Z26" s="334" t="s">
        <v>233</v>
      </c>
      <c r="AA26" s="315">
        <v>0</v>
      </c>
      <c r="AB26" s="316">
        <v>0</v>
      </c>
      <c r="AC26" s="334" t="s">
        <v>233</v>
      </c>
      <c r="AD26" s="315">
        <v>0</v>
      </c>
      <c r="AE26" s="316">
        <v>0</v>
      </c>
      <c r="AF26" s="334" t="s">
        <v>233</v>
      </c>
      <c r="AG26" s="315">
        <v>4</v>
      </c>
      <c r="AH26" s="316">
        <v>0</v>
      </c>
      <c r="AI26" s="334">
        <v>0</v>
      </c>
      <c r="AJ26" s="315">
        <v>1</v>
      </c>
      <c r="AK26" s="316">
        <v>0</v>
      </c>
      <c r="AL26" s="334">
        <v>0</v>
      </c>
      <c r="AM26" s="315">
        <v>0</v>
      </c>
      <c r="AN26" s="316">
        <v>0</v>
      </c>
      <c r="AO26" s="334" t="s">
        <v>233</v>
      </c>
      <c r="AP26" s="315">
        <v>1</v>
      </c>
      <c r="AQ26" s="316">
        <v>0</v>
      </c>
      <c r="AR26" s="334">
        <v>0</v>
      </c>
      <c r="AS26" s="315">
        <v>0</v>
      </c>
      <c r="AT26" s="316">
        <v>0</v>
      </c>
      <c r="AU26" s="334" t="s">
        <v>233</v>
      </c>
      <c r="AV26" s="315">
        <v>0</v>
      </c>
      <c r="AW26" s="316">
        <v>0</v>
      </c>
      <c r="AX26" s="334" t="s">
        <v>233</v>
      </c>
      <c r="AY26" s="315">
        <v>0</v>
      </c>
      <c r="AZ26" s="316">
        <v>0</v>
      </c>
      <c r="BA26" s="334" t="s">
        <v>233</v>
      </c>
      <c r="BB26" s="315">
        <v>0</v>
      </c>
      <c r="BC26" s="316">
        <v>0</v>
      </c>
      <c r="BD26" s="334" t="s">
        <v>233</v>
      </c>
      <c r="BE26" s="315">
        <v>2</v>
      </c>
      <c r="BF26" s="316">
        <v>0</v>
      </c>
      <c r="BG26" s="334">
        <v>0</v>
      </c>
      <c r="BH26" s="315">
        <v>0</v>
      </c>
      <c r="BI26" s="316">
        <v>0</v>
      </c>
      <c r="BJ26" s="334" t="s">
        <v>233</v>
      </c>
      <c r="BK26" s="315">
        <v>239</v>
      </c>
      <c r="BL26" s="316">
        <v>100</v>
      </c>
      <c r="BM26" s="334">
        <v>0.71942446043165464</v>
      </c>
      <c r="BN26" s="315">
        <v>3</v>
      </c>
      <c r="BO26" s="316">
        <v>0</v>
      </c>
      <c r="BP26" s="334">
        <v>0</v>
      </c>
      <c r="BQ26" s="315">
        <v>15</v>
      </c>
      <c r="BR26" s="316">
        <v>1</v>
      </c>
      <c r="BS26" s="334">
        <v>7.1428571428571397E-2</v>
      </c>
    </row>
    <row r="27" spans="2:71" s="4" customFormat="1" x14ac:dyDescent="0.25">
      <c r="B27" s="317" t="s">
        <v>344</v>
      </c>
      <c r="C27" s="318">
        <v>385</v>
      </c>
      <c r="D27" s="316">
        <v>1</v>
      </c>
      <c r="E27" s="334">
        <v>2.6041666666667407E-3</v>
      </c>
      <c r="F27" s="318">
        <v>2</v>
      </c>
      <c r="G27" s="316">
        <v>0</v>
      </c>
      <c r="H27" s="334">
        <v>0</v>
      </c>
      <c r="I27" s="315">
        <v>1</v>
      </c>
      <c r="J27" s="316">
        <v>0</v>
      </c>
      <c r="K27" s="334">
        <v>0</v>
      </c>
      <c r="L27" s="315">
        <v>1</v>
      </c>
      <c r="M27" s="316">
        <v>0</v>
      </c>
      <c r="N27" s="334">
        <v>0</v>
      </c>
      <c r="O27" s="315">
        <v>0</v>
      </c>
      <c r="P27" s="316">
        <v>0</v>
      </c>
      <c r="Q27" s="334" t="s">
        <v>233</v>
      </c>
      <c r="R27" s="315">
        <v>0</v>
      </c>
      <c r="S27" s="316">
        <v>0</v>
      </c>
      <c r="T27" s="334" t="s">
        <v>233</v>
      </c>
      <c r="U27" s="315">
        <v>0</v>
      </c>
      <c r="V27" s="316">
        <v>0</v>
      </c>
      <c r="W27" s="334" t="s">
        <v>233</v>
      </c>
      <c r="X27" s="315">
        <v>0</v>
      </c>
      <c r="Y27" s="316">
        <v>0</v>
      </c>
      <c r="Z27" s="334" t="s">
        <v>233</v>
      </c>
      <c r="AA27" s="315">
        <v>0</v>
      </c>
      <c r="AB27" s="316">
        <v>0</v>
      </c>
      <c r="AC27" s="334" t="s">
        <v>233</v>
      </c>
      <c r="AD27" s="315">
        <v>0</v>
      </c>
      <c r="AE27" s="316">
        <v>0</v>
      </c>
      <c r="AF27" s="334" t="s">
        <v>233</v>
      </c>
      <c r="AG27" s="315">
        <v>1</v>
      </c>
      <c r="AH27" s="316">
        <v>0</v>
      </c>
      <c r="AI27" s="334">
        <v>0</v>
      </c>
      <c r="AJ27" s="315">
        <v>0</v>
      </c>
      <c r="AK27" s="316">
        <v>0</v>
      </c>
      <c r="AL27" s="334" t="s">
        <v>233</v>
      </c>
      <c r="AM27" s="315">
        <v>0</v>
      </c>
      <c r="AN27" s="316">
        <v>0</v>
      </c>
      <c r="AO27" s="334" t="s">
        <v>233</v>
      </c>
      <c r="AP27" s="315">
        <v>0</v>
      </c>
      <c r="AQ27" s="316">
        <v>0</v>
      </c>
      <c r="AR27" s="334" t="s">
        <v>233</v>
      </c>
      <c r="AS27" s="315">
        <v>0</v>
      </c>
      <c r="AT27" s="316">
        <v>0</v>
      </c>
      <c r="AU27" s="334" t="s">
        <v>233</v>
      </c>
      <c r="AV27" s="315">
        <v>0</v>
      </c>
      <c r="AW27" s="316">
        <v>0</v>
      </c>
      <c r="AX27" s="334" t="s">
        <v>233</v>
      </c>
      <c r="AY27" s="315">
        <v>0</v>
      </c>
      <c r="AZ27" s="316">
        <v>0</v>
      </c>
      <c r="BA27" s="334" t="s">
        <v>233</v>
      </c>
      <c r="BB27" s="315">
        <v>0</v>
      </c>
      <c r="BC27" s="316">
        <v>0</v>
      </c>
      <c r="BD27" s="334" t="s">
        <v>233</v>
      </c>
      <c r="BE27" s="315">
        <v>0</v>
      </c>
      <c r="BF27" s="316">
        <v>0</v>
      </c>
      <c r="BG27" s="334" t="s">
        <v>233</v>
      </c>
      <c r="BH27" s="315">
        <v>1</v>
      </c>
      <c r="BI27" s="316">
        <v>0</v>
      </c>
      <c r="BJ27" s="334">
        <v>0</v>
      </c>
      <c r="BK27" s="315">
        <v>378</v>
      </c>
      <c r="BL27" s="316">
        <v>150</v>
      </c>
      <c r="BM27" s="334">
        <v>0.65789473684210531</v>
      </c>
      <c r="BN27" s="315">
        <v>1</v>
      </c>
      <c r="BO27" s="316">
        <v>0</v>
      </c>
      <c r="BP27" s="334">
        <v>0</v>
      </c>
      <c r="BQ27" s="315">
        <v>3</v>
      </c>
      <c r="BR27" s="316">
        <v>0</v>
      </c>
      <c r="BS27" s="334">
        <v>0</v>
      </c>
    </row>
    <row r="28" spans="2:71" s="4" customFormat="1" x14ac:dyDescent="0.25">
      <c r="B28" s="317" t="s">
        <v>343</v>
      </c>
      <c r="C28" s="318">
        <v>57</v>
      </c>
      <c r="D28" s="316">
        <v>-15</v>
      </c>
      <c r="E28" s="334">
        <v>-0.20833333333333337</v>
      </c>
      <c r="F28" s="318">
        <v>0</v>
      </c>
      <c r="G28" s="316">
        <v>0</v>
      </c>
      <c r="H28" s="334" t="s">
        <v>233</v>
      </c>
      <c r="I28" s="315">
        <v>0</v>
      </c>
      <c r="J28" s="316">
        <v>0</v>
      </c>
      <c r="K28" s="334" t="s">
        <v>233</v>
      </c>
      <c r="L28" s="315">
        <v>0</v>
      </c>
      <c r="M28" s="316">
        <v>0</v>
      </c>
      <c r="N28" s="334" t="s">
        <v>233</v>
      </c>
      <c r="O28" s="315">
        <v>0</v>
      </c>
      <c r="P28" s="316">
        <v>0</v>
      </c>
      <c r="Q28" s="334" t="s">
        <v>233</v>
      </c>
      <c r="R28" s="315">
        <v>0</v>
      </c>
      <c r="S28" s="316">
        <v>0</v>
      </c>
      <c r="T28" s="334" t="s">
        <v>233</v>
      </c>
      <c r="U28" s="315">
        <v>0</v>
      </c>
      <c r="V28" s="316">
        <v>0</v>
      </c>
      <c r="W28" s="334" t="s">
        <v>233</v>
      </c>
      <c r="X28" s="315">
        <v>0</v>
      </c>
      <c r="Y28" s="316">
        <v>0</v>
      </c>
      <c r="Z28" s="334" t="s">
        <v>233</v>
      </c>
      <c r="AA28" s="315">
        <v>0</v>
      </c>
      <c r="AB28" s="316">
        <v>0</v>
      </c>
      <c r="AC28" s="334" t="s">
        <v>233</v>
      </c>
      <c r="AD28" s="315">
        <v>0</v>
      </c>
      <c r="AE28" s="316">
        <v>0</v>
      </c>
      <c r="AF28" s="334" t="s">
        <v>233</v>
      </c>
      <c r="AG28" s="315">
        <v>3</v>
      </c>
      <c r="AH28" s="316">
        <v>0</v>
      </c>
      <c r="AI28" s="334">
        <v>0</v>
      </c>
      <c r="AJ28" s="315">
        <v>0</v>
      </c>
      <c r="AK28" s="316">
        <v>0</v>
      </c>
      <c r="AL28" s="334" t="s">
        <v>233</v>
      </c>
      <c r="AM28" s="315">
        <v>0</v>
      </c>
      <c r="AN28" s="316">
        <v>0</v>
      </c>
      <c r="AO28" s="334" t="s">
        <v>233</v>
      </c>
      <c r="AP28" s="315">
        <v>0</v>
      </c>
      <c r="AQ28" s="316">
        <v>0</v>
      </c>
      <c r="AR28" s="334" t="s">
        <v>233</v>
      </c>
      <c r="AS28" s="315">
        <v>0</v>
      </c>
      <c r="AT28" s="316">
        <v>0</v>
      </c>
      <c r="AU28" s="334" t="s">
        <v>233</v>
      </c>
      <c r="AV28" s="315">
        <v>0</v>
      </c>
      <c r="AW28" s="316">
        <v>0</v>
      </c>
      <c r="AX28" s="334" t="s">
        <v>233</v>
      </c>
      <c r="AY28" s="315">
        <v>0</v>
      </c>
      <c r="AZ28" s="316">
        <v>0</v>
      </c>
      <c r="BA28" s="334" t="s">
        <v>233</v>
      </c>
      <c r="BB28" s="315">
        <v>0</v>
      </c>
      <c r="BC28" s="316">
        <v>0</v>
      </c>
      <c r="BD28" s="334" t="s">
        <v>233</v>
      </c>
      <c r="BE28" s="315">
        <v>3</v>
      </c>
      <c r="BF28" s="316">
        <v>0</v>
      </c>
      <c r="BG28" s="334">
        <v>0</v>
      </c>
      <c r="BH28" s="315">
        <v>0</v>
      </c>
      <c r="BI28" s="316">
        <v>0</v>
      </c>
      <c r="BJ28" s="334" t="s">
        <v>233</v>
      </c>
      <c r="BK28" s="315">
        <v>50</v>
      </c>
      <c r="BL28" s="316">
        <v>18</v>
      </c>
      <c r="BM28" s="334">
        <v>0.5625</v>
      </c>
      <c r="BN28" s="315">
        <v>1</v>
      </c>
      <c r="BO28" s="316">
        <v>0</v>
      </c>
      <c r="BP28" s="334">
        <v>0</v>
      </c>
      <c r="BQ28" s="315">
        <v>3</v>
      </c>
      <c r="BR28" s="316">
        <v>0</v>
      </c>
      <c r="BS28" s="334">
        <v>0</v>
      </c>
    </row>
    <row r="29" spans="2:71" s="4" customFormat="1" x14ac:dyDescent="0.25">
      <c r="B29" s="317" t="s">
        <v>47</v>
      </c>
      <c r="C29" s="318">
        <v>1275</v>
      </c>
      <c r="D29" s="316">
        <v>824</v>
      </c>
      <c r="E29" s="334">
        <v>1.8270509977827052</v>
      </c>
      <c r="F29" s="318">
        <v>7</v>
      </c>
      <c r="G29" s="316">
        <v>0</v>
      </c>
      <c r="H29" s="334">
        <v>0</v>
      </c>
      <c r="I29" s="315">
        <v>0</v>
      </c>
      <c r="J29" s="316">
        <v>0</v>
      </c>
      <c r="K29" s="334" t="s">
        <v>233</v>
      </c>
      <c r="L29" s="315">
        <v>0</v>
      </c>
      <c r="M29" s="316">
        <v>0</v>
      </c>
      <c r="N29" s="334" t="s">
        <v>233</v>
      </c>
      <c r="O29" s="315">
        <v>1</v>
      </c>
      <c r="P29" s="316">
        <v>0</v>
      </c>
      <c r="Q29" s="334">
        <v>0</v>
      </c>
      <c r="R29" s="315">
        <v>2</v>
      </c>
      <c r="S29" s="316">
        <v>0</v>
      </c>
      <c r="T29" s="334">
        <v>0</v>
      </c>
      <c r="U29" s="315">
        <v>3</v>
      </c>
      <c r="V29" s="316">
        <v>0</v>
      </c>
      <c r="W29" s="334">
        <v>0</v>
      </c>
      <c r="X29" s="315">
        <v>0</v>
      </c>
      <c r="Y29" s="316">
        <v>0</v>
      </c>
      <c r="Z29" s="334" t="s">
        <v>233</v>
      </c>
      <c r="AA29" s="315">
        <v>0</v>
      </c>
      <c r="AB29" s="316">
        <v>0</v>
      </c>
      <c r="AC29" s="334" t="s">
        <v>233</v>
      </c>
      <c r="AD29" s="315">
        <v>1</v>
      </c>
      <c r="AE29" s="316">
        <v>0</v>
      </c>
      <c r="AF29" s="334">
        <v>0</v>
      </c>
      <c r="AG29" s="315">
        <v>13</v>
      </c>
      <c r="AH29" s="316">
        <v>0</v>
      </c>
      <c r="AI29" s="334">
        <v>0</v>
      </c>
      <c r="AJ29" s="315">
        <v>3</v>
      </c>
      <c r="AK29" s="316">
        <v>0</v>
      </c>
      <c r="AL29" s="334">
        <v>0</v>
      </c>
      <c r="AM29" s="315">
        <v>2</v>
      </c>
      <c r="AN29" s="316">
        <v>0</v>
      </c>
      <c r="AO29" s="334">
        <v>0</v>
      </c>
      <c r="AP29" s="315">
        <v>3</v>
      </c>
      <c r="AQ29" s="316">
        <v>0</v>
      </c>
      <c r="AR29" s="334">
        <v>0</v>
      </c>
      <c r="AS29" s="315">
        <v>0</v>
      </c>
      <c r="AT29" s="316">
        <v>0</v>
      </c>
      <c r="AU29" s="334" t="s">
        <v>233</v>
      </c>
      <c r="AV29" s="315">
        <v>3</v>
      </c>
      <c r="AW29" s="316">
        <v>0</v>
      </c>
      <c r="AX29" s="334">
        <v>0</v>
      </c>
      <c r="AY29" s="315">
        <v>0</v>
      </c>
      <c r="AZ29" s="316">
        <v>0</v>
      </c>
      <c r="BA29" s="334" t="s">
        <v>233</v>
      </c>
      <c r="BB29" s="315">
        <v>0</v>
      </c>
      <c r="BC29" s="316">
        <v>0</v>
      </c>
      <c r="BD29" s="334" t="s">
        <v>233</v>
      </c>
      <c r="BE29" s="315">
        <v>2</v>
      </c>
      <c r="BF29" s="316">
        <v>0</v>
      </c>
      <c r="BG29" s="334">
        <v>0</v>
      </c>
      <c r="BH29" s="315">
        <v>0</v>
      </c>
      <c r="BI29" s="316">
        <v>0</v>
      </c>
      <c r="BJ29" s="334" t="s">
        <v>233</v>
      </c>
      <c r="BK29" s="315">
        <v>1251</v>
      </c>
      <c r="BL29" s="316">
        <v>545</v>
      </c>
      <c r="BM29" s="334">
        <v>0.77195467422096309</v>
      </c>
      <c r="BN29" s="315">
        <v>1</v>
      </c>
      <c r="BO29" s="316">
        <v>0</v>
      </c>
      <c r="BP29" s="334">
        <v>0</v>
      </c>
      <c r="BQ29" s="315">
        <v>3</v>
      </c>
      <c r="BR29" s="316">
        <v>0</v>
      </c>
      <c r="BS29" s="334">
        <v>0</v>
      </c>
    </row>
    <row r="30" spans="2:71" s="4" customFormat="1" x14ac:dyDescent="0.25">
      <c r="B30" s="317" t="s">
        <v>342</v>
      </c>
      <c r="C30" s="318">
        <v>1966</v>
      </c>
      <c r="D30" s="316">
        <v>-727</v>
      </c>
      <c r="E30" s="334">
        <v>-0.26995915336056442</v>
      </c>
      <c r="F30" s="318">
        <v>32</v>
      </c>
      <c r="G30" s="316">
        <v>1</v>
      </c>
      <c r="H30" s="334">
        <v>3.2258064516129004E-2</v>
      </c>
      <c r="I30" s="315">
        <v>8</v>
      </c>
      <c r="J30" s="316">
        <v>0</v>
      </c>
      <c r="K30" s="334">
        <v>0</v>
      </c>
      <c r="L30" s="315">
        <v>6</v>
      </c>
      <c r="M30" s="316">
        <v>0</v>
      </c>
      <c r="N30" s="334">
        <v>0</v>
      </c>
      <c r="O30" s="315">
        <v>7</v>
      </c>
      <c r="P30" s="316">
        <v>0</v>
      </c>
      <c r="Q30" s="334">
        <v>0</v>
      </c>
      <c r="R30" s="315">
        <v>8</v>
      </c>
      <c r="S30" s="316">
        <v>1</v>
      </c>
      <c r="T30" s="334">
        <v>0.14285714285714279</v>
      </c>
      <c r="U30" s="315">
        <v>1</v>
      </c>
      <c r="V30" s="316">
        <v>0</v>
      </c>
      <c r="W30" s="334">
        <v>0</v>
      </c>
      <c r="X30" s="315">
        <v>0</v>
      </c>
      <c r="Y30" s="316">
        <v>0</v>
      </c>
      <c r="Z30" s="334" t="s">
        <v>233</v>
      </c>
      <c r="AA30" s="315">
        <v>0</v>
      </c>
      <c r="AB30" s="316">
        <v>0</v>
      </c>
      <c r="AC30" s="334" t="s">
        <v>233</v>
      </c>
      <c r="AD30" s="315">
        <v>2</v>
      </c>
      <c r="AE30" s="316">
        <v>0</v>
      </c>
      <c r="AF30" s="334">
        <v>0</v>
      </c>
      <c r="AG30" s="315">
        <v>5</v>
      </c>
      <c r="AH30" s="316">
        <v>1</v>
      </c>
      <c r="AI30" s="334">
        <v>0.25</v>
      </c>
      <c r="AJ30" s="315">
        <v>0</v>
      </c>
      <c r="AK30" s="316">
        <v>0</v>
      </c>
      <c r="AL30" s="334" t="s">
        <v>233</v>
      </c>
      <c r="AM30" s="315">
        <v>0</v>
      </c>
      <c r="AN30" s="316">
        <v>0</v>
      </c>
      <c r="AO30" s="334" t="s">
        <v>233</v>
      </c>
      <c r="AP30" s="315">
        <v>0</v>
      </c>
      <c r="AQ30" s="316">
        <v>0</v>
      </c>
      <c r="AR30" s="334" t="s">
        <v>233</v>
      </c>
      <c r="AS30" s="315">
        <v>0</v>
      </c>
      <c r="AT30" s="316">
        <v>0</v>
      </c>
      <c r="AU30" s="334" t="s">
        <v>233</v>
      </c>
      <c r="AV30" s="315">
        <v>0</v>
      </c>
      <c r="AW30" s="316">
        <v>0</v>
      </c>
      <c r="AX30" s="334" t="s">
        <v>233</v>
      </c>
      <c r="AY30" s="315">
        <v>0</v>
      </c>
      <c r="AZ30" s="316">
        <v>0</v>
      </c>
      <c r="BA30" s="334" t="s">
        <v>233</v>
      </c>
      <c r="BB30" s="315">
        <v>0</v>
      </c>
      <c r="BC30" s="316">
        <v>0</v>
      </c>
      <c r="BD30" s="334" t="s">
        <v>233</v>
      </c>
      <c r="BE30" s="315">
        <v>4</v>
      </c>
      <c r="BF30" s="316">
        <v>1</v>
      </c>
      <c r="BG30" s="334">
        <v>0.33333333333333326</v>
      </c>
      <c r="BH30" s="315">
        <v>1</v>
      </c>
      <c r="BI30" s="316">
        <v>0</v>
      </c>
      <c r="BJ30" s="334">
        <v>0</v>
      </c>
      <c r="BK30" s="315">
        <v>1926</v>
      </c>
      <c r="BL30" s="316">
        <v>603</v>
      </c>
      <c r="BM30" s="334">
        <v>0.45578231292517013</v>
      </c>
      <c r="BN30" s="315">
        <v>0</v>
      </c>
      <c r="BO30" s="316">
        <v>0</v>
      </c>
      <c r="BP30" s="334" t="s">
        <v>233</v>
      </c>
      <c r="BQ30" s="315">
        <v>3</v>
      </c>
      <c r="BR30" s="316">
        <v>1</v>
      </c>
      <c r="BS30" s="334">
        <v>0.5</v>
      </c>
    </row>
    <row r="31" spans="2:71" s="4" customFormat="1" x14ac:dyDescent="0.25">
      <c r="B31" s="317" t="s">
        <v>341</v>
      </c>
      <c r="C31" s="318">
        <v>349</v>
      </c>
      <c r="D31" s="316">
        <v>27</v>
      </c>
      <c r="E31" s="334">
        <v>8.3850931677018625E-2</v>
      </c>
      <c r="F31" s="318">
        <v>0</v>
      </c>
      <c r="G31" s="316">
        <v>0</v>
      </c>
      <c r="H31" s="334" t="s">
        <v>233</v>
      </c>
      <c r="I31" s="315">
        <v>0</v>
      </c>
      <c r="J31" s="316">
        <v>0</v>
      </c>
      <c r="K31" s="334" t="s">
        <v>233</v>
      </c>
      <c r="L31" s="315">
        <v>0</v>
      </c>
      <c r="M31" s="316">
        <v>0</v>
      </c>
      <c r="N31" s="334" t="s">
        <v>233</v>
      </c>
      <c r="O31" s="315">
        <v>0</v>
      </c>
      <c r="P31" s="316">
        <v>0</v>
      </c>
      <c r="Q31" s="334" t="s">
        <v>233</v>
      </c>
      <c r="R31" s="315">
        <v>0</v>
      </c>
      <c r="S31" s="316">
        <v>0</v>
      </c>
      <c r="T31" s="334" t="s">
        <v>233</v>
      </c>
      <c r="U31" s="315">
        <v>0</v>
      </c>
      <c r="V31" s="316">
        <v>0</v>
      </c>
      <c r="W31" s="334" t="s">
        <v>233</v>
      </c>
      <c r="X31" s="315">
        <v>0</v>
      </c>
      <c r="Y31" s="316">
        <v>0</v>
      </c>
      <c r="Z31" s="334" t="s">
        <v>233</v>
      </c>
      <c r="AA31" s="315">
        <v>0</v>
      </c>
      <c r="AB31" s="316">
        <v>0</v>
      </c>
      <c r="AC31" s="334" t="s">
        <v>233</v>
      </c>
      <c r="AD31" s="315">
        <v>0</v>
      </c>
      <c r="AE31" s="316">
        <v>0</v>
      </c>
      <c r="AF31" s="334" t="s">
        <v>233</v>
      </c>
      <c r="AG31" s="315">
        <v>0</v>
      </c>
      <c r="AH31" s="316">
        <v>0</v>
      </c>
      <c r="AI31" s="334" t="s">
        <v>233</v>
      </c>
      <c r="AJ31" s="315">
        <v>0</v>
      </c>
      <c r="AK31" s="316">
        <v>0</v>
      </c>
      <c r="AL31" s="334" t="s">
        <v>233</v>
      </c>
      <c r="AM31" s="315">
        <v>0</v>
      </c>
      <c r="AN31" s="316">
        <v>0</v>
      </c>
      <c r="AO31" s="334" t="s">
        <v>233</v>
      </c>
      <c r="AP31" s="315">
        <v>0</v>
      </c>
      <c r="AQ31" s="316">
        <v>0</v>
      </c>
      <c r="AR31" s="334" t="s">
        <v>233</v>
      </c>
      <c r="AS31" s="315">
        <v>0</v>
      </c>
      <c r="AT31" s="316">
        <v>0</v>
      </c>
      <c r="AU31" s="334" t="s">
        <v>233</v>
      </c>
      <c r="AV31" s="315">
        <v>0</v>
      </c>
      <c r="AW31" s="316">
        <v>0</v>
      </c>
      <c r="AX31" s="334" t="s">
        <v>233</v>
      </c>
      <c r="AY31" s="315">
        <v>0</v>
      </c>
      <c r="AZ31" s="316">
        <v>0</v>
      </c>
      <c r="BA31" s="334" t="s">
        <v>233</v>
      </c>
      <c r="BB31" s="315">
        <v>0</v>
      </c>
      <c r="BC31" s="316">
        <v>0</v>
      </c>
      <c r="BD31" s="334" t="s">
        <v>233</v>
      </c>
      <c r="BE31" s="315">
        <v>0</v>
      </c>
      <c r="BF31" s="316">
        <v>0</v>
      </c>
      <c r="BG31" s="334" t="s">
        <v>233</v>
      </c>
      <c r="BH31" s="315">
        <v>0</v>
      </c>
      <c r="BI31" s="316">
        <v>0</v>
      </c>
      <c r="BJ31" s="334" t="s">
        <v>233</v>
      </c>
      <c r="BK31" s="315">
        <v>349</v>
      </c>
      <c r="BL31" s="316">
        <v>75</v>
      </c>
      <c r="BM31" s="334">
        <v>0.27372262773722622</v>
      </c>
      <c r="BN31" s="315">
        <v>0</v>
      </c>
      <c r="BO31" s="316">
        <v>0</v>
      </c>
      <c r="BP31" s="334" t="s">
        <v>233</v>
      </c>
      <c r="BQ31" s="315">
        <v>0</v>
      </c>
      <c r="BR31" s="316" t="s">
        <v>233</v>
      </c>
      <c r="BS31" s="334" t="s">
        <v>233</v>
      </c>
    </row>
    <row r="32" spans="2:71" s="4" customFormat="1" x14ac:dyDescent="0.25">
      <c r="B32" s="317" t="s">
        <v>49</v>
      </c>
      <c r="C32" s="318">
        <v>1300</v>
      </c>
      <c r="D32" s="316">
        <v>691</v>
      </c>
      <c r="E32" s="334">
        <v>1.1346469622331692</v>
      </c>
      <c r="F32" s="318">
        <v>8</v>
      </c>
      <c r="G32" s="316">
        <v>0</v>
      </c>
      <c r="H32" s="334">
        <v>0</v>
      </c>
      <c r="I32" s="315">
        <v>0</v>
      </c>
      <c r="J32" s="316">
        <v>0</v>
      </c>
      <c r="K32" s="334" t="s">
        <v>233</v>
      </c>
      <c r="L32" s="315">
        <v>0</v>
      </c>
      <c r="M32" s="316">
        <v>0</v>
      </c>
      <c r="N32" s="334" t="s">
        <v>233</v>
      </c>
      <c r="O32" s="315">
        <v>2</v>
      </c>
      <c r="P32" s="316">
        <v>0</v>
      </c>
      <c r="Q32" s="334">
        <v>0</v>
      </c>
      <c r="R32" s="315">
        <v>6</v>
      </c>
      <c r="S32" s="316">
        <v>0</v>
      </c>
      <c r="T32" s="334">
        <v>0</v>
      </c>
      <c r="U32" s="315">
        <v>0</v>
      </c>
      <c r="V32" s="316">
        <v>0</v>
      </c>
      <c r="W32" s="334" t="s">
        <v>233</v>
      </c>
      <c r="X32" s="315">
        <v>0</v>
      </c>
      <c r="Y32" s="316">
        <v>0</v>
      </c>
      <c r="Z32" s="334" t="s">
        <v>233</v>
      </c>
      <c r="AA32" s="315">
        <v>0</v>
      </c>
      <c r="AB32" s="316">
        <v>0</v>
      </c>
      <c r="AC32" s="334" t="s">
        <v>233</v>
      </c>
      <c r="AD32" s="315">
        <v>0</v>
      </c>
      <c r="AE32" s="316">
        <v>0</v>
      </c>
      <c r="AF32" s="334" t="s">
        <v>233</v>
      </c>
      <c r="AG32" s="315">
        <v>15</v>
      </c>
      <c r="AH32" s="316">
        <v>0</v>
      </c>
      <c r="AI32" s="334">
        <v>0</v>
      </c>
      <c r="AJ32" s="315">
        <v>9</v>
      </c>
      <c r="AK32" s="316">
        <v>0</v>
      </c>
      <c r="AL32" s="334">
        <v>0</v>
      </c>
      <c r="AM32" s="315">
        <v>3</v>
      </c>
      <c r="AN32" s="316">
        <v>0</v>
      </c>
      <c r="AO32" s="334">
        <v>0</v>
      </c>
      <c r="AP32" s="315">
        <v>0</v>
      </c>
      <c r="AQ32" s="316">
        <v>0</v>
      </c>
      <c r="AR32" s="334" t="s">
        <v>233</v>
      </c>
      <c r="AS32" s="315">
        <v>0</v>
      </c>
      <c r="AT32" s="316">
        <v>0</v>
      </c>
      <c r="AU32" s="334" t="s">
        <v>233</v>
      </c>
      <c r="AV32" s="315">
        <v>0</v>
      </c>
      <c r="AW32" s="316">
        <v>0</v>
      </c>
      <c r="AX32" s="334" t="s">
        <v>233</v>
      </c>
      <c r="AY32" s="315">
        <v>1</v>
      </c>
      <c r="AZ32" s="316">
        <v>0</v>
      </c>
      <c r="BA32" s="334">
        <v>0</v>
      </c>
      <c r="BB32" s="315">
        <v>2</v>
      </c>
      <c r="BC32" s="316">
        <v>0</v>
      </c>
      <c r="BD32" s="334">
        <v>0</v>
      </c>
      <c r="BE32" s="315">
        <v>0</v>
      </c>
      <c r="BF32" s="316">
        <v>0</v>
      </c>
      <c r="BG32" s="334" t="s">
        <v>233</v>
      </c>
      <c r="BH32" s="315">
        <v>0</v>
      </c>
      <c r="BI32" s="316">
        <v>0</v>
      </c>
      <c r="BJ32" s="334" t="s">
        <v>233</v>
      </c>
      <c r="BK32" s="315">
        <v>1277</v>
      </c>
      <c r="BL32" s="316">
        <v>281</v>
      </c>
      <c r="BM32" s="334">
        <v>0.28212851405622486</v>
      </c>
      <c r="BN32" s="315">
        <v>0</v>
      </c>
      <c r="BO32" s="316">
        <v>0</v>
      </c>
      <c r="BP32" s="334" t="s">
        <v>233</v>
      </c>
      <c r="BQ32" s="315">
        <v>0</v>
      </c>
      <c r="BR32" s="316" t="s">
        <v>233</v>
      </c>
      <c r="BS32" s="334" t="s">
        <v>233</v>
      </c>
    </row>
    <row r="33" spans="1:71" s="4" customFormat="1" x14ac:dyDescent="0.25">
      <c r="B33" s="317" t="s">
        <v>340</v>
      </c>
      <c r="C33" s="318">
        <v>128</v>
      </c>
      <c r="D33" s="316">
        <v>-74</v>
      </c>
      <c r="E33" s="334">
        <v>-0.36633663366336633</v>
      </c>
      <c r="F33" s="318">
        <v>1</v>
      </c>
      <c r="G33" s="316">
        <v>0</v>
      </c>
      <c r="H33" s="334">
        <v>0</v>
      </c>
      <c r="I33" s="315">
        <v>0</v>
      </c>
      <c r="J33" s="316">
        <v>0</v>
      </c>
      <c r="K33" s="334" t="s">
        <v>233</v>
      </c>
      <c r="L33" s="315">
        <v>1</v>
      </c>
      <c r="M33" s="316">
        <v>0</v>
      </c>
      <c r="N33" s="334">
        <v>0</v>
      </c>
      <c r="O33" s="315">
        <v>0</v>
      </c>
      <c r="P33" s="316">
        <v>0</v>
      </c>
      <c r="Q33" s="334" t="s">
        <v>233</v>
      </c>
      <c r="R33" s="315">
        <v>0</v>
      </c>
      <c r="S33" s="316">
        <v>0</v>
      </c>
      <c r="T33" s="334" t="s">
        <v>233</v>
      </c>
      <c r="U33" s="315">
        <v>0</v>
      </c>
      <c r="V33" s="316">
        <v>0</v>
      </c>
      <c r="W33" s="334" t="s">
        <v>233</v>
      </c>
      <c r="X33" s="315">
        <v>0</v>
      </c>
      <c r="Y33" s="316">
        <v>0</v>
      </c>
      <c r="Z33" s="334" t="s">
        <v>233</v>
      </c>
      <c r="AA33" s="315">
        <v>0</v>
      </c>
      <c r="AB33" s="316">
        <v>0</v>
      </c>
      <c r="AC33" s="334" t="s">
        <v>233</v>
      </c>
      <c r="AD33" s="315">
        <v>0</v>
      </c>
      <c r="AE33" s="316">
        <v>0</v>
      </c>
      <c r="AF33" s="334" t="s">
        <v>233</v>
      </c>
      <c r="AG33" s="315">
        <v>0</v>
      </c>
      <c r="AH33" s="316">
        <v>0</v>
      </c>
      <c r="AI33" s="334" t="s">
        <v>233</v>
      </c>
      <c r="AJ33" s="315">
        <v>0</v>
      </c>
      <c r="AK33" s="316">
        <v>0</v>
      </c>
      <c r="AL33" s="334" t="s">
        <v>233</v>
      </c>
      <c r="AM33" s="315">
        <v>0</v>
      </c>
      <c r="AN33" s="316">
        <v>0</v>
      </c>
      <c r="AO33" s="334" t="s">
        <v>233</v>
      </c>
      <c r="AP33" s="315">
        <v>0</v>
      </c>
      <c r="AQ33" s="316">
        <v>0</v>
      </c>
      <c r="AR33" s="334" t="s">
        <v>233</v>
      </c>
      <c r="AS33" s="315">
        <v>0</v>
      </c>
      <c r="AT33" s="316">
        <v>0</v>
      </c>
      <c r="AU33" s="334" t="s">
        <v>233</v>
      </c>
      <c r="AV33" s="315">
        <v>0</v>
      </c>
      <c r="AW33" s="316">
        <v>0</v>
      </c>
      <c r="AX33" s="334" t="s">
        <v>233</v>
      </c>
      <c r="AY33" s="315">
        <v>0</v>
      </c>
      <c r="AZ33" s="316">
        <v>0</v>
      </c>
      <c r="BA33" s="334" t="s">
        <v>233</v>
      </c>
      <c r="BB33" s="315">
        <v>0</v>
      </c>
      <c r="BC33" s="316">
        <v>0</v>
      </c>
      <c r="BD33" s="334" t="s">
        <v>233</v>
      </c>
      <c r="BE33" s="315">
        <v>0</v>
      </c>
      <c r="BF33" s="316">
        <v>0</v>
      </c>
      <c r="BG33" s="334" t="s">
        <v>233</v>
      </c>
      <c r="BH33" s="315">
        <v>0</v>
      </c>
      <c r="BI33" s="316">
        <v>0</v>
      </c>
      <c r="BJ33" s="334" t="s">
        <v>233</v>
      </c>
      <c r="BK33" s="315">
        <v>126</v>
      </c>
      <c r="BL33" s="316">
        <v>41</v>
      </c>
      <c r="BM33" s="334">
        <v>0.48235294117647065</v>
      </c>
      <c r="BN33" s="315">
        <v>0</v>
      </c>
      <c r="BO33" s="316">
        <v>0</v>
      </c>
      <c r="BP33" s="334" t="s">
        <v>233</v>
      </c>
      <c r="BQ33" s="315">
        <v>1</v>
      </c>
      <c r="BR33" s="316">
        <v>0</v>
      </c>
      <c r="BS33" s="334">
        <v>0</v>
      </c>
    </row>
    <row r="34" spans="1:71" s="4" customFormat="1" x14ac:dyDescent="0.25">
      <c r="B34" s="317" t="s">
        <v>339</v>
      </c>
      <c r="C34" s="318">
        <v>124</v>
      </c>
      <c r="D34" s="316">
        <v>16</v>
      </c>
      <c r="E34" s="334">
        <v>0.14814814814814814</v>
      </c>
      <c r="F34" s="318">
        <v>1</v>
      </c>
      <c r="G34" s="316">
        <v>0</v>
      </c>
      <c r="H34" s="334">
        <v>0</v>
      </c>
      <c r="I34" s="315">
        <v>0</v>
      </c>
      <c r="J34" s="316">
        <v>0</v>
      </c>
      <c r="K34" s="334" t="s">
        <v>233</v>
      </c>
      <c r="L34" s="315">
        <v>0</v>
      </c>
      <c r="M34" s="316">
        <v>0</v>
      </c>
      <c r="N34" s="334" t="s">
        <v>233</v>
      </c>
      <c r="O34" s="315">
        <v>0</v>
      </c>
      <c r="P34" s="316">
        <v>0</v>
      </c>
      <c r="Q34" s="334" t="s">
        <v>233</v>
      </c>
      <c r="R34" s="315">
        <v>1</v>
      </c>
      <c r="S34" s="316">
        <v>0</v>
      </c>
      <c r="T34" s="334">
        <v>0</v>
      </c>
      <c r="U34" s="315">
        <v>0</v>
      </c>
      <c r="V34" s="316">
        <v>0</v>
      </c>
      <c r="W34" s="334" t="s">
        <v>233</v>
      </c>
      <c r="X34" s="315">
        <v>0</v>
      </c>
      <c r="Y34" s="316">
        <v>0</v>
      </c>
      <c r="Z34" s="334" t="s">
        <v>233</v>
      </c>
      <c r="AA34" s="315">
        <v>0</v>
      </c>
      <c r="AB34" s="316">
        <v>0</v>
      </c>
      <c r="AC34" s="334" t="s">
        <v>233</v>
      </c>
      <c r="AD34" s="315">
        <v>0</v>
      </c>
      <c r="AE34" s="316">
        <v>0</v>
      </c>
      <c r="AF34" s="334" t="s">
        <v>233</v>
      </c>
      <c r="AG34" s="315">
        <v>2</v>
      </c>
      <c r="AH34" s="316">
        <v>1</v>
      </c>
      <c r="AI34" s="334">
        <v>1</v>
      </c>
      <c r="AJ34" s="315">
        <v>0</v>
      </c>
      <c r="AK34" s="316">
        <v>0</v>
      </c>
      <c r="AL34" s="334" t="s">
        <v>233</v>
      </c>
      <c r="AM34" s="315">
        <v>0</v>
      </c>
      <c r="AN34" s="316">
        <v>0</v>
      </c>
      <c r="AO34" s="334" t="s">
        <v>233</v>
      </c>
      <c r="AP34" s="315">
        <v>0</v>
      </c>
      <c r="AQ34" s="316">
        <v>0</v>
      </c>
      <c r="AR34" s="334" t="s">
        <v>233</v>
      </c>
      <c r="AS34" s="315">
        <v>0</v>
      </c>
      <c r="AT34" s="316">
        <v>0</v>
      </c>
      <c r="AU34" s="334" t="s">
        <v>233</v>
      </c>
      <c r="AV34" s="315">
        <v>0</v>
      </c>
      <c r="AW34" s="316">
        <v>0</v>
      </c>
      <c r="AX34" s="334" t="s">
        <v>233</v>
      </c>
      <c r="AY34" s="315">
        <v>0</v>
      </c>
      <c r="AZ34" s="316">
        <v>0</v>
      </c>
      <c r="BA34" s="334" t="s">
        <v>233</v>
      </c>
      <c r="BB34" s="315">
        <v>0</v>
      </c>
      <c r="BC34" s="316">
        <v>0</v>
      </c>
      <c r="BD34" s="334" t="s">
        <v>233</v>
      </c>
      <c r="BE34" s="315">
        <v>1</v>
      </c>
      <c r="BF34" s="316">
        <v>1</v>
      </c>
      <c r="BG34" s="334" t="s">
        <v>233</v>
      </c>
      <c r="BH34" s="315">
        <v>1</v>
      </c>
      <c r="BI34" s="316">
        <v>0</v>
      </c>
      <c r="BJ34" s="334">
        <v>0</v>
      </c>
      <c r="BK34" s="315">
        <v>118</v>
      </c>
      <c r="BL34" s="316">
        <v>32</v>
      </c>
      <c r="BM34" s="334">
        <v>0.37209302325581395</v>
      </c>
      <c r="BN34" s="315">
        <v>1</v>
      </c>
      <c r="BO34" s="316">
        <v>0</v>
      </c>
      <c r="BP34" s="334">
        <v>0</v>
      </c>
      <c r="BQ34" s="315">
        <v>2</v>
      </c>
      <c r="BR34" s="316">
        <v>0</v>
      </c>
      <c r="BS34" s="334">
        <v>0</v>
      </c>
    </row>
    <row r="35" spans="1:71" s="4" customFormat="1" x14ac:dyDescent="0.25">
      <c r="B35" s="317" t="s">
        <v>338</v>
      </c>
      <c r="C35" s="318">
        <v>383</v>
      </c>
      <c r="D35" s="316">
        <v>-46</v>
      </c>
      <c r="E35" s="334">
        <v>-0.10722610722610726</v>
      </c>
      <c r="F35" s="318">
        <v>1</v>
      </c>
      <c r="G35" s="316">
        <v>0</v>
      </c>
      <c r="H35" s="334">
        <v>0</v>
      </c>
      <c r="I35" s="315">
        <v>0</v>
      </c>
      <c r="J35" s="316">
        <v>0</v>
      </c>
      <c r="K35" s="334" t="s">
        <v>233</v>
      </c>
      <c r="L35" s="315">
        <v>0</v>
      </c>
      <c r="M35" s="316">
        <v>0</v>
      </c>
      <c r="N35" s="334" t="s">
        <v>233</v>
      </c>
      <c r="O35" s="315">
        <v>0</v>
      </c>
      <c r="P35" s="316">
        <v>0</v>
      </c>
      <c r="Q35" s="334" t="s">
        <v>233</v>
      </c>
      <c r="R35" s="315">
        <v>0</v>
      </c>
      <c r="S35" s="316">
        <v>0</v>
      </c>
      <c r="T35" s="334" t="s">
        <v>233</v>
      </c>
      <c r="U35" s="315">
        <v>0</v>
      </c>
      <c r="V35" s="316">
        <v>0</v>
      </c>
      <c r="W35" s="334" t="s">
        <v>233</v>
      </c>
      <c r="X35" s="315">
        <v>0</v>
      </c>
      <c r="Y35" s="316">
        <v>0</v>
      </c>
      <c r="Z35" s="334" t="s">
        <v>233</v>
      </c>
      <c r="AA35" s="315">
        <v>0</v>
      </c>
      <c r="AB35" s="316">
        <v>0</v>
      </c>
      <c r="AC35" s="334" t="s">
        <v>233</v>
      </c>
      <c r="AD35" s="315">
        <v>1</v>
      </c>
      <c r="AE35" s="316">
        <v>0</v>
      </c>
      <c r="AF35" s="334">
        <v>0</v>
      </c>
      <c r="AG35" s="315">
        <v>1</v>
      </c>
      <c r="AH35" s="316">
        <v>0</v>
      </c>
      <c r="AI35" s="334">
        <v>0</v>
      </c>
      <c r="AJ35" s="315">
        <v>0</v>
      </c>
      <c r="AK35" s="316">
        <v>0</v>
      </c>
      <c r="AL35" s="334" t="s">
        <v>233</v>
      </c>
      <c r="AM35" s="315">
        <v>0</v>
      </c>
      <c r="AN35" s="316">
        <v>0</v>
      </c>
      <c r="AO35" s="334" t="s">
        <v>233</v>
      </c>
      <c r="AP35" s="315">
        <v>1</v>
      </c>
      <c r="AQ35" s="316">
        <v>0</v>
      </c>
      <c r="AR35" s="334">
        <v>0</v>
      </c>
      <c r="AS35" s="315">
        <v>0</v>
      </c>
      <c r="AT35" s="316">
        <v>0</v>
      </c>
      <c r="AU35" s="334" t="s">
        <v>233</v>
      </c>
      <c r="AV35" s="315">
        <v>0</v>
      </c>
      <c r="AW35" s="316">
        <v>0</v>
      </c>
      <c r="AX35" s="334" t="s">
        <v>233</v>
      </c>
      <c r="AY35" s="315">
        <v>0</v>
      </c>
      <c r="AZ35" s="316">
        <v>0</v>
      </c>
      <c r="BA35" s="334" t="s">
        <v>233</v>
      </c>
      <c r="BB35" s="315">
        <v>0</v>
      </c>
      <c r="BC35" s="316">
        <v>0</v>
      </c>
      <c r="BD35" s="334" t="s">
        <v>233</v>
      </c>
      <c r="BE35" s="315">
        <v>0</v>
      </c>
      <c r="BF35" s="316">
        <v>0</v>
      </c>
      <c r="BG35" s="334" t="s">
        <v>233</v>
      </c>
      <c r="BH35" s="315">
        <v>0</v>
      </c>
      <c r="BI35" s="316">
        <v>0</v>
      </c>
      <c r="BJ35" s="334" t="s">
        <v>233</v>
      </c>
      <c r="BK35" s="315">
        <v>376</v>
      </c>
      <c r="BL35" s="316">
        <v>136</v>
      </c>
      <c r="BM35" s="334">
        <v>0.56666666666666665</v>
      </c>
      <c r="BN35" s="315">
        <v>0</v>
      </c>
      <c r="BO35" s="316">
        <v>0</v>
      </c>
      <c r="BP35" s="334" t="s">
        <v>233</v>
      </c>
      <c r="BQ35" s="315">
        <v>5</v>
      </c>
      <c r="BR35" s="316">
        <v>0</v>
      </c>
      <c r="BS35" s="334">
        <v>0</v>
      </c>
    </row>
    <row r="36" spans="1:71" s="4" customFormat="1" x14ac:dyDescent="0.25">
      <c r="B36" s="317" t="s">
        <v>393</v>
      </c>
      <c r="C36" s="318">
        <v>56</v>
      </c>
      <c r="D36" s="316">
        <v>-8</v>
      </c>
      <c r="E36" s="334">
        <v>-0.125</v>
      </c>
      <c r="F36" s="318">
        <v>0</v>
      </c>
      <c r="G36" s="316">
        <v>0</v>
      </c>
      <c r="H36" s="334" t="s">
        <v>233</v>
      </c>
      <c r="I36" s="315">
        <v>0</v>
      </c>
      <c r="J36" s="316">
        <v>0</v>
      </c>
      <c r="K36" s="334" t="s">
        <v>233</v>
      </c>
      <c r="L36" s="315">
        <v>0</v>
      </c>
      <c r="M36" s="316">
        <v>0</v>
      </c>
      <c r="N36" s="334" t="s">
        <v>233</v>
      </c>
      <c r="O36" s="315">
        <v>0</v>
      </c>
      <c r="P36" s="316">
        <v>0</v>
      </c>
      <c r="Q36" s="334" t="s">
        <v>233</v>
      </c>
      <c r="R36" s="315">
        <v>0</v>
      </c>
      <c r="S36" s="316">
        <v>0</v>
      </c>
      <c r="T36" s="334" t="s">
        <v>233</v>
      </c>
      <c r="U36" s="315">
        <v>0</v>
      </c>
      <c r="V36" s="316">
        <v>0</v>
      </c>
      <c r="W36" s="334" t="s">
        <v>233</v>
      </c>
      <c r="X36" s="315">
        <v>0</v>
      </c>
      <c r="Y36" s="316">
        <v>0</v>
      </c>
      <c r="Z36" s="334" t="s">
        <v>233</v>
      </c>
      <c r="AA36" s="315">
        <v>0</v>
      </c>
      <c r="AB36" s="316">
        <v>0</v>
      </c>
      <c r="AC36" s="334" t="s">
        <v>233</v>
      </c>
      <c r="AD36" s="315">
        <v>0</v>
      </c>
      <c r="AE36" s="316">
        <v>0</v>
      </c>
      <c r="AF36" s="334" t="s">
        <v>233</v>
      </c>
      <c r="AG36" s="315">
        <v>1</v>
      </c>
      <c r="AH36" s="316">
        <v>0</v>
      </c>
      <c r="AI36" s="334">
        <v>0</v>
      </c>
      <c r="AJ36" s="315">
        <v>0</v>
      </c>
      <c r="AK36" s="316">
        <v>0</v>
      </c>
      <c r="AL36" s="334" t="s">
        <v>233</v>
      </c>
      <c r="AM36" s="315">
        <v>0</v>
      </c>
      <c r="AN36" s="316">
        <v>0</v>
      </c>
      <c r="AO36" s="334" t="s">
        <v>233</v>
      </c>
      <c r="AP36" s="315">
        <v>0</v>
      </c>
      <c r="AQ36" s="316">
        <v>0</v>
      </c>
      <c r="AR36" s="334" t="s">
        <v>233</v>
      </c>
      <c r="AS36" s="315">
        <v>0</v>
      </c>
      <c r="AT36" s="316">
        <v>0</v>
      </c>
      <c r="AU36" s="334" t="s">
        <v>233</v>
      </c>
      <c r="AV36" s="315">
        <v>0</v>
      </c>
      <c r="AW36" s="316">
        <v>0</v>
      </c>
      <c r="AX36" s="334" t="s">
        <v>233</v>
      </c>
      <c r="AY36" s="315">
        <v>0</v>
      </c>
      <c r="AZ36" s="316">
        <v>0</v>
      </c>
      <c r="BA36" s="334" t="s">
        <v>233</v>
      </c>
      <c r="BB36" s="315">
        <v>0</v>
      </c>
      <c r="BC36" s="316">
        <v>0</v>
      </c>
      <c r="BD36" s="334" t="s">
        <v>233</v>
      </c>
      <c r="BE36" s="315">
        <v>1</v>
      </c>
      <c r="BF36" s="316">
        <v>0</v>
      </c>
      <c r="BG36" s="334">
        <v>0</v>
      </c>
      <c r="BH36" s="315">
        <v>0</v>
      </c>
      <c r="BI36" s="316">
        <v>0</v>
      </c>
      <c r="BJ36" s="334" t="s">
        <v>233</v>
      </c>
      <c r="BK36" s="315">
        <v>51</v>
      </c>
      <c r="BL36" s="316">
        <v>-207</v>
      </c>
      <c r="BM36" s="334">
        <v>-0.80232558139534882</v>
      </c>
      <c r="BN36" s="315">
        <v>1</v>
      </c>
      <c r="BO36" s="316">
        <v>0</v>
      </c>
      <c r="BP36" s="334">
        <v>0</v>
      </c>
      <c r="BQ36" s="315">
        <v>3</v>
      </c>
      <c r="BR36" s="316" t="s">
        <v>233</v>
      </c>
      <c r="BS36" s="334" t="s">
        <v>233</v>
      </c>
    </row>
    <row r="37" spans="1:71" s="4" customFormat="1" x14ac:dyDescent="0.25">
      <c r="B37" s="317" t="s">
        <v>336</v>
      </c>
      <c r="C37" s="318">
        <v>80</v>
      </c>
      <c r="D37" s="316">
        <v>-62</v>
      </c>
      <c r="E37" s="334">
        <v>-0.43661971830985913</v>
      </c>
      <c r="F37" s="318">
        <v>1</v>
      </c>
      <c r="G37" s="316">
        <v>0</v>
      </c>
      <c r="H37" s="334">
        <v>0</v>
      </c>
      <c r="I37" s="315">
        <v>0</v>
      </c>
      <c r="J37" s="316">
        <v>0</v>
      </c>
      <c r="K37" s="334" t="s">
        <v>233</v>
      </c>
      <c r="L37" s="315">
        <v>0</v>
      </c>
      <c r="M37" s="316">
        <v>0</v>
      </c>
      <c r="N37" s="334" t="s">
        <v>233</v>
      </c>
      <c r="O37" s="315">
        <v>0</v>
      </c>
      <c r="P37" s="316">
        <v>0</v>
      </c>
      <c r="Q37" s="334" t="s">
        <v>233</v>
      </c>
      <c r="R37" s="315">
        <v>0</v>
      </c>
      <c r="S37" s="316">
        <v>0</v>
      </c>
      <c r="T37" s="334" t="s">
        <v>233</v>
      </c>
      <c r="U37" s="315">
        <v>0</v>
      </c>
      <c r="V37" s="316">
        <v>0</v>
      </c>
      <c r="W37" s="334" t="s">
        <v>233</v>
      </c>
      <c r="X37" s="315">
        <v>0</v>
      </c>
      <c r="Y37" s="316">
        <v>0</v>
      </c>
      <c r="Z37" s="334" t="s">
        <v>233</v>
      </c>
      <c r="AA37" s="315">
        <v>0</v>
      </c>
      <c r="AB37" s="316">
        <v>0</v>
      </c>
      <c r="AC37" s="334" t="s">
        <v>233</v>
      </c>
      <c r="AD37" s="315">
        <v>1</v>
      </c>
      <c r="AE37" s="316">
        <v>0</v>
      </c>
      <c r="AF37" s="334">
        <v>0</v>
      </c>
      <c r="AG37" s="315">
        <v>3</v>
      </c>
      <c r="AH37" s="316">
        <v>0</v>
      </c>
      <c r="AI37" s="334">
        <v>0</v>
      </c>
      <c r="AJ37" s="315">
        <v>0</v>
      </c>
      <c r="AK37" s="316">
        <v>0</v>
      </c>
      <c r="AL37" s="334" t="s">
        <v>233</v>
      </c>
      <c r="AM37" s="315">
        <v>0</v>
      </c>
      <c r="AN37" s="316">
        <v>0</v>
      </c>
      <c r="AO37" s="334" t="s">
        <v>233</v>
      </c>
      <c r="AP37" s="315">
        <v>0</v>
      </c>
      <c r="AQ37" s="316">
        <v>0</v>
      </c>
      <c r="AR37" s="334" t="s">
        <v>233</v>
      </c>
      <c r="AS37" s="315">
        <v>0</v>
      </c>
      <c r="AT37" s="316">
        <v>0</v>
      </c>
      <c r="AU37" s="334" t="s">
        <v>233</v>
      </c>
      <c r="AV37" s="315">
        <v>0</v>
      </c>
      <c r="AW37" s="316">
        <v>0</v>
      </c>
      <c r="AX37" s="334" t="s">
        <v>233</v>
      </c>
      <c r="AY37" s="315">
        <v>0</v>
      </c>
      <c r="AZ37" s="316">
        <v>0</v>
      </c>
      <c r="BA37" s="334" t="s">
        <v>233</v>
      </c>
      <c r="BB37" s="315">
        <v>0</v>
      </c>
      <c r="BC37" s="316">
        <v>0</v>
      </c>
      <c r="BD37" s="334" t="s">
        <v>233</v>
      </c>
      <c r="BE37" s="315">
        <v>2</v>
      </c>
      <c r="BF37" s="316">
        <v>0</v>
      </c>
      <c r="BG37" s="334">
        <v>0</v>
      </c>
      <c r="BH37" s="315">
        <v>1</v>
      </c>
      <c r="BI37" s="316">
        <v>0</v>
      </c>
      <c r="BJ37" s="334">
        <v>0</v>
      </c>
      <c r="BK37" s="315">
        <v>73</v>
      </c>
      <c r="BL37" s="316">
        <v>22</v>
      </c>
      <c r="BM37" s="334">
        <v>0.43137254901960786</v>
      </c>
      <c r="BN37" s="315">
        <v>0</v>
      </c>
      <c r="BO37" s="316">
        <v>0</v>
      </c>
      <c r="BP37" s="334" t="s">
        <v>233</v>
      </c>
      <c r="BQ37" s="315">
        <v>3</v>
      </c>
      <c r="BR37" s="316">
        <v>0</v>
      </c>
      <c r="BS37" s="334">
        <v>0</v>
      </c>
    </row>
    <row r="38" spans="1:71" s="4" customFormat="1" x14ac:dyDescent="0.25">
      <c r="B38" s="317" t="s">
        <v>335</v>
      </c>
      <c r="C38" s="318">
        <v>60</v>
      </c>
      <c r="D38" s="316">
        <v>-76</v>
      </c>
      <c r="E38" s="334">
        <v>-0.55882352941176472</v>
      </c>
      <c r="F38" s="318">
        <v>0</v>
      </c>
      <c r="G38" s="316">
        <v>0</v>
      </c>
      <c r="H38" s="334" t="s">
        <v>233</v>
      </c>
      <c r="I38" s="315">
        <v>0</v>
      </c>
      <c r="J38" s="316">
        <v>0</v>
      </c>
      <c r="K38" s="334" t="s">
        <v>233</v>
      </c>
      <c r="L38" s="315">
        <v>0</v>
      </c>
      <c r="M38" s="316">
        <v>0</v>
      </c>
      <c r="N38" s="334" t="s">
        <v>233</v>
      </c>
      <c r="O38" s="315">
        <v>0</v>
      </c>
      <c r="P38" s="316">
        <v>0</v>
      </c>
      <c r="Q38" s="334" t="s">
        <v>233</v>
      </c>
      <c r="R38" s="315">
        <v>0</v>
      </c>
      <c r="S38" s="316">
        <v>0</v>
      </c>
      <c r="T38" s="334" t="s">
        <v>233</v>
      </c>
      <c r="U38" s="315">
        <v>0</v>
      </c>
      <c r="V38" s="316">
        <v>0</v>
      </c>
      <c r="W38" s="334" t="s">
        <v>233</v>
      </c>
      <c r="X38" s="315">
        <v>0</v>
      </c>
      <c r="Y38" s="316">
        <v>0</v>
      </c>
      <c r="Z38" s="334" t="s">
        <v>233</v>
      </c>
      <c r="AA38" s="315">
        <v>0</v>
      </c>
      <c r="AB38" s="316">
        <v>0</v>
      </c>
      <c r="AC38" s="334" t="s">
        <v>233</v>
      </c>
      <c r="AD38" s="315">
        <v>0</v>
      </c>
      <c r="AE38" s="316">
        <v>0</v>
      </c>
      <c r="AF38" s="334" t="s">
        <v>233</v>
      </c>
      <c r="AG38" s="315">
        <v>0</v>
      </c>
      <c r="AH38" s="316">
        <v>0</v>
      </c>
      <c r="AI38" s="334" t="s">
        <v>233</v>
      </c>
      <c r="AJ38" s="315">
        <v>0</v>
      </c>
      <c r="AK38" s="316">
        <v>0</v>
      </c>
      <c r="AL38" s="334" t="s">
        <v>233</v>
      </c>
      <c r="AM38" s="315">
        <v>0</v>
      </c>
      <c r="AN38" s="316">
        <v>0</v>
      </c>
      <c r="AO38" s="334" t="s">
        <v>233</v>
      </c>
      <c r="AP38" s="315">
        <v>0</v>
      </c>
      <c r="AQ38" s="316">
        <v>0</v>
      </c>
      <c r="AR38" s="334" t="s">
        <v>233</v>
      </c>
      <c r="AS38" s="315">
        <v>0</v>
      </c>
      <c r="AT38" s="316">
        <v>0</v>
      </c>
      <c r="AU38" s="334" t="s">
        <v>233</v>
      </c>
      <c r="AV38" s="315">
        <v>0</v>
      </c>
      <c r="AW38" s="316">
        <v>0</v>
      </c>
      <c r="AX38" s="334" t="s">
        <v>233</v>
      </c>
      <c r="AY38" s="315">
        <v>0</v>
      </c>
      <c r="AZ38" s="316">
        <v>0</v>
      </c>
      <c r="BA38" s="334" t="s">
        <v>233</v>
      </c>
      <c r="BB38" s="315">
        <v>0</v>
      </c>
      <c r="BC38" s="316">
        <v>0</v>
      </c>
      <c r="BD38" s="334" t="s">
        <v>233</v>
      </c>
      <c r="BE38" s="315">
        <v>0</v>
      </c>
      <c r="BF38" s="316">
        <v>0</v>
      </c>
      <c r="BG38" s="334" t="s">
        <v>233</v>
      </c>
      <c r="BH38" s="315">
        <v>0</v>
      </c>
      <c r="BI38" s="316">
        <v>0</v>
      </c>
      <c r="BJ38" s="334" t="s">
        <v>233</v>
      </c>
      <c r="BK38" s="315">
        <v>59</v>
      </c>
      <c r="BL38" s="316">
        <v>22</v>
      </c>
      <c r="BM38" s="334">
        <v>0.59459459459459452</v>
      </c>
      <c r="BN38" s="315">
        <v>0</v>
      </c>
      <c r="BO38" s="316">
        <v>0</v>
      </c>
      <c r="BP38" s="334" t="s">
        <v>233</v>
      </c>
      <c r="BQ38" s="315">
        <v>1</v>
      </c>
      <c r="BR38" s="316">
        <v>0</v>
      </c>
      <c r="BS38" s="334">
        <v>0</v>
      </c>
    </row>
    <row r="39" spans="1:71" s="4" customFormat="1" x14ac:dyDescent="0.25">
      <c r="B39" s="317" t="s">
        <v>334</v>
      </c>
      <c r="C39" s="318">
        <v>77</v>
      </c>
      <c r="D39" s="316">
        <v>15</v>
      </c>
      <c r="E39" s="334">
        <v>0.24193548387096775</v>
      </c>
      <c r="F39" s="318">
        <v>4</v>
      </c>
      <c r="G39" s="316">
        <v>0</v>
      </c>
      <c r="H39" s="334">
        <v>0</v>
      </c>
      <c r="I39" s="315">
        <v>1</v>
      </c>
      <c r="J39" s="316">
        <v>0</v>
      </c>
      <c r="K39" s="334">
        <v>0</v>
      </c>
      <c r="L39" s="315">
        <v>1</v>
      </c>
      <c r="M39" s="316">
        <v>0</v>
      </c>
      <c r="N39" s="334">
        <v>0</v>
      </c>
      <c r="O39" s="315">
        <v>1</v>
      </c>
      <c r="P39" s="316">
        <v>0</v>
      </c>
      <c r="Q39" s="334">
        <v>0</v>
      </c>
      <c r="R39" s="315">
        <v>1</v>
      </c>
      <c r="S39" s="316">
        <v>0</v>
      </c>
      <c r="T39" s="334">
        <v>0</v>
      </c>
      <c r="U39" s="315">
        <v>0</v>
      </c>
      <c r="V39" s="316">
        <v>0</v>
      </c>
      <c r="W39" s="334" t="s">
        <v>233</v>
      </c>
      <c r="X39" s="315">
        <v>0</v>
      </c>
      <c r="Y39" s="316">
        <v>0</v>
      </c>
      <c r="Z39" s="334" t="s">
        <v>233</v>
      </c>
      <c r="AA39" s="315">
        <v>0</v>
      </c>
      <c r="AB39" s="316">
        <v>0</v>
      </c>
      <c r="AC39" s="334" t="s">
        <v>233</v>
      </c>
      <c r="AD39" s="315">
        <v>0</v>
      </c>
      <c r="AE39" s="316">
        <v>0</v>
      </c>
      <c r="AF39" s="334" t="s">
        <v>233</v>
      </c>
      <c r="AG39" s="315">
        <v>1</v>
      </c>
      <c r="AH39" s="316">
        <v>0</v>
      </c>
      <c r="AI39" s="334">
        <v>0</v>
      </c>
      <c r="AJ39" s="315">
        <v>0</v>
      </c>
      <c r="AK39" s="316">
        <v>0</v>
      </c>
      <c r="AL39" s="334" t="s">
        <v>233</v>
      </c>
      <c r="AM39" s="315">
        <v>0</v>
      </c>
      <c r="AN39" s="316">
        <v>0</v>
      </c>
      <c r="AO39" s="334" t="s">
        <v>233</v>
      </c>
      <c r="AP39" s="315">
        <v>0</v>
      </c>
      <c r="AQ39" s="316">
        <v>0</v>
      </c>
      <c r="AR39" s="334" t="s">
        <v>233</v>
      </c>
      <c r="AS39" s="315">
        <v>0</v>
      </c>
      <c r="AT39" s="316">
        <v>0</v>
      </c>
      <c r="AU39" s="334" t="s">
        <v>233</v>
      </c>
      <c r="AV39" s="315">
        <v>0</v>
      </c>
      <c r="AW39" s="316">
        <v>0</v>
      </c>
      <c r="AX39" s="334" t="s">
        <v>233</v>
      </c>
      <c r="AY39" s="315">
        <v>0</v>
      </c>
      <c r="AZ39" s="316">
        <v>0</v>
      </c>
      <c r="BA39" s="334" t="s">
        <v>233</v>
      </c>
      <c r="BB39" s="315">
        <v>0</v>
      </c>
      <c r="BC39" s="316">
        <v>0</v>
      </c>
      <c r="BD39" s="334" t="s">
        <v>233</v>
      </c>
      <c r="BE39" s="315">
        <v>0</v>
      </c>
      <c r="BF39" s="316">
        <v>0</v>
      </c>
      <c r="BG39" s="334" t="s">
        <v>233</v>
      </c>
      <c r="BH39" s="315">
        <v>1</v>
      </c>
      <c r="BI39" s="316">
        <v>0</v>
      </c>
      <c r="BJ39" s="334">
        <v>0</v>
      </c>
      <c r="BK39" s="315">
        <v>70</v>
      </c>
      <c r="BL39" s="316">
        <v>44</v>
      </c>
      <c r="BM39" s="334">
        <v>1.6923076923076925</v>
      </c>
      <c r="BN39" s="315">
        <v>1</v>
      </c>
      <c r="BO39" s="316">
        <v>0</v>
      </c>
      <c r="BP39" s="334">
        <v>0</v>
      </c>
      <c r="BQ39" s="315">
        <v>1</v>
      </c>
      <c r="BR39" s="316">
        <v>-1</v>
      </c>
      <c r="BS39" s="334">
        <v>-0.5</v>
      </c>
    </row>
    <row r="40" spans="1:71" s="4" customFormat="1" ht="13.5" customHeight="1" x14ac:dyDescent="0.25">
      <c r="B40" s="99" t="s">
        <v>392</v>
      </c>
      <c r="C40" s="99">
        <v>208</v>
      </c>
      <c r="D40" s="99"/>
      <c r="E40" s="99"/>
      <c r="F40" s="99"/>
      <c r="G40" s="99"/>
      <c r="H40" s="99"/>
      <c r="I40" s="99"/>
      <c r="J40" s="99"/>
      <c r="K40" s="334"/>
      <c r="L40" s="99"/>
      <c r="M40" s="99"/>
      <c r="N40" s="334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334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11" t="s">
        <v>386</v>
      </c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32"/>
      <c r="Z41" s="333"/>
      <c r="AA41" s="333"/>
      <c r="AB41" s="332"/>
      <c r="AC41" s="333"/>
      <c r="AD41" s="333"/>
      <c r="AE41" s="332"/>
      <c r="AF41" s="333"/>
      <c r="AG41" s="333"/>
      <c r="AH41" s="332"/>
      <c r="AI41" s="333"/>
      <c r="AJ41" s="333"/>
      <c r="AK41" s="332"/>
      <c r="AL41" s="333"/>
      <c r="AM41" s="333"/>
      <c r="AN41" s="332"/>
      <c r="AO41" s="333"/>
      <c r="AP41" s="333"/>
      <c r="AQ41" s="332"/>
      <c r="AR41" s="333"/>
      <c r="AS41" s="333"/>
      <c r="AT41" s="332"/>
      <c r="AU41" s="333"/>
      <c r="AV41" s="333"/>
      <c r="AW41" s="332"/>
      <c r="AX41" s="333"/>
      <c r="AY41" s="333"/>
      <c r="AZ41" s="332"/>
      <c r="BA41" s="333"/>
      <c r="BB41" s="333"/>
      <c r="BC41" s="332"/>
      <c r="BD41" s="333"/>
      <c r="BE41" s="333"/>
      <c r="BF41" s="332"/>
      <c r="BG41" s="333"/>
      <c r="BH41" s="333"/>
      <c r="BI41" s="332"/>
      <c r="BJ41" s="333"/>
      <c r="BK41" s="333"/>
      <c r="BL41" s="332"/>
      <c r="BM41" s="333"/>
      <c r="BN41" s="333"/>
      <c r="BO41" s="332"/>
      <c r="BP41" s="333"/>
      <c r="BQ41" s="333"/>
      <c r="BR41" s="332"/>
      <c r="BS41" s="333"/>
    </row>
    <row r="42" spans="1:71" s="4" customFormat="1" x14ac:dyDescent="0.25"/>
    <row r="44" spans="1:71" hidden="1" x14ac:dyDescent="0.25">
      <c r="A44" s="370" t="s">
        <v>391</v>
      </c>
      <c r="B44" s="317" t="s">
        <v>41</v>
      </c>
    </row>
    <row r="45" spans="1:71" hidden="1" x14ac:dyDescent="0.25">
      <c r="A45" s="370"/>
      <c r="B45" s="317" t="s">
        <v>357</v>
      </c>
    </row>
    <row r="46" spans="1:71" hidden="1" x14ac:dyDescent="0.25">
      <c r="A46" s="370"/>
      <c r="B46" s="317" t="s">
        <v>356</v>
      </c>
    </row>
    <row r="47" spans="1:71" hidden="1" x14ac:dyDescent="0.25">
      <c r="A47" s="370"/>
      <c r="B47" s="317" t="s">
        <v>42</v>
      </c>
    </row>
    <row r="48" spans="1:71" hidden="1" x14ac:dyDescent="0.25">
      <c r="A48" s="370"/>
      <c r="B48" s="317" t="s">
        <v>354</v>
      </c>
    </row>
    <row r="49" spans="1:2" hidden="1" x14ac:dyDescent="0.25">
      <c r="A49" s="370"/>
      <c r="B49" s="317" t="s">
        <v>353</v>
      </c>
    </row>
    <row r="50" spans="1:2" hidden="1" x14ac:dyDescent="0.25">
      <c r="A50" s="370"/>
      <c r="B50" s="317" t="s">
        <v>43</v>
      </c>
    </row>
    <row r="51" spans="1:2" hidden="1" x14ac:dyDescent="0.25">
      <c r="A51" s="370"/>
      <c r="B51" s="317" t="s">
        <v>44</v>
      </c>
    </row>
    <row r="52" spans="1:2" hidden="1" x14ac:dyDescent="0.25">
      <c r="A52" s="370"/>
      <c r="B52" s="317" t="s">
        <v>350</v>
      </c>
    </row>
    <row r="53" spans="1:2" hidden="1" x14ac:dyDescent="0.25">
      <c r="A53" s="370"/>
      <c r="B53" s="317" t="s">
        <v>344</v>
      </c>
    </row>
    <row r="54" spans="1:2" hidden="1" x14ac:dyDescent="0.25">
      <c r="A54" s="370"/>
      <c r="B54" s="317" t="s">
        <v>47</v>
      </c>
    </row>
    <row r="55" spans="1:2" hidden="1" x14ac:dyDescent="0.25">
      <c r="A55" s="370"/>
      <c r="B55" s="317" t="s">
        <v>49</v>
      </c>
    </row>
    <row r="56" spans="1:2" hidden="1" x14ac:dyDescent="0.25">
      <c r="A56" s="370"/>
      <c r="B56" s="317" t="s">
        <v>334</v>
      </c>
    </row>
    <row r="57" spans="1:2" hidden="1" x14ac:dyDescent="0.25"/>
    <row r="58" spans="1:2" hidden="1" x14ac:dyDescent="0.25"/>
    <row r="59" spans="1:2" hidden="1" x14ac:dyDescent="0.25">
      <c r="A59" s="370" t="s">
        <v>390</v>
      </c>
      <c r="B59" s="317" t="s">
        <v>355</v>
      </c>
    </row>
    <row r="60" spans="1:2" hidden="1" x14ac:dyDescent="0.25">
      <c r="A60" s="370"/>
      <c r="B60" s="317" t="s">
        <v>352</v>
      </c>
    </row>
    <row r="61" spans="1:2" hidden="1" x14ac:dyDescent="0.25">
      <c r="A61" s="370"/>
      <c r="B61" s="317" t="s">
        <v>351</v>
      </c>
    </row>
    <row r="62" spans="1:2" hidden="1" x14ac:dyDescent="0.25">
      <c r="A62" s="370"/>
      <c r="B62" s="317" t="s">
        <v>349</v>
      </c>
    </row>
    <row r="63" spans="1:2" hidden="1" x14ac:dyDescent="0.25">
      <c r="A63" s="370"/>
      <c r="B63" s="317" t="s">
        <v>347</v>
      </c>
    </row>
    <row r="64" spans="1:2" hidden="1" x14ac:dyDescent="0.25">
      <c r="A64" s="370"/>
      <c r="B64" s="317" t="s">
        <v>346</v>
      </c>
    </row>
    <row r="65" spans="1:2" hidden="1" x14ac:dyDescent="0.25">
      <c r="A65" s="370"/>
      <c r="B65" s="317" t="s">
        <v>45</v>
      </c>
    </row>
    <row r="66" spans="1:2" hidden="1" x14ac:dyDescent="0.25">
      <c r="A66" s="370"/>
      <c r="B66" s="317" t="s">
        <v>345</v>
      </c>
    </row>
    <row r="67" spans="1:2" hidden="1" x14ac:dyDescent="0.25">
      <c r="A67" s="370"/>
      <c r="B67" s="317" t="s">
        <v>343</v>
      </c>
    </row>
    <row r="68" spans="1:2" hidden="1" x14ac:dyDescent="0.25">
      <c r="A68" s="370"/>
      <c r="B68" s="317" t="s">
        <v>341</v>
      </c>
    </row>
    <row r="69" spans="1:2" hidden="1" x14ac:dyDescent="0.25">
      <c r="A69" s="370"/>
      <c r="B69" s="317" t="s">
        <v>340</v>
      </c>
    </row>
    <row r="70" spans="1:2" hidden="1" x14ac:dyDescent="0.25">
      <c r="A70" s="370"/>
      <c r="B70" s="317" t="s">
        <v>339</v>
      </c>
    </row>
    <row r="71" spans="1:2" hidden="1" x14ac:dyDescent="0.25">
      <c r="A71" s="370"/>
      <c r="B71" s="317" t="s">
        <v>337</v>
      </c>
    </row>
    <row r="72" spans="1:2" hidden="1" x14ac:dyDescent="0.25">
      <c r="A72" s="370"/>
      <c r="B72" s="317" t="s">
        <v>335</v>
      </c>
    </row>
    <row r="73" spans="1:2" hidden="1" x14ac:dyDescent="0.25"/>
    <row r="74" spans="1:2" hidden="1" x14ac:dyDescent="0.25">
      <c r="A74" s="369" t="s">
        <v>329</v>
      </c>
      <c r="B74" s="317" t="s">
        <v>348</v>
      </c>
    </row>
    <row r="75" spans="1:2" hidden="1" x14ac:dyDescent="0.25">
      <c r="A75" s="369"/>
      <c r="B75" s="317" t="s">
        <v>338</v>
      </c>
    </row>
    <row r="76" spans="1:2" hidden="1" x14ac:dyDescent="0.25">
      <c r="A76" s="369"/>
      <c r="B76" s="317" t="s">
        <v>336</v>
      </c>
    </row>
    <row r="77" spans="1:2" hidden="1" x14ac:dyDescent="0.25"/>
    <row r="78" spans="1:2" hidden="1" x14ac:dyDescent="0.25">
      <c r="A78" s="368" t="s">
        <v>389</v>
      </c>
      <c r="B78" s="317" t="s">
        <v>342</v>
      </c>
    </row>
    <row r="79" spans="1:2" hidden="1" x14ac:dyDescent="0.25"/>
  </sheetData>
  <mergeCells count="31">
    <mergeCell ref="BN5:BP6"/>
    <mergeCell ref="AD6:AF6"/>
    <mergeCell ref="AG6:AI6"/>
    <mergeCell ref="AJ6:AL6"/>
    <mergeCell ref="AM6:AO6"/>
    <mergeCell ref="AA6:AC6"/>
    <mergeCell ref="B3:Z3"/>
    <mergeCell ref="C5:E6"/>
    <mergeCell ref="F5:AF5"/>
    <mergeCell ref="AG5:BJ5"/>
    <mergeCell ref="BK5:BM6"/>
    <mergeCell ref="BE6:BG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5737-D0E6-4002-BACE-A1EABCC3CB76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330B0-DDD3-492B-9F78-11CD65A9F248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9" t="s">
        <v>65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7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11811</v>
      </c>
      <c r="D9" s="114">
        <v>2.3749674958828182E-2</v>
      </c>
      <c r="E9" s="113">
        <v>14599</v>
      </c>
      <c r="F9" s="114">
        <f t="shared" ref="F9:N21" si="0">IFERROR(E9/C9-1,"-")</f>
        <v>0.23605113876894412</v>
      </c>
      <c r="G9" s="113">
        <v>2476</v>
      </c>
      <c r="H9" s="114">
        <f>IFERROR(G9/E9-1,"-")</f>
        <v>-0.83039934242071378</v>
      </c>
      <c r="I9" s="113">
        <v>11584</v>
      </c>
      <c r="J9" s="114">
        <f t="shared" si="0"/>
        <v>3.6785137318255252</v>
      </c>
      <c r="K9" s="113">
        <v>15634</v>
      </c>
      <c r="L9" s="114">
        <f t="shared" si="0"/>
        <v>0.34962016574585641</v>
      </c>
      <c r="M9" s="113">
        <v>17228</v>
      </c>
      <c r="N9" s="114">
        <f t="shared" si="0"/>
        <v>0.10195727261097609</v>
      </c>
      <c r="O9" s="114">
        <f>M9/C9-1</f>
        <v>0.45864025061383451</v>
      </c>
    </row>
    <row r="10" spans="1:16" x14ac:dyDescent="0.25">
      <c r="A10" s="1" t="s">
        <v>69</v>
      </c>
      <c r="B10" s="112" t="s">
        <v>70</v>
      </c>
      <c r="C10" s="113">
        <v>12040</v>
      </c>
      <c r="D10" s="114">
        <v>4.9420378279438681E-2</v>
      </c>
      <c r="E10" s="113">
        <v>15480</v>
      </c>
      <c r="F10" s="114">
        <f t="shared" si="0"/>
        <v>0.28571428571428581</v>
      </c>
      <c r="G10" s="113">
        <v>1925</v>
      </c>
      <c r="H10" s="114">
        <f t="shared" si="0"/>
        <v>-0.87564599483204131</v>
      </c>
      <c r="I10" s="113">
        <v>14671</v>
      </c>
      <c r="J10" s="114">
        <f t="shared" si="0"/>
        <v>6.6212987012987012</v>
      </c>
      <c r="K10" s="113">
        <v>20512</v>
      </c>
      <c r="L10" s="114">
        <f t="shared" si="0"/>
        <v>0.3981323699815964</v>
      </c>
      <c r="M10" s="113">
        <v>17964</v>
      </c>
      <c r="N10" s="114">
        <f>IFERROR(M10/K10-1,"-")</f>
        <v>-0.12421996879875197</v>
      </c>
      <c r="O10" s="114">
        <f>IFERROR(M10/C10-1,"-")</f>
        <v>0.49202657807308969</v>
      </c>
    </row>
    <row r="11" spans="1:16" x14ac:dyDescent="0.25">
      <c r="A11" s="1" t="s">
        <v>71</v>
      </c>
      <c r="B11" s="112" t="s">
        <v>72</v>
      </c>
      <c r="C11" s="113">
        <v>12441</v>
      </c>
      <c r="D11" s="114">
        <v>-2.0316560359083358E-2</v>
      </c>
      <c r="E11" s="113">
        <v>5930</v>
      </c>
      <c r="F11" s="114">
        <f t="shared" si="0"/>
        <v>-0.52335021300538542</v>
      </c>
      <c r="G11" s="113">
        <v>3083</v>
      </c>
      <c r="H11" s="114">
        <f t="shared" si="0"/>
        <v>-0.48010118043844852</v>
      </c>
      <c r="I11" s="113">
        <v>19941</v>
      </c>
      <c r="J11" s="114">
        <f t="shared" si="0"/>
        <v>5.4680506000648723</v>
      </c>
      <c r="K11" s="113">
        <v>21527</v>
      </c>
      <c r="L11" s="114">
        <f t="shared" si="0"/>
        <v>7.953462715009274E-2</v>
      </c>
      <c r="M11" s="113">
        <v>21188</v>
      </c>
      <c r="N11" s="114">
        <f t="shared" si="0"/>
        <v>-1.5747665722116388E-2</v>
      </c>
      <c r="O11" s="114">
        <f t="shared" ref="O11:O13" si="1">IFERROR(M11/C11-1,"-")</f>
        <v>0.70307853066473758</v>
      </c>
    </row>
    <row r="12" spans="1:16" x14ac:dyDescent="0.25">
      <c r="A12" s="1" t="s">
        <v>73</v>
      </c>
      <c r="B12" s="112" t="s">
        <v>74</v>
      </c>
      <c r="C12" s="113">
        <v>11487</v>
      </c>
      <c r="D12" s="114">
        <v>3.3468286099864963E-2</v>
      </c>
      <c r="E12" s="113">
        <v>0</v>
      </c>
      <c r="F12" s="114">
        <f t="shared" si="0"/>
        <v>-1</v>
      </c>
      <c r="G12" s="113">
        <v>5874</v>
      </c>
      <c r="H12" s="114" t="str">
        <f t="shared" si="0"/>
        <v>-</v>
      </c>
      <c r="I12" s="113">
        <v>16329</v>
      </c>
      <c r="J12" s="114">
        <f t="shared" si="0"/>
        <v>1.7798774259448416</v>
      </c>
      <c r="K12" s="113">
        <v>26292</v>
      </c>
      <c r="L12" s="114">
        <f t="shared" si="0"/>
        <v>0.61014146610325182</v>
      </c>
      <c r="M12" s="113">
        <v>20460</v>
      </c>
      <c r="N12" s="114">
        <f t="shared" si="0"/>
        <v>-0.221816522136011</v>
      </c>
      <c r="O12" s="114">
        <f t="shared" si="1"/>
        <v>0.78114390180203719</v>
      </c>
    </row>
    <row r="13" spans="1:16" x14ac:dyDescent="0.25">
      <c r="A13" s="1" t="s">
        <v>75</v>
      </c>
      <c r="B13" s="112" t="s">
        <v>76</v>
      </c>
      <c r="C13" s="113">
        <v>9934</v>
      </c>
      <c r="D13" s="114">
        <v>-1.5851000594412468E-2</v>
      </c>
      <c r="E13" s="113">
        <v>0</v>
      </c>
      <c r="F13" s="114">
        <f t="shared" si="0"/>
        <v>-1</v>
      </c>
      <c r="G13" s="113">
        <v>6562</v>
      </c>
      <c r="H13" s="114" t="str">
        <f t="shared" si="0"/>
        <v>-</v>
      </c>
      <c r="I13" s="113">
        <v>15949</v>
      </c>
      <c r="J13" s="114">
        <f t="shared" si="0"/>
        <v>1.4305089911612314</v>
      </c>
      <c r="K13" s="113">
        <v>20694</v>
      </c>
      <c r="L13" s="114">
        <f t="shared" si="0"/>
        <v>0.29751081572512383</v>
      </c>
      <c r="M13" s="113">
        <v>21715</v>
      </c>
      <c r="N13" s="114">
        <f t="shared" si="0"/>
        <v>4.9337972359137838E-2</v>
      </c>
      <c r="O13" s="114">
        <f t="shared" si="1"/>
        <v>1.1859271189853029</v>
      </c>
    </row>
    <row r="14" spans="1:16" x14ac:dyDescent="0.25">
      <c r="A14" s="1" t="s">
        <v>77</v>
      </c>
      <c r="B14" s="112" t="s">
        <v>78</v>
      </c>
      <c r="C14" s="113">
        <v>11553</v>
      </c>
      <c r="D14" s="114">
        <v>-1.2226402188782459E-2</v>
      </c>
      <c r="E14" s="113">
        <v>0</v>
      </c>
      <c r="F14" s="114">
        <f t="shared" si="0"/>
        <v>-1</v>
      </c>
      <c r="G14" s="113">
        <v>12758</v>
      </c>
      <c r="H14" s="114" t="str">
        <f t="shared" si="0"/>
        <v>-</v>
      </c>
      <c r="I14" s="113">
        <v>13606</v>
      </c>
      <c r="J14" s="114">
        <f t="shared" si="0"/>
        <v>6.6468098448032586E-2</v>
      </c>
      <c r="K14" s="113">
        <v>22097</v>
      </c>
      <c r="L14" s="114">
        <f t="shared" si="0"/>
        <v>0.62406291342054976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12797</v>
      </c>
      <c r="D15" s="114">
        <v>-0.12684224890829698</v>
      </c>
      <c r="E15" s="113">
        <v>0</v>
      </c>
      <c r="F15" s="114">
        <f t="shared" si="0"/>
        <v>-1</v>
      </c>
      <c r="G15" s="113">
        <v>10658</v>
      </c>
      <c r="H15" s="114" t="str">
        <f t="shared" si="0"/>
        <v>-</v>
      </c>
      <c r="I15" s="113">
        <v>15515</v>
      </c>
      <c r="J15" s="114">
        <f t="shared" si="0"/>
        <v>0.45571401763933195</v>
      </c>
      <c r="K15" s="113">
        <v>21748</v>
      </c>
      <c r="L15" s="114">
        <f t="shared" si="0"/>
        <v>0.4017402513696422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13742</v>
      </c>
      <c r="D16" s="114">
        <v>9.6377852241902096E-2</v>
      </c>
      <c r="E16" s="113">
        <v>12002</v>
      </c>
      <c r="F16" s="114">
        <f t="shared" si="0"/>
        <v>-0.12661912385387863</v>
      </c>
      <c r="G16" s="113">
        <v>13469</v>
      </c>
      <c r="H16" s="114">
        <f t="shared" si="0"/>
        <v>0.12222962839526752</v>
      </c>
      <c r="I16" s="113">
        <v>21074</v>
      </c>
      <c r="J16" s="114">
        <f t="shared" si="0"/>
        <v>0.56462989086049453</v>
      </c>
      <c r="K16" s="113">
        <v>20367</v>
      </c>
      <c r="L16" s="114">
        <f t="shared" si="0"/>
        <v>-3.3548448324950186E-2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11463</v>
      </c>
      <c r="D17" s="114">
        <v>-6.2867887508175291E-2</v>
      </c>
      <c r="E17" s="113">
        <v>11710</v>
      </c>
      <c r="F17" s="114">
        <f t="shared" si="0"/>
        <v>2.1547587891476816E-2</v>
      </c>
      <c r="G17" s="113">
        <v>13048</v>
      </c>
      <c r="H17" s="114">
        <f t="shared" si="0"/>
        <v>0.11426131511528603</v>
      </c>
      <c r="I17" s="113">
        <v>17425</v>
      </c>
      <c r="J17" s="114">
        <f t="shared" si="0"/>
        <v>0.33545370938074792</v>
      </c>
      <c r="K17" s="113">
        <v>18863</v>
      </c>
      <c r="L17" s="114">
        <f t="shared" si="0"/>
        <v>8.2525107604017212E-2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11916</v>
      </c>
      <c r="D18" s="114">
        <v>-0.12811882637008853</v>
      </c>
      <c r="E18" s="113">
        <v>4520</v>
      </c>
      <c r="F18" s="114">
        <f t="shared" si="0"/>
        <v>-0.62067807989258139</v>
      </c>
      <c r="G18" s="113">
        <v>13324</v>
      </c>
      <c r="H18" s="114">
        <f t="shared" si="0"/>
        <v>1.9477876106194691</v>
      </c>
      <c r="I18" s="113">
        <v>20050</v>
      </c>
      <c r="J18" s="114">
        <f t="shared" si="0"/>
        <v>0.50480336235364764</v>
      </c>
      <c r="K18" s="113">
        <v>26095</v>
      </c>
      <c r="L18" s="114">
        <f t="shared" si="0"/>
        <v>0.30149625935162105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12009</v>
      </c>
      <c r="D19" s="114">
        <v>-1.790971540726205E-2</v>
      </c>
      <c r="E19" s="113">
        <v>5547</v>
      </c>
      <c r="F19" s="114">
        <f t="shared" si="0"/>
        <v>-0.5380964276792406</v>
      </c>
      <c r="G19" s="113">
        <v>10944</v>
      </c>
      <c r="H19" s="114">
        <f t="shared" si="0"/>
        <v>0.97295835586803681</v>
      </c>
      <c r="I19" s="113">
        <v>14824</v>
      </c>
      <c r="J19" s="114">
        <f t="shared" si="0"/>
        <v>0.35453216374269014</v>
      </c>
      <c r="K19" s="113">
        <v>18426</v>
      </c>
      <c r="L19" s="114">
        <f t="shared" si="0"/>
        <v>0.24298434970318405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11708</v>
      </c>
      <c r="D20" s="114">
        <v>-9.0004663454064993E-2</v>
      </c>
      <c r="E20" s="113">
        <v>6293</v>
      </c>
      <c r="F20" s="114">
        <f t="shared" si="0"/>
        <v>-0.46250427058421595</v>
      </c>
      <c r="G20" s="113">
        <v>13338</v>
      </c>
      <c r="H20" s="114">
        <f t="shared" si="0"/>
        <v>1.1194978547592562</v>
      </c>
      <c r="I20" s="113">
        <v>17905</v>
      </c>
      <c r="J20" s="114">
        <f t="shared" si="0"/>
        <v>0.34240515819463191</v>
      </c>
      <c r="K20" s="113">
        <v>20333</v>
      </c>
      <c r="L20" s="114">
        <f t="shared" si="0"/>
        <v>0.13560457972633344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142901</v>
      </c>
      <c r="D21" s="117">
        <v>-2.6540051908417794E-2</v>
      </c>
      <c r="E21" s="116">
        <v>77467</v>
      </c>
      <c r="F21" s="117">
        <f t="shared" si="0"/>
        <v>-0.45789742549037449</v>
      </c>
      <c r="G21" s="116">
        <v>107459</v>
      </c>
      <c r="H21" s="117">
        <f t="shared" si="0"/>
        <v>0.38715840293286163</v>
      </c>
      <c r="I21" s="116">
        <v>198873</v>
      </c>
      <c r="J21" s="117">
        <f t="shared" si="0"/>
        <v>0.85068723885388842</v>
      </c>
      <c r="K21" s="116">
        <v>252588</v>
      </c>
      <c r="L21" s="117">
        <f t="shared" si="0"/>
        <v>0.27009699657570407</v>
      </c>
      <c r="M21" s="116">
        <v>98555</v>
      </c>
      <c r="N21" s="117">
        <v>-5.8322743385662013E-2</v>
      </c>
      <c r="O21" s="117">
        <v>0.70767418086046474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267" t="s">
        <v>234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9" t="s">
        <v>94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7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1228</v>
      </c>
      <c r="D31" s="114">
        <v>0.28317659352142122</v>
      </c>
      <c r="E31" s="113">
        <v>3097</v>
      </c>
      <c r="F31" s="114">
        <f t="shared" ref="F31:L43" si="2">IFERROR(E31/C31-1,"-")</f>
        <v>1.521986970684039</v>
      </c>
      <c r="G31" s="113">
        <v>929</v>
      </c>
      <c r="H31" s="114">
        <f t="shared" si="2"/>
        <v>-0.70003228931223771</v>
      </c>
      <c r="I31" s="113">
        <v>1925</v>
      </c>
      <c r="J31" s="114">
        <f t="shared" si="2"/>
        <v>1.0721205597416579</v>
      </c>
      <c r="K31" s="113">
        <v>2578</v>
      </c>
      <c r="L31" s="114">
        <f t="shared" si="2"/>
        <v>0.33922077922077931</v>
      </c>
      <c r="M31" s="113">
        <v>2281</v>
      </c>
      <c r="N31" s="114">
        <f t="shared" ref="N31:N35" si="3">IFERROR(M31/K31-1,"-")</f>
        <v>-0.11520558572536854</v>
      </c>
      <c r="O31" s="114">
        <f>M31/C31-1</f>
        <v>0.85749185667752448</v>
      </c>
    </row>
    <row r="32" spans="1:16" x14ac:dyDescent="0.25">
      <c r="B32" s="112" t="s">
        <v>70</v>
      </c>
      <c r="C32" s="113">
        <v>1237</v>
      </c>
      <c r="D32" s="114">
        <v>0.34749455337690627</v>
      </c>
      <c r="E32" s="113">
        <v>3115</v>
      </c>
      <c r="F32" s="114">
        <f t="shared" si="2"/>
        <v>1.5181891673403394</v>
      </c>
      <c r="G32" s="113">
        <v>992</v>
      </c>
      <c r="H32" s="114">
        <f t="shared" si="2"/>
        <v>-0.68154093097913315</v>
      </c>
      <c r="I32" s="113">
        <v>2222</v>
      </c>
      <c r="J32" s="114">
        <f t="shared" si="2"/>
        <v>1.2399193548387095</v>
      </c>
      <c r="K32" s="113">
        <v>2461</v>
      </c>
      <c r="L32" s="114">
        <f t="shared" si="2"/>
        <v>0.10756075607560756</v>
      </c>
      <c r="M32" s="113">
        <v>2017</v>
      </c>
      <c r="N32" s="114">
        <f>IFERROR(M32/K32-1,"-")</f>
        <v>-0.18041446566436403</v>
      </c>
      <c r="O32" s="114">
        <f>IFERROR(M32/C32-1,"-")</f>
        <v>0.63055780113177051</v>
      </c>
    </row>
    <row r="33" spans="2:16" x14ac:dyDescent="0.25">
      <c r="B33" s="112" t="s">
        <v>72</v>
      </c>
      <c r="C33" s="113">
        <v>1737</v>
      </c>
      <c r="D33" s="114">
        <v>-7.9491255961844143E-2</v>
      </c>
      <c r="E33" s="113">
        <v>996</v>
      </c>
      <c r="F33" s="114">
        <f t="shared" si="2"/>
        <v>-0.42659758203799658</v>
      </c>
      <c r="G33" s="113">
        <v>1896</v>
      </c>
      <c r="H33" s="114">
        <f t="shared" si="2"/>
        <v>0.90361445783132521</v>
      </c>
      <c r="I33" s="113">
        <v>2841</v>
      </c>
      <c r="J33" s="114">
        <f t="shared" si="2"/>
        <v>0.49841772151898733</v>
      </c>
      <c r="K33" s="113">
        <v>3676</v>
      </c>
      <c r="L33" s="114">
        <f t="shared" si="2"/>
        <v>0.29391059486096438</v>
      </c>
      <c r="M33" s="113">
        <v>3382</v>
      </c>
      <c r="N33" s="114">
        <f t="shared" si="3"/>
        <v>-7.9978237214363479E-2</v>
      </c>
      <c r="O33" s="114">
        <f t="shared" ref="O33:O35" si="4">IFERROR(M33/C33-1,"-")</f>
        <v>0.94703511801957396</v>
      </c>
    </row>
    <row r="34" spans="2:16" x14ac:dyDescent="0.25">
      <c r="B34" s="112" t="s">
        <v>74</v>
      </c>
      <c r="C34" s="113">
        <v>2507</v>
      </c>
      <c r="D34" s="114">
        <v>0.12270488132557089</v>
      </c>
      <c r="E34" s="113">
        <v>0</v>
      </c>
      <c r="F34" s="114">
        <f t="shared" si="2"/>
        <v>-1</v>
      </c>
      <c r="G34" s="113">
        <v>4074</v>
      </c>
      <c r="H34" s="114" t="str">
        <f t="shared" si="2"/>
        <v>-</v>
      </c>
      <c r="I34" s="113">
        <v>4092</v>
      </c>
      <c r="J34" s="114">
        <f t="shared" si="2"/>
        <v>4.4182621502208974E-3</v>
      </c>
      <c r="K34" s="113">
        <v>6591</v>
      </c>
      <c r="L34" s="114">
        <f t="shared" si="2"/>
        <v>0.61070381231671544</v>
      </c>
      <c r="M34" s="113">
        <v>3903</v>
      </c>
      <c r="N34" s="114">
        <f t="shared" si="3"/>
        <v>-0.40782885753299958</v>
      </c>
      <c r="O34" s="114">
        <f t="shared" si="4"/>
        <v>0.5568408456322298</v>
      </c>
    </row>
    <row r="35" spans="2:16" x14ac:dyDescent="0.25">
      <c r="B35" s="112" t="s">
        <v>76</v>
      </c>
      <c r="C35" s="113">
        <v>2564</v>
      </c>
      <c r="D35" s="114">
        <v>0.10660336642209756</v>
      </c>
      <c r="E35" s="113">
        <v>0</v>
      </c>
      <c r="F35" s="114">
        <f t="shared" si="2"/>
        <v>-1</v>
      </c>
      <c r="G35" s="113">
        <v>4181</v>
      </c>
      <c r="H35" s="114" t="str">
        <f t="shared" si="2"/>
        <v>-</v>
      </c>
      <c r="I35" s="113">
        <v>4088</v>
      </c>
      <c r="J35" s="114">
        <f t="shared" si="2"/>
        <v>-2.2243482420473581E-2</v>
      </c>
      <c r="K35" s="113">
        <v>3914</v>
      </c>
      <c r="L35" s="114">
        <f t="shared" si="2"/>
        <v>-4.2563600782778876E-2</v>
      </c>
      <c r="M35" s="113">
        <v>5934</v>
      </c>
      <c r="N35" s="114">
        <f t="shared" si="3"/>
        <v>0.51609606540623409</v>
      </c>
      <c r="O35" s="114">
        <f t="shared" si="4"/>
        <v>1.3143525741029642</v>
      </c>
    </row>
    <row r="36" spans="2:16" x14ac:dyDescent="0.25">
      <c r="B36" s="112" t="s">
        <v>78</v>
      </c>
      <c r="C36" s="113">
        <v>2881</v>
      </c>
      <c r="D36" s="114">
        <v>-0.1322289156626506</v>
      </c>
      <c r="E36" s="113">
        <v>0</v>
      </c>
      <c r="F36" s="114">
        <f t="shared" si="2"/>
        <v>-1</v>
      </c>
      <c r="G36" s="113">
        <v>7593</v>
      </c>
      <c r="H36" s="114" t="str">
        <f t="shared" si="2"/>
        <v>-</v>
      </c>
      <c r="I36" s="113">
        <v>4013</v>
      </c>
      <c r="J36" s="114">
        <f t="shared" si="2"/>
        <v>-0.47148689582510206</v>
      </c>
      <c r="K36" s="113">
        <v>5372</v>
      </c>
      <c r="L36" s="114">
        <f t="shared" si="2"/>
        <v>0.33864938948417644</v>
      </c>
      <c r="M36" s="113"/>
      <c r="N36" s="114"/>
      <c r="O36" s="114"/>
    </row>
    <row r="37" spans="2:16" x14ac:dyDescent="0.25">
      <c r="B37" s="112" t="s">
        <v>80</v>
      </c>
      <c r="C37" s="113">
        <v>4539</v>
      </c>
      <c r="D37" s="114">
        <v>2.7853260869565188E-2</v>
      </c>
      <c r="E37" s="113">
        <v>0</v>
      </c>
      <c r="F37" s="114">
        <f t="shared" si="2"/>
        <v>-1</v>
      </c>
      <c r="G37" s="113">
        <v>5879</v>
      </c>
      <c r="H37" s="114" t="str">
        <f t="shared" si="2"/>
        <v>-</v>
      </c>
      <c r="I37" s="113">
        <v>5277</v>
      </c>
      <c r="J37" s="114">
        <f t="shared" si="2"/>
        <v>-0.10239836706922945</v>
      </c>
      <c r="K37" s="113">
        <v>6908</v>
      </c>
      <c r="L37" s="114">
        <f t="shared" si="2"/>
        <v>0.30907712715558078</v>
      </c>
      <c r="M37" s="113"/>
      <c r="N37" s="114"/>
      <c r="O37" s="114"/>
    </row>
    <row r="38" spans="2:16" x14ac:dyDescent="0.25">
      <c r="B38" s="112" t="s">
        <v>82</v>
      </c>
      <c r="C38" s="113">
        <v>4149</v>
      </c>
      <c r="D38" s="114">
        <v>-0.11156316916488218</v>
      </c>
      <c r="E38" s="113">
        <v>8627</v>
      </c>
      <c r="F38" s="114">
        <f t="shared" si="2"/>
        <v>1.0792962159556518</v>
      </c>
      <c r="G38" s="113">
        <v>6349</v>
      </c>
      <c r="H38" s="114">
        <f t="shared" si="2"/>
        <v>-0.26405471195085195</v>
      </c>
      <c r="I38" s="113">
        <v>7545</v>
      </c>
      <c r="J38" s="114">
        <f t="shared" si="2"/>
        <v>0.18837612222397238</v>
      </c>
      <c r="K38" s="113">
        <v>6775</v>
      </c>
      <c r="L38" s="114">
        <f t="shared" si="2"/>
        <v>-0.10205434062292906</v>
      </c>
      <c r="M38" s="113"/>
      <c r="N38" s="114"/>
      <c r="O38" s="114"/>
    </row>
    <row r="39" spans="2:16" x14ac:dyDescent="0.25">
      <c r="B39" s="112" t="s">
        <v>84</v>
      </c>
      <c r="C39" s="113">
        <v>2906</v>
      </c>
      <c r="D39" s="114">
        <v>-0.2310134956337655</v>
      </c>
      <c r="E39" s="113">
        <v>8538</v>
      </c>
      <c r="F39" s="114">
        <f t="shared" si="2"/>
        <v>1.9380591878871303</v>
      </c>
      <c r="G39" s="113">
        <v>5963</v>
      </c>
      <c r="H39" s="114">
        <f t="shared" si="2"/>
        <v>-0.3015928788943546</v>
      </c>
      <c r="I39" s="113">
        <v>5843</v>
      </c>
      <c r="J39" s="114">
        <f t="shared" si="2"/>
        <v>-2.0124098608083174E-2</v>
      </c>
      <c r="K39" s="113">
        <v>5114</v>
      </c>
      <c r="L39" s="114">
        <f t="shared" si="2"/>
        <v>-0.12476467568030125</v>
      </c>
      <c r="M39" s="113"/>
      <c r="N39" s="114"/>
      <c r="O39" s="114"/>
    </row>
    <row r="40" spans="2:16" x14ac:dyDescent="0.25">
      <c r="B40" s="112" t="s">
        <v>86</v>
      </c>
      <c r="C40" s="113">
        <v>2690</v>
      </c>
      <c r="D40" s="114">
        <v>-0.11396574440052698</v>
      </c>
      <c r="E40" s="113">
        <v>2326</v>
      </c>
      <c r="F40" s="114">
        <f t="shared" si="2"/>
        <v>-0.13531598513011156</v>
      </c>
      <c r="G40" s="113">
        <v>1838</v>
      </c>
      <c r="H40" s="114">
        <f t="shared" si="2"/>
        <v>-0.20980223559759248</v>
      </c>
      <c r="I40" s="113">
        <v>4253</v>
      </c>
      <c r="J40" s="114">
        <f t="shared" si="2"/>
        <v>1.3139281828073992</v>
      </c>
      <c r="K40" s="113">
        <v>5907</v>
      </c>
      <c r="L40" s="114">
        <f t="shared" si="2"/>
        <v>0.38890195156360208</v>
      </c>
      <c r="M40" s="113"/>
      <c r="N40" s="114"/>
      <c r="O40" s="114"/>
    </row>
    <row r="41" spans="2:16" x14ac:dyDescent="0.25">
      <c r="B41" s="112" t="s">
        <v>88</v>
      </c>
      <c r="C41" s="113">
        <v>2414</v>
      </c>
      <c r="D41" s="114">
        <v>1.1747747747747748</v>
      </c>
      <c r="E41" s="113">
        <v>1451</v>
      </c>
      <c r="F41" s="114">
        <f t="shared" si="2"/>
        <v>-0.39892294946147477</v>
      </c>
      <c r="G41" s="113">
        <v>1508</v>
      </c>
      <c r="H41" s="114">
        <f t="shared" si="2"/>
        <v>3.9283252929014578E-2</v>
      </c>
      <c r="I41" s="113">
        <v>3549</v>
      </c>
      <c r="J41" s="114">
        <f t="shared" si="2"/>
        <v>1.353448275862069</v>
      </c>
      <c r="K41" s="113">
        <v>2675</v>
      </c>
      <c r="L41" s="114">
        <f t="shared" si="2"/>
        <v>-0.24626655395886166</v>
      </c>
      <c r="M41" s="113"/>
      <c r="N41" s="114"/>
      <c r="O41" s="114"/>
    </row>
    <row r="42" spans="2:16" x14ac:dyDescent="0.25">
      <c r="B42" s="112" t="s">
        <v>90</v>
      </c>
      <c r="C42" s="113">
        <v>2157</v>
      </c>
      <c r="D42" s="114">
        <v>0.45546558704453433</v>
      </c>
      <c r="E42" s="113">
        <v>2192</v>
      </c>
      <c r="F42" s="114">
        <f t="shared" si="2"/>
        <v>1.6226240148354165E-2</v>
      </c>
      <c r="G42" s="113">
        <v>3196</v>
      </c>
      <c r="H42" s="114">
        <f t="shared" si="2"/>
        <v>0.45802919708029188</v>
      </c>
      <c r="I42" s="113">
        <v>2982</v>
      </c>
      <c r="J42" s="114">
        <f t="shared" si="2"/>
        <v>-6.6958698372966197E-2</v>
      </c>
      <c r="K42" s="113">
        <v>3713</v>
      </c>
      <c r="L42" s="114">
        <f t="shared" si="2"/>
        <v>0.24513749161636489</v>
      </c>
      <c r="M42" s="113"/>
      <c r="N42" s="114"/>
      <c r="O42" s="114"/>
    </row>
    <row r="43" spans="2:16" ht="15.75" x14ac:dyDescent="0.25">
      <c r="B43" s="115" t="s">
        <v>27</v>
      </c>
      <c r="C43" s="116">
        <v>31009</v>
      </c>
      <c r="D43" s="117">
        <v>2.9344398340249045E-2</v>
      </c>
      <c r="E43" s="116">
        <v>30584</v>
      </c>
      <c r="F43" s="117">
        <f t="shared" si="2"/>
        <v>-1.3705698345641615E-2</v>
      </c>
      <c r="G43" s="116">
        <v>44398</v>
      </c>
      <c r="H43" s="117">
        <f t="shared" si="2"/>
        <v>0.45167407794925452</v>
      </c>
      <c r="I43" s="116">
        <v>48630</v>
      </c>
      <c r="J43" s="117">
        <f t="shared" si="2"/>
        <v>9.531960899139591E-2</v>
      </c>
      <c r="K43" s="116">
        <v>55684</v>
      </c>
      <c r="L43" s="117">
        <f t="shared" si="2"/>
        <v>0.14505449311124829</v>
      </c>
      <c r="M43" s="116">
        <v>17517</v>
      </c>
      <c r="N43" s="117">
        <v>-8.8605619146722159E-2</v>
      </c>
      <c r="O43" s="117">
        <v>0.8890326755095439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7" t="s">
        <v>235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9" t="s">
        <v>97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7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830</v>
      </c>
      <c r="D53" s="114">
        <v>8.0729166666666741E-2</v>
      </c>
      <c r="E53" s="113">
        <v>2712</v>
      </c>
      <c r="F53" s="114">
        <f>IFERROR(E53/C53-1,"-")</f>
        <v>2.2674698795180723</v>
      </c>
      <c r="G53" s="113">
        <v>87</v>
      </c>
      <c r="H53" s="114">
        <f>IFERROR(G53/E53-1,"-")</f>
        <v>-0.96792035398230092</v>
      </c>
      <c r="I53" s="113">
        <v>1030</v>
      </c>
      <c r="J53" s="114">
        <f>IFERROR(I53/G53-1,"-")</f>
        <v>10.839080459770114</v>
      </c>
      <c r="K53" s="113">
        <v>2122</v>
      </c>
      <c r="L53" s="114">
        <f>IFERROR(K53/I53-1,"-")</f>
        <v>1.0601941747572816</v>
      </c>
      <c r="M53" s="113">
        <v>1745</v>
      </c>
      <c r="N53" s="114">
        <f t="shared" ref="N53:N57" si="5">IFERROR(M53/K53-1,"-")</f>
        <v>-0.1776625824693685</v>
      </c>
      <c r="O53" s="114">
        <f>IFERROR(M53/C53-1,"-")</f>
        <v>1.1024096385542168</v>
      </c>
    </row>
    <row r="54" spans="1:16" x14ac:dyDescent="0.25">
      <c r="A54" s="1">
        <v>2</v>
      </c>
      <c r="B54" s="112" t="s">
        <v>70</v>
      </c>
      <c r="C54" s="113">
        <v>936</v>
      </c>
      <c r="D54" s="114">
        <v>0.481012658227848</v>
      </c>
      <c r="E54" s="113">
        <v>2377</v>
      </c>
      <c r="F54" s="114">
        <f t="shared" ref="F54:L65" si="6">IFERROR(E54/C54-1,"-")</f>
        <v>1.5395299145299144</v>
      </c>
      <c r="G54" s="113">
        <v>0</v>
      </c>
      <c r="H54" s="114">
        <f t="shared" si="6"/>
        <v>-1</v>
      </c>
      <c r="I54" s="113">
        <v>1304</v>
      </c>
      <c r="J54" s="114" t="str">
        <f t="shared" si="6"/>
        <v>-</v>
      </c>
      <c r="K54" s="113">
        <v>1499</v>
      </c>
      <c r="L54" s="114">
        <f t="shared" si="6"/>
        <v>0.14953987730061358</v>
      </c>
      <c r="M54" s="113">
        <v>1341</v>
      </c>
      <c r="N54" s="114">
        <f t="shared" si="5"/>
        <v>-0.10540360240160107</v>
      </c>
      <c r="O54" s="114">
        <f>IFERROR(M54/C54-1,"-")</f>
        <v>0.43269230769230771</v>
      </c>
    </row>
    <row r="55" spans="1:16" x14ac:dyDescent="0.25">
      <c r="A55" s="1">
        <v>3</v>
      </c>
      <c r="B55" s="112" t="s">
        <v>72</v>
      </c>
      <c r="C55" s="113">
        <v>1061</v>
      </c>
      <c r="D55" s="114">
        <v>-7.6588337684943442E-2</v>
      </c>
      <c r="E55" s="113">
        <v>668</v>
      </c>
      <c r="F55" s="114">
        <f t="shared" si="6"/>
        <v>-0.37040527803958534</v>
      </c>
      <c r="G55" s="113">
        <v>0</v>
      </c>
      <c r="H55" s="114">
        <f t="shared" si="6"/>
        <v>-1</v>
      </c>
      <c r="I55" s="113">
        <v>1397</v>
      </c>
      <c r="J55" s="114" t="str">
        <f t="shared" si="6"/>
        <v>-</v>
      </c>
      <c r="K55" s="113">
        <v>2154</v>
      </c>
      <c r="L55" s="114">
        <f t="shared" si="6"/>
        <v>0.54187544738725846</v>
      </c>
      <c r="M55" s="113">
        <v>2524</v>
      </c>
      <c r="N55" s="114">
        <f t="shared" si="5"/>
        <v>0.17177344475394607</v>
      </c>
      <c r="O55" s="114">
        <f t="shared" ref="O55:O57" si="7">IFERROR(M55/C55-1,"-")</f>
        <v>1.3788878416588126</v>
      </c>
    </row>
    <row r="56" spans="1:16" x14ac:dyDescent="0.25">
      <c r="A56" s="1">
        <v>4</v>
      </c>
      <c r="B56" s="112" t="s">
        <v>74</v>
      </c>
      <c r="C56" s="113">
        <v>1686</v>
      </c>
      <c r="D56" s="114">
        <v>-3.9316239316239288E-2</v>
      </c>
      <c r="E56" s="113">
        <v>0</v>
      </c>
      <c r="F56" s="114">
        <f t="shared" si="6"/>
        <v>-1</v>
      </c>
      <c r="G56" s="113">
        <v>258</v>
      </c>
      <c r="H56" s="114" t="str">
        <f t="shared" si="6"/>
        <v>-</v>
      </c>
      <c r="I56" s="113">
        <v>2348</v>
      </c>
      <c r="J56" s="114">
        <f t="shared" si="6"/>
        <v>8.1007751937984498</v>
      </c>
      <c r="K56" s="113">
        <v>2696</v>
      </c>
      <c r="L56" s="114">
        <f t="shared" si="6"/>
        <v>0.14821124361158433</v>
      </c>
      <c r="M56" s="113">
        <v>2784</v>
      </c>
      <c r="N56" s="114">
        <f t="shared" si="5"/>
        <v>3.2640949554896048E-2</v>
      </c>
      <c r="O56" s="114">
        <f t="shared" si="7"/>
        <v>0.6512455516014235</v>
      </c>
    </row>
    <row r="57" spans="1:16" x14ac:dyDescent="0.25">
      <c r="A57" s="1">
        <v>5</v>
      </c>
      <c r="B57" s="112" t="s">
        <v>76</v>
      </c>
      <c r="C57" s="113">
        <v>1516</v>
      </c>
      <c r="D57" s="114">
        <v>-0.13420902341519136</v>
      </c>
      <c r="E57" s="113">
        <v>0</v>
      </c>
      <c r="F57" s="114">
        <f t="shared" si="6"/>
        <v>-1</v>
      </c>
      <c r="G57" s="113">
        <v>553</v>
      </c>
      <c r="H57" s="114" t="str">
        <f t="shared" si="6"/>
        <v>-</v>
      </c>
      <c r="I57" s="113">
        <v>2517</v>
      </c>
      <c r="J57" s="114">
        <f t="shared" si="6"/>
        <v>3.5515370705244127</v>
      </c>
      <c r="K57" s="113">
        <v>2827</v>
      </c>
      <c r="L57" s="114">
        <f t="shared" si="6"/>
        <v>0.12316249503377041</v>
      </c>
      <c r="M57" s="113">
        <v>4403</v>
      </c>
      <c r="N57" s="114">
        <f t="shared" si="5"/>
        <v>0.55748142907675979</v>
      </c>
      <c r="O57" s="114">
        <f t="shared" si="7"/>
        <v>1.9043535620052769</v>
      </c>
    </row>
    <row r="58" spans="1:16" x14ac:dyDescent="0.25">
      <c r="A58" s="1">
        <v>6</v>
      </c>
      <c r="B58" s="112" t="s">
        <v>78</v>
      </c>
      <c r="C58" s="113">
        <v>1689</v>
      </c>
      <c r="D58" s="114">
        <v>-8.7520259319286864E-2</v>
      </c>
      <c r="E58" s="113">
        <v>0</v>
      </c>
      <c r="F58" s="114">
        <f t="shared" si="6"/>
        <v>-1</v>
      </c>
      <c r="G58" s="113">
        <v>4207</v>
      </c>
      <c r="H58" s="114" t="str">
        <f t="shared" si="6"/>
        <v>-</v>
      </c>
      <c r="I58" s="113">
        <v>3049</v>
      </c>
      <c r="J58" s="114">
        <f t="shared" si="6"/>
        <v>-0.27525552650344665</v>
      </c>
      <c r="K58" s="113">
        <v>3312</v>
      </c>
      <c r="L58" s="114">
        <f t="shared" si="6"/>
        <v>8.6257789439160293E-2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2639</v>
      </c>
      <c r="D59" s="114">
        <v>0.31097863884749133</v>
      </c>
      <c r="E59" s="113">
        <v>0</v>
      </c>
      <c r="F59" s="114">
        <f t="shared" si="6"/>
        <v>-1</v>
      </c>
      <c r="G59" s="113">
        <v>4066</v>
      </c>
      <c r="H59" s="114" t="str">
        <f t="shared" si="6"/>
        <v>-</v>
      </c>
      <c r="I59" s="113">
        <v>3973</v>
      </c>
      <c r="J59" s="114">
        <f t="shared" si="6"/>
        <v>-2.2872602065912462E-2</v>
      </c>
      <c r="K59" s="113">
        <v>3945</v>
      </c>
      <c r="L59" s="114">
        <f t="shared" si="6"/>
        <v>-7.0475711049584611E-3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2422</v>
      </c>
      <c r="D60" s="114">
        <v>0.82930513595166166</v>
      </c>
      <c r="E60" s="113">
        <v>8318</v>
      </c>
      <c r="F60" s="114">
        <f t="shared" si="6"/>
        <v>2.4343517753922379</v>
      </c>
      <c r="G60" s="113">
        <v>3975</v>
      </c>
      <c r="H60" s="114">
        <f t="shared" si="6"/>
        <v>-0.52212070209184902</v>
      </c>
      <c r="I60" s="113">
        <v>4704</v>
      </c>
      <c r="J60" s="114">
        <f t="shared" si="6"/>
        <v>0.18339622641509434</v>
      </c>
      <c r="K60" s="113">
        <v>4462</v>
      </c>
      <c r="L60" s="114">
        <f t="shared" si="6"/>
        <v>-5.1445578231292477E-2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1735</v>
      </c>
      <c r="D61" s="114">
        <v>-9.7294484911550461E-2</v>
      </c>
      <c r="E61" s="113">
        <v>8240</v>
      </c>
      <c r="F61" s="114">
        <f t="shared" si="6"/>
        <v>3.749279538904899</v>
      </c>
      <c r="G61" s="113">
        <v>2763</v>
      </c>
      <c r="H61" s="114">
        <f t="shared" si="6"/>
        <v>-0.66468446601941755</v>
      </c>
      <c r="I61" s="113">
        <v>3932</v>
      </c>
      <c r="J61" s="114">
        <f t="shared" si="6"/>
        <v>0.42309084328628299</v>
      </c>
      <c r="K61" s="113">
        <v>3604</v>
      </c>
      <c r="L61" s="114">
        <f t="shared" si="6"/>
        <v>-8.3418107833163835E-2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1455</v>
      </c>
      <c r="D62" s="114">
        <v>-2.7416038382453989E-3</v>
      </c>
      <c r="E62" s="113">
        <v>1785</v>
      </c>
      <c r="F62" s="114">
        <f t="shared" si="6"/>
        <v>0.22680412371134029</v>
      </c>
      <c r="G62" s="113">
        <v>1560</v>
      </c>
      <c r="H62" s="114">
        <f t="shared" si="6"/>
        <v>-0.12605042016806722</v>
      </c>
      <c r="I62" s="113">
        <v>2904</v>
      </c>
      <c r="J62" s="114">
        <f t="shared" si="6"/>
        <v>0.86153846153846159</v>
      </c>
      <c r="K62" s="113">
        <v>4407</v>
      </c>
      <c r="L62" s="114">
        <f t="shared" si="6"/>
        <v>0.51756198347107429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1620</v>
      </c>
      <c r="D63" s="114">
        <v>0.6875</v>
      </c>
      <c r="E63" s="113">
        <v>532</v>
      </c>
      <c r="F63" s="114">
        <f t="shared" si="6"/>
        <v>-0.67160493827160495</v>
      </c>
      <c r="G63" s="113">
        <v>926</v>
      </c>
      <c r="H63" s="114">
        <f t="shared" si="6"/>
        <v>0.74060150375939848</v>
      </c>
      <c r="I63" s="113">
        <v>2830</v>
      </c>
      <c r="J63" s="114">
        <f t="shared" si="6"/>
        <v>2.0561555075593954</v>
      </c>
      <c r="K63" s="113">
        <v>2091</v>
      </c>
      <c r="L63" s="114">
        <f t="shared" si="6"/>
        <v>-0.26113074204946995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1534</v>
      </c>
      <c r="D64" s="114">
        <v>0.70066518847006654</v>
      </c>
      <c r="E64" s="113">
        <v>878</v>
      </c>
      <c r="F64" s="114">
        <f t="shared" si="6"/>
        <v>-0.42764015645371578</v>
      </c>
      <c r="G64" s="113">
        <v>1883</v>
      </c>
      <c r="H64" s="114">
        <f t="shared" si="6"/>
        <v>1.1446469248291571</v>
      </c>
      <c r="I64" s="113">
        <v>2283</v>
      </c>
      <c r="J64" s="114">
        <f t="shared" si="6"/>
        <v>0.21242697822623469</v>
      </c>
      <c r="K64" s="113">
        <v>3045</v>
      </c>
      <c r="L64" s="114">
        <f t="shared" si="6"/>
        <v>0.33377135348226017</v>
      </c>
      <c r="M64" s="113"/>
      <c r="N64" s="114"/>
      <c r="O64" s="114"/>
    </row>
    <row r="65" spans="1:16" ht="15.75" x14ac:dyDescent="0.25">
      <c r="B65" s="115" t="s">
        <v>27</v>
      </c>
      <c r="C65" s="116">
        <v>19123</v>
      </c>
      <c r="D65" s="117">
        <v>0.15995390027902467</v>
      </c>
      <c r="E65" s="116">
        <v>25621</v>
      </c>
      <c r="F65" s="117">
        <f t="shared" si="6"/>
        <v>0.33980024054803115</v>
      </c>
      <c r="G65" s="116">
        <v>20278</v>
      </c>
      <c r="H65" s="117">
        <f t="shared" si="6"/>
        <v>-0.20853986963818738</v>
      </c>
      <c r="I65" s="116">
        <v>32271</v>
      </c>
      <c r="J65" s="117">
        <f t="shared" si="6"/>
        <v>0.59142913502317773</v>
      </c>
      <c r="K65" s="116">
        <v>36164</v>
      </c>
      <c r="L65" s="117">
        <f t="shared" si="6"/>
        <v>0.12063462551516846</v>
      </c>
      <c r="M65" s="116">
        <v>12797</v>
      </c>
      <c r="N65" s="117">
        <v>0.13267835015046914</v>
      </c>
      <c r="O65" s="117">
        <v>1.1225742245811907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267" t="s">
        <v>236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9" t="s">
        <v>100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7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398</v>
      </c>
      <c r="D75" s="114">
        <v>1.105820105820106</v>
      </c>
      <c r="E75" s="113">
        <v>385</v>
      </c>
      <c r="F75" s="114">
        <f>IFERROR(E75/C75-1,"-")</f>
        <v>-3.2663316582914548E-2</v>
      </c>
      <c r="G75" s="113">
        <v>842</v>
      </c>
      <c r="H75" s="114">
        <f>IFERROR(G75/E75-1,"-")</f>
        <v>1.1870129870129871</v>
      </c>
      <c r="I75" s="113">
        <v>895</v>
      </c>
      <c r="J75" s="114">
        <f>IFERROR(I75/G75-1,"-")</f>
        <v>6.2945368171021476E-2</v>
      </c>
      <c r="K75" s="113">
        <v>456</v>
      </c>
      <c r="L75" s="114">
        <f>IFERROR(K75/I75-1,"-")</f>
        <v>-0.49050279329608937</v>
      </c>
      <c r="M75" s="113">
        <v>536</v>
      </c>
      <c r="N75" s="114">
        <f t="shared" ref="N75:N79" si="8">IFERROR(M75/K75-1,"-")</f>
        <v>0.17543859649122817</v>
      </c>
      <c r="O75" s="114">
        <f>M75/C75-1</f>
        <v>0.3467336683417086</v>
      </c>
    </row>
    <row r="76" spans="1:16" x14ac:dyDescent="0.25">
      <c r="A76" s="1">
        <v>2</v>
      </c>
      <c r="B76" s="112" t="s">
        <v>70</v>
      </c>
      <c r="C76" s="113">
        <v>301</v>
      </c>
      <c r="D76" s="114">
        <v>5.2447552447552503E-2</v>
      </c>
      <c r="E76" s="113">
        <v>738</v>
      </c>
      <c r="F76" s="114">
        <f t="shared" ref="F76:L87" si="9">IFERROR(E76/C76-1,"-")</f>
        <v>1.4518272425249168</v>
      </c>
      <c r="G76" s="113">
        <v>992</v>
      </c>
      <c r="H76" s="114">
        <f t="shared" si="9"/>
        <v>0.34417344173441733</v>
      </c>
      <c r="I76" s="113">
        <v>918</v>
      </c>
      <c r="J76" s="114">
        <f t="shared" si="9"/>
        <v>-7.4596774193548376E-2</v>
      </c>
      <c r="K76" s="113">
        <v>962</v>
      </c>
      <c r="L76" s="114">
        <f t="shared" si="9"/>
        <v>4.7930283224400849E-2</v>
      </c>
      <c r="M76" s="113">
        <v>676</v>
      </c>
      <c r="N76" s="114">
        <f t="shared" si="8"/>
        <v>-0.29729729729729726</v>
      </c>
      <c r="O76" s="114">
        <f>IFERROR(M76/C76-1,"-")</f>
        <v>1.2458471760797343</v>
      </c>
    </row>
    <row r="77" spans="1:16" x14ac:dyDescent="0.25">
      <c r="A77" s="1">
        <v>3</v>
      </c>
      <c r="B77" s="112" t="s">
        <v>72</v>
      </c>
      <c r="C77" s="113">
        <v>676</v>
      </c>
      <c r="D77" s="114">
        <v>-8.4010840108401097E-2</v>
      </c>
      <c r="E77" s="113">
        <v>328</v>
      </c>
      <c r="F77" s="114">
        <f t="shared" si="9"/>
        <v>-0.51479289940828399</v>
      </c>
      <c r="G77" s="113">
        <v>1896</v>
      </c>
      <c r="H77" s="114">
        <f t="shared" si="9"/>
        <v>4.7804878048780486</v>
      </c>
      <c r="I77" s="113">
        <v>1444</v>
      </c>
      <c r="J77" s="114">
        <f t="shared" si="9"/>
        <v>-0.23839662447257381</v>
      </c>
      <c r="K77" s="113">
        <v>1522</v>
      </c>
      <c r="L77" s="114">
        <f t="shared" si="9"/>
        <v>5.4016620498614998E-2</v>
      </c>
      <c r="M77" s="113">
        <v>858</v>
      </c>
      <c r="N77" s="114">
        <f t="shared" si="8"/>
        <v>-0.43626806833114318</v>
      </c>
      <c r="O77" s="114">
        <f t="shared" ref="O77:O79" si="10">IFERROR(M77/C77-1,"-")</f>
        <v>0.26923076923076916</v>
      </c>
    </row>
    <row r="78" spans="1:16" x14ac:dyDescent="0.25">
      <c r="A78" s="1">
        <v>4</v>
      </c>
      <c r="B78" s="112" t="s">
        <v>74</v>
      </c>
      <c r="C78" s="113">
        <v>821</v>
      </c>
      <c r="D78" s="114">
        <v>0.71757322175732208</v>
      </c>
      <c r="E78" s="113">
        <v>0</v>
      </c>
      <c r="F78" s="114">
        <f t="shared" si="9"/>
        <v>-1</v>
      </c>
      <c r="G78" s="113">
        <v>3816</v>
      </c>
      <c r="H78" s="114" t="str">
        <f t="shared" si="9"/>
        <v>-</v>
      </c>
      <c r="I78" s="113">
        <v>1744</v>
      </c>
      <c r="J78" s="114">
        <f t="shared" si="9"/>
        <v>-0.54297693920335433</v>
      </c>
      <c r="K78" s="113">
        <v>3895</v>
      </c>
      <c r="L78" s="114">
        <f t="shared" si="9"/>
        <v>1.2333715596330275</v>
      </c>
      <c r="M78" s="113">
        <v>1119</v>
      </c>
      <c r="N78" s="114">
        <f t="shared" si="8"/>
        <v>-0.71270860077021825</v>
      </c>
      <c r="O78" s="114">
        <f t="shared" si="10"/>
        <v>0.36297198538367836</v>
      </c>
    </row>
    <row r="79" spans="1:16" x14ac:dyDescent="0.25">
      <c r="A79" s="1">
        <v>5</v>
      </c>
      <c r="B79" s="112" t="s">
        <v>76</v>
      </c>
      <c r="C79" s="113">
        <v>1048</v>
      </c>
      <c r="D79" s="114">
        <v>0.85159010600706719</v>
      </c>
      <c r="E79" s="113">
        <v>0</v>
      </c>
      <c r="F79" s="114">
        <f t="shared" si="9"/>
        <v>-1</v>
      </c>
      <c r="G79" s="113">
        <v>3628</v>
      </c>
      <c r="H79" s="114" t="str">
        <f t="shared" si="9"/>
        <v>-</v>
      </c>
      <c r="I79" s="113">
        <v>1571</v>
      </c>
      <c r="J79" s="114">
        <f t="shared" si="9"/>
        <v>-0.56697905181918418</v>
      </c>
      <c r="K79" s="113">
        <v>1087</v>
      </c>
      <c r="L79" s="114">
        <f t="shared" si="9"/>
        <v>-0.30808402291534054</v>
      </c>
      <c r="M79" s="113">
        <v>1531</v>
      </c>
      <c r="N79" s="114">
        <f t="shared" si="8"/>
        <v>0.40846366145354196</v>
      </c>
      <c r="O79" s="114">
        <f t="shared" si="10"/>
        <v>0.46087786259541974</v>
      </c>
    </row>
    <row r="80" spans="1:16" x14ac:dyDescent="0.25">
      <c r="A80" s="1">
        <v>6</v>
      </c>
      <c r="B80" s="112" t="s">
        <v>78</v>
      </c>
      <c r="C80" s="113">
        <v>1192</v>
      </c>
      <c r="D80" s="114">
        <v>-0.18856364874063991</v>
      </c>
      <c r="E80" s="113">
        <v>0</v>
      </c>
      <c r="F80" s="114">
        <f t="shared" si="9"/>
        <v>-1</v>
      </c>
      <c r="G80" s="113">
        <v>3386</v>
      </c>
      <c r="H80" s="114" t="str">
        <f t="shared" si="9"/>
        <v>-</v>
      </c>
      <c r="I80" s="113">
        <v>964</v>
      </c>
      <c r="J80" s="114">
        <f t="shared" si="9"/>
        <v>-0.7152982870643827</v>
      </c>
      <c r="K80" s="113">
        <v>2060</v>
      </c>
      <c r="L80" s="114">
        <f t="shared" si="9"/>
        <v>1.1369294605809128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1900</v>
      </c>
      <c r="D81" s="114">
        <v>-0.20932168123179362</v>
      </c>
      <c r="E81" s="113">
        <v>0</v>
      </c>
      <c r="F81" s="114">
        <f t="shared" si="9"/>
        <v>-1</v>
      </c>
      <c r="G81" s="113">
        <v>1813</v>
      </c>
      <c r="H81" s="114" t="str">
        <f t="shared" si="9"/>
        <v>-</v>
      </c>
      <c r="I81" s="113">
        <v>1304</v>
      </c>
      <c r="J81" s="114">
        <f t="shared" si="9"/>
        <v>-0.28075013789299508</v>
      </c>
      <c r="K81" s="113">
        <v>2963</v>
      </c>
      <c r="L81" s="114">
        <f t="shared" si="9"/>
        <v>1.272239263803681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1727</v>
      </c>
      <c r="D82" s="114">
        <v>-0.48386132695756123</v>
      </c>
      <c r="E82" s="113">
        <v>309</v>
      </c>
      <c r="F82" s="114">
        <f t="shared" si="9"/>
        <v>-0.82107701215981477</v>
      </c>
      <c r="G82" s="113">
        <v>2374</v>
      </c>
      <c r="H82" s="114">
        <f t="shared" si="9"/>
        <v>6.6828478964401299</v>
      </c>
      <c r="I82" s="113">
        <v>2841</v>
      </c>
      <c r="J82" s="114">
        <f t="shared" si="9"/>
        <v>0.19671440606571178</v>
      </c>
      <c r="K82" s="113">
        <v>2313</v>
      </c>
      <c r="L82" s="114">
        <f t="shared" si="9"/>
        <v>-0.18585005279831046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1171</v>
      </c>
      <c r="D83" s="114">
        <v>-0.36941303177167473</v>
      </c>
      <c r="E83" s="113">
        <v>298</v>
      </c>
      <c r="F83" s="114">
        <f t="shared" si="9"/>
        <v>-0.74551665243381726</v>
      </c>
      <c r="G83" s="113">
        <v>3200</v>
      </c>
      <c r="H83" s="114">
        <f t="shared" si="9"/>
        <v>9.7382550335570475</v>
      </c>
      <c r="I83" s="113">
        <v>1911</v>
      </c>
      <c r="J83" s="114">
        <f t="shared" si="9"/>
        <v>-0.40281250000000002</v>
      </c>
      <c r="K83" s="113">
        <v>1510</v>
      </c>
      <c r="L83" s="114">
        <f t="shared" si="9"/>
        <v>-0.20983778126635266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1235</v>
      </c>
      <c r="D84" s="114">
        <v>-0.2168674698795181</v>
      </c>
      <c r="E84" s="113">
        <v>541</v>
      </c>
      <c r="F84" s="114">
        <f t="shared" si="9"/>
        <v>-0.56194331983805668</v>
      </c>
      <c r="G84" s="113">
        <v>278</v>
      </c>
      <c r="H84" s="114">
        <f t="shared" si="9"/>
        <v>-0.48613678373382629</v>
      </c>
      <c r="I84" s="113">
        <v>1349</v>
      </c>
      <c r="J84" s="114">
        <f t="shared" si="9"/>
        <v>3.8525179856115104</v>
      </c>
      <c r="K84" s="113">
        <v>1500</v>
      </c>
      <c r="L84" s="114">
        <f t="shared" si="9"/>
        <v>0.11193476649369893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794</v>
      </c>
      <c r="D85" s="114">
        <v>4.293333333333333</v>
      </c>
      <c r="E85" s="113">
        <v>919</v>
      </c>
      <c r="F85" s="114">
        <f t="shared" si="9"/>
        <v>0.15743073047858935</v>
      </c>
      <c r="G85" s="113">
        <v>582</v>
      </c>
      <c r="H85" s="114">
        <f t="shared" si="9"/>
        <v>-0.36670293797606091</v>
      </c>
      <c r="I85" s="113">
        <v>719</v>
      </c>
      <c r="J85" s="114">
        <f t="shared" si="9"/>
        <v>0.23539518900343648</v>
      </c>
      <c r="K85" s="113">
        <v>584</v>
      </c>
      <c r="L85" s="114">
        <f t="shared" si="9"/>
        <v>-0.18776077885952713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623</v>
      </c>
      <c r="D86" s="114">
        <v>7.413793103448274E-2</v>
      </c>
      <c r="E86" s="113">
        <v>1314</v>
      </c>
      <c r="F86" s="114">
        <f t="shared" si="9"/>
        <v>1.1091492776886036</v>
      </c>
      <c r="G86" s="113">
        <v>1313</v>
      </c>
      <c r="H86" s="114">
        <f t="shared" si="9"/>
        <v>-7.6103500761037779E-4</v>
      </c>
      <c r="I86" s="113">
        <v>699</v>
      </c>
      <c r="J86" s="114">
        <f t="shared" si="9"/>
        <v>-0.46763137852246761</v>
      </c>
      <c r="K86" s="113">
        <v>668</v>
      </c>
      <c r="L86" s="114">
        <f t="shared" si="9"/>
        <v>-4.4349070100143106E-2</v>
      </c>
      <c r="M86" s="113"/>
      <c r="N86" s="114"/>
      <c r="O86" s="114"/>
    </row>
    <row r="87" spans="1:16" ht="15.75" x14ac:dyDescent="0.25">
      <c r="B87" s="115" t="s">
        <v>27</v>
      </c>
      <c r="C87" s="116">
        <v>11886</v>
      </c>
      <c r="D87" s="117">
        <v>-0.12852848449299803</v>
      </c>
      <c r="E87" s="116">
        <v>4963</v>
      </c>
      <c r="F87" s="117">
        <f t="shared" si="9"/>
        <v>-0.58244994110718484</v>
      </c>
      <c r="G87" s="116">
        <v>24120</v>
      </c>
      <c r="H87" s="117">
        <f t="shared" si="9"/>
        <v>3.8599637316139432</v>
      </c>
      <c r="I87" s="116">
        <v>16359</v>
      </c>
      <c r="J87" s="117">
        <f t="shared" si="9"/>
        <v>-0.32176616915422884</v>
      </c>
      <c r="K87" s="116">
        <v>19520</v>
      </c>
      <c r="L87" s="117">
        <f t="shared" si="9"/>
        <v>0.19322696986368371</v>
      </c>
      <c r="M87" s="116">
        <v>4720</v>
      </c>
      <c r="N87" s="117">
        <v>-0.4041908608937137</v>
      </c>
      <c r="O87" s="117">
        <v>0.45499383477188649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267" t="s">
        <v>237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9" t="s">
        <v>104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7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10583</v>
      </c>
      <c r="D97" s="114">
        <v>2.8355387523637532E-4</v>
      </c>
      <c r="E97" s="113">
        <v>11502</v>
      </c>
      <c r="F97" s="114">
        <f t="shared" ref="F97:L109" si="11">IFERROR(E97/C97-1,"-")</f>
        <v>8.6837380704904099E-2</v>
      </c>
      <c r="G97" s="113">
        <v>1547</v>
      </c>
      <c r="H97" s="114">
        <f t="shared" si="11"/>
        <v>-0.86550165188662842</v>
      </c>
      <c r="I97" s="113">
        <v>9659</v>
      </c>
      <c r="J97" s="114">
        <f t="shared" si="11"/>
        <v>5.2436974789915967</v>
      </c>
      <c r="K97" s="113">
        <v>13056</v>
      </c>
      <c r="L97" s="114">
        <f t="shared" si="11"/>
        <v>0.35169272181385236</v>
      </c>
      <c r="M97" s="113">
        <v>14947</v>
      </c>
      <c r="N97" s="114">
        <f t="shared" ref="N97:N101" si="12">IFERROR(M97/K97-1,"-")</f>
        <v>0.14483762254901955</v>
      </c>
      <c r="O97" s="114">
        <f>M97/C97-1</f>
        <v>0.41235944439194938</v>
      </c>
    </row>
    <row r="98" spans="2:15" x14ac:dyDescent="0.25">
      <c r="B98" s="112" t="s">
        <v>70</v>
      </c>
      <c r="C98" s="113">
        <v>10803</v>
      </c>
      <c r="D98" s="114">
        <v>2.3495973472287934E-2</v>
      </c>
      <c r="E98" s="113">
        <v>12365</v>
      </c>
      <c r="F98" s="114">
        <f t="shared" si="11"/>
        <v>0.14458946588910493</v>
      </c>
      <c r="G98" s="113">
        <v>933</v>
      </c>
      <c r="H98" s="114">
        <f t="shared" si="11"/>
        <v>-0.92454508693894055</v>
      </c>
      <c r="I98" s="113">
        <v>12449</v>
      </c>
      <c r="J98" s="114">
        <f t="shared" si="11"/>
        <v>12.342979635584138</v>
      </c>
      <c r="K98" s="113">
        <v>18051</v>
      </c>
      <c r="L98" s="114">
        <f t="shared" si="11"/>
        <v>0.44999598361314153</v>
      </c>
      <c r="M98" s="113">
        <v>15947</v>
      </c>
      <c r="N98" s="114">
        <f t="shared" si="12"/>
        <v>-0.116558639410559</v>
      </c>
      <c r="O98" s="114">
        <f>IFERROR(M98/C98-1,"-")</f>
        <v>0.4761640285105988</v>
      </c>
    </row>
    <row r="99" spans="2:15" x14ac:dyDescent="0.25">
      <c r="B99" s="112" t="s">
        <v>72</v>
      </c>
      <c r="C99" s="113">
        <v>10704</v>
      </c>
      <c r="D99" s="114">
        <v>-9.9889012208657091E-3</v>
      </c>
      <c r="E99" s="113">
        <v>4934</v>
      </c>
      <c r="F99" s="114">
        <f t="shared" si="11"/>
        <v>-0.53905082212257094</v>
      </c>
      <c r="G99" s="113">
        <v>1187</v>
      </c>
      <c r="H99" s="114">
        <f t="shared" si="11"/>
        <v>-0.75942440210782325</v>
      </c>
      <c r="I99" s="113">
        <v>17100</v>
      </c>
      <c r="J99" s="114">
        <f t="shared" si="11"/>
        <v>13.406065711878686</v>
      </c>
      <c r="K99" s="113">
        <v>17851</v>
      </c>
      <c r="L99" s="114">
        <f t="shared" si="11"/>
        <v>4.3918128654970801E-2</v>
      </c>
      <c r="M99" s="113">
        <v>17806</v>
      </c>
      <c r="N99" s="114">
        <f t="shared" si="12"/>
        <v>-2.5208671783093495E-3</v>
      </c>
      <c r="O99" s="114">
        <f t="shared" ref="O99:O101" si="13">IFERROR(M99/C99-1,"-")</f>
        <v>0.66349028400597909</v>
      </c>
    </row>
    <row r="100" spans="2:15" x14ac:dyDescent="0.25">
      <c r="B100" s="112" t="s">
        <v>74</v>
      </c>
      <c r="C100" s="113">
        <v>8980</v>
      </c>
      <c r="D100" s="114">
        <v>1.103355100202652E-2</v>
      </c>
      <c r="E100" s="113">
        <v>0</v>
      </c>
      <c r="F100" s="114">
        <f t="shared" si="11"/>
        <v>-1</v>
      </c>
      <c r="G100" s="113">
        <v>1800</v>
      </c>
      <c r="H100" s="114" t="str">
        <f t="shared" si="11"/>
        <v>-</v>
      </c>
      <c r="I100" s="113">
        <v>12237</v>
      </c>
      <c r="J100" s="114">
        <f t="shared" si="11"/>
        <v>5.7983333333333329</v>
      </c>
      <c r="K100" s="113">
        <v>19701</v>
      </c>
      <c r="L100" s="114">
        <f t="shared" si="11"/>
        <v>0.6099534199558716</v>
      </c>
      <c r="M100" s="113">
        <v>16557</v>
      </c>
      <c r="N100" s="114">
        <f t="shared" si="12"/>
        <v>-0.15958580782701381</v>
      </c>
      <c r="O100" s="114">
        <f t="shared" si="13"/>
        <v>0.8437639198218263</v>
      </c>
    </row>
    <row r="101" spans="2:15" x14ac:dyDescent="0.25">
      <c r="B101" s="112" t="s">
        <v>76</v>
      </c>
      <c r="C101" s="113">
        <v>7370</v>
      </c>
      <c r="D101" s="114">
        <v>-5.2333804809052364E-2</v>
      </c>
      <c r="E101" s="113">
        <v>0</v>
      </c>
      <c r="F101" s="114">
        <f t="shared" si="11"/>
        <v>-1</v>
      </c>
      <c r="G101" s="113">
        <v>2381</v>
      </c>
      <c r="H101" s="114" t="str">
        <f t="shared" si="11"/>
        <v>-</v>
      </c>
      <c r="I101" s="113">
        <v>11861</v>
      </c>
      <c r="J101" s="114">
        <f t="shared" si="11"/>
        <v>3.9815203695926078</v>
      </c>
      <c r="K101" s="113">
        <v>16780</v>
      </c>
      <c r="L101" s="114">
        <f t="shared" si="11"/>
        <v>0.41472051260433362</v>
      </c>
      <c r="M101" s="113">
        <v>15781</v>
      </c>
      <c r="N101" s="114">
        <f t="shared" si="12"/>
        <v>-5.9535160905840323E-2</v>
      </c>
      <c r="O101" s="114">
        <f t="shared" si="13"/>
        <v>1.1412483039348711</v>
      </c>
    </row>
    <row r="102" spans="2:15" x14ac:dyDescent="0.25">
      <c r="B102" s="112" t="s">
        <v>78</v>
      </c>
      <c r="C102" s="113">
        <v>8672</v>
      </c>
      <c r="D102" s="114">
        <v>3.5339063992359199E-2</v>
      </c>
      <c r="E102" s="113">
        <v>0</v>
      </c>
      <c r="F102" s="114">
        <f t="shared" si="11"/>
        <v>-1</v>
      </c>
      <c r="G102" s="113">
        <v>5165</v>
      </c>
      <c r="H102" s="114" t="str">
        <f t="shared" si="11"/>
        <v>-</v>
      </c>
      <c r="I102" s="113">
        <v>9593</v>
      </c>
      <c r="J102" s="114">
        <f t="shared" si="11"/>
        <v>0.85730880929332032</v>
      </c>
      <c r="K102" s="113">
        <v>16725</v>
      </c>
      <c r="L102" s="114">
        <f t="shared" si="11"/>
        <v>0.74345877202126553</v>
      </c>
      <c r="M102" s="113"/>
      <c r="N102" s="114"/>
      <c r="O102" s="114"/>
    </row>
    <row r="103" spans="2:15" x14ac:dyDescent="0.25">
      <c r="B103" s="112" t="s">
        <v>80</v>
      </c>
      <c r="C103" s="113">
        <v>8258</v>
      </c>
      <c r="D103" s="114">
        <v>-0.19355468750000004</v>
      </c>
      <c r="E103" s="113">
        <v>0</v>
      </c>
      <c r="F103" s="114">
        <f t="shared" si="11"/>
        <v>-1</v>
      </c>
      <c r="G103" s="113">
        <v>4779</v>
      </c>
      <c r="H103" s="114" t="str">
        <f t="shared" si="11"/>
        <v>-</v>
      </c>
      <c r="I103" s="113">
        <v>10238</v>
      </c>
      <c r="J103" s="114">
        <f t="shared" si="11"/>
        <v>1.1422891818372043</v>
      </c>
      <c r="K103" s="113">
        <v>14840</v>
      </c>
      <c r="L103" s="114">
        <f t="shared" si="11"/>
        <v>0.44950185583121693</v>
      </c>
      <c r="M103" s="113"/>
      <c r="N103" s="114"/>
      <c r="O103" s="114"/>
    </row>
    <row r="104" spans="2:15" x14ac:dyDescent="0.25">
      <c r="B104" s="112" t="s">
        <v>82</v>
      </c>
      <c r="C104" s="113">
        <v>9593</v>
      </c>
      <c r="D104" s="114">
        <v>0.21986266531027465</v>
      </c>
      <c r="E104" s="113">
        <v>3375</v>
      </c>
      <c r="F104" s="114">
        <f t="shared" si="11"/>
        <v>-0.6481809652871886</v>
      </c>
      <c r="G104" s="113">
        <v>7120</v>
      </c>
      <c r="H104" s="114">
        <f t="shared" si="11"/>
        <v>1.1096296296296297</v>
      </c>
      <c r="I104" s="113">
        <v>13529</v>
      </c>
      <c r="J104" s="114">
        <f t="shared" si="11"/>
        <v>0.90014044943820215</v>
      </c>
      <c r="K104" s="113">
        <v>13592</v>
      </c>
      <c r="L104" s="114">
        <f t="shared" si="11"/>
        <v>4.6566634636706628E-3</v>
      </c>
      <c r="M104" s="113"/>
      <c r="N104" s="114"/>
      <c r="O104" s="114"/>
    </row>
    <row r="105" spans="2:15" x14ac:dyDescent="0.25">
      <c r="B105" s="112" t="s">
        <v>84</v>
      </c>
      <c r="C105" s="113">
        <v>8557</v>
      </c>
      <c r="D105" s="114">
        <v>1.2303324263575055E-2</v>
      </c>
      <c r="E105" s="113">
        <v>3172</v>
      </c>
      <c r="F105" s="114">
        <f t="shared" si="11"/>
        <v>-0.62930933738459738</v>
      </c>
      <c r="G105" s="113">
        <v>7085</v>
      </c>
      <c r="H105" s="114">
        <f t="shared" si="11"/>
        <v>1.2336065573770494</v>
      </c>
      <c r="I105" s="113">
        <v>11582</v>
      </c>
      <c r="J105" s="114">
        <f t="shared" si="11"/>
        <v>0.63472124206069158</v>
      </c>
      <c r="K105" s="113">
        <v>13749</v>
      </c>
      <c r="L105" s="114">
        <f t="shared" si="11"/>
        <v>0.18710067345881543</v>
      </c>
      <c r="M105" s="113"/>
      <c r="N105" s="114"/>
      <c r="O105" s="114"/>
    </row>
    <row r="106" spans="2:15" x14ac:dyDescent="0.25">
      <c r="B106" s="112" t="s">
        <v>86</v>
      </c>
      <c r="C106" s="113">
        <v>9226</v>
      </c>
      <c r="D106" s="114">
        <v>-0.13216066221427902</v>
      </c>
      <c r="E106" s="113">
        <v>2194</v>
      </c>
      <c r="F106" s="114">
        <f t="shared" si="11"/>
        <v>-0.76219380013006721</v>
      </c>
      <c r="G106" s="113">
        <v>11486</v>
      </c>
      <c r="H106" s="114">
        <f t="shared" si="11"/>
        <v>4.2351868732907931</v>
      </c>
      <c r="I106" s="113">
        <v>15797</v>
      </c>
      <c r="J106" s="114">
        <f t="shared" si="11"/>
        <v>0.37532648441581062</v>
      </c>
      <c r="K106" s="113">
        <v>20188</v>
      </c>
      <c r="L106" s="114">
        <f t="shared" si="11"/>
        <v>0.27796417041210364</v>
      </c>
      <c r="M106" s="113"/>
      <c r="N106" s="114"/>
      <c r="O106" s="114"/>
    </row>
    <row r="107" spans="2:15" x14ac:dyDescent="0.25">
      <c r="B107" s="112" t="s">
        <v>88</v>
      </c>
      <c r="C107" s="113">
        <v>9595</v>
      </c>
      <c r="D107" s="114">
        <v>-0.13698506925706067</v>
      </c>
      <c r="E107" s="113">
        <v>4096</v>
      </c>
      <c r="F107" s="114">
        <f t="shared" si="11"/>
        <v>-0.57311099531005727</v>
      </c>
      <c r="G107" s="113">
        <v>9436</v>
      </c>
      <c r="H107" s="114">
        <f t="shared" si="11"/>
        <v>1.3037109375</v>
      </c>
      <c r="I107" s="113">
        <v>11275</v>
      </c>
      <c r="J107" s="114">
        <f t="shared" si="11"/>
        <v>0.19489190334887674</v>
      </c>
      <c r="K107" s="113">
        <v>15751</v>
      </c>
      <c r="L107" s="114">
        <f t="shared" si="11"/>
        <v>0.39698447893569844</v>
      </c>
      <c r="M107" s="113"/>
      <c r="N107" s="114"/>
      <c r="O107" s="114"/>
    </row>
    <row r="108" spans="2:15" x14ac:dyDescent="0.25">
      <c r="B108" s="112" t="s">
        <v>90</v>
      </c>
      <c r="C108" s="113">
        <v>9551</v>
      </c>
      <c r="D108" s="114">
        <v>-0.16101546029515112</v>
      </c>
      <c r="E108" s="113">
        <v>4101</v>
      </c>
      <c r="F108" s="114">
        <f t="shared" si="11"/>
        <v>-0.5706208773950372</v>
      </c>
      <c r="G108" s="113">
        <v>10142</v>
      </c>
      <c r="H108" s="114">
        <f t="shared" si="11"/>
        <v>1.4730553523530845</v>
      </c>
      <c r="I108" s="113">
        <v>14923</v>
      </c>
      <c r="J108" s="114">
        <f t="shared" si="11"/>
        <v>0.47140603431275885</v>
      </c>
      <c r="K108" s="113">
        <v>16620</v>
      </c>
      <c r="L108" s="114">
        <f t="shared" si="11"/>
        <v>0.11371708101588163</v>
      </c>
      <c r="M108" s="113"/>
      <c r="N108" s="114"/>
      <c r="O108" s="114"/>
    </row>
    <row r="109" spans="2:15" ht="15.75" x14ac:dyDescent="0.25">
      <c r="B109" s="115" t="s">
        <v>27</v>
      </c>
      <c r="C109" s="116">
        <v>111892</v>
      </c>
      <c r="D109" s="117">
        <v>-4.096955567745475E-2</v>
      </c>
      <c r="E109" s="116">
        <v>46883</v>
      </c>
      <c r="F109" s="117">
        <f t="shared" si="11"/>
        <v>-0.58099774782826297</v>
      </c>
      <c r="G109" s="116">
        <v>63061</v>
      </c>
      <c r="H109" s="117">
        <f t="shared" si="11"/>
        <v>0.34507177441716608</v>
      </c>
      <c r="I109" s="116">
        <v>150243</v>
      </c>
      <c r="J109" s="117">
        <f t="shared" si="11"/>
        <v>1.3825026561583229</v>
      </c>
      <c r="K109" s="116">
        <v>196904</v>
      </c>
      <c r="L109" s="117">
        <f t="shared" si="11"/>
        <v>0.31057020959379145</v>
      </c>
      <c r="M109" s="116">
        <v>81038</v>
      </c>
      <c r="N109" s="117">
        <v>-5.1510434344971268E-2</v>
      </c>
      <c r="O109" s="117">
        <v>0.67295623451692821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267" t="s">
        <v>238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9" t="s">
        <v>107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7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3"/>
      <c r="C118" s="109" t="s">
        <v>66</v>
      </c>
      <c r="D118" s="110" t="str">
        <f>CONCATENATE("var ",RIGHT(2019,2),"/",RIGHT(2018,2))</f>
        <v>var 19/18</v>
      </c>
      <c r="E118" s="111" t="s">
        <v>66</v>
      </c>
      <c r="F118" s="110" t="str">
        <f>CONCATENATE("var ",RIGHT(E117,2),"/",RIGHT(E117-1,2))</f>
        <v>var 20/19</v>
      </c>
      <c r="G118" s="111" t="s">
        <v>66</v>
      </c>
      <c r="H118" s="110" t="str">
        <f>CONCATENATE("var ",RIGHT(G117,2),"/",RIGHT(G117-1,2))</f>
        <v>var 21/20</v>
      </c>
      <c r="I118" s="111" t="s">
        <v>66</v>
      </c>
      <c r="J118" s="110" t="str">
        <f>CONCATENATE("var ",RIGHT(I117,2),"/",RIGHT(I117-1,2))</f>
        <v>var 22/21</v>
      </c>
      <c r="K118" s="111" t="s">
        <v>66</v>
      </c>
      <c r="L118" s="110" t="str">
        <f>CONCATENATE("var ",RIGHT(K117,2),"/",RIGHT(K117-1,2))</f>
        <v>var 23/22</v>
      </c>
      <c r="M118" s="111" t="s">
        <v>66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68</v>
      </c>
      <c r="C119" s="113">
        <v>5137</v>
      </c>
      <c r="D119" s="114">
        <v>-7.1511403169695065E-3</v>
      </c>
      <c r="E119" s="113">
        <v>6069</v>
      </c>
      <c r="F119" s="114">
        <f t="shared" ref="F119:L131" si="14">IFERROR(E119/C119-1,"-")</f>
        <v>0.18142884952306804</v>
      </c>
      <c r="G119" s="113">
        <v>600</v>
      </c>
      <c r="H119" s="114">
        <f t="shared" si="14"/>
        <v>-0.90113692535837864</v>
      </c>
      <c r="I119" s="113">
        <v>4461</v>
      </c>
      <c r="J119" s="114">
        <f t="shared" si="14"/>
        <v>6.4349999999999996</v>
      </c>
      <c r="K119" s="113">
        <v>7408</v>
      </c>
      <c r="L119" s="114">
        <f t="shared" si="14"/>
        <v>0.6606142120600762</v>
      </c>
      <c r="M119" s="113">
        <v>8300</v>
      </c>
      <c r="N119" s="114">
        <f t="shared" ref="N119:N123" si="15">IFERROR(M119/K119-1,"-")</f>
        <v>0.12041036717062625</v>
      </c>
      <c r="O119" s="114">
        <f>M119/C119-1</f>
        <v>0.61572902472260083</v>
      </c>
    </row>
    <row r="120" spans="1:16" x14ac:dyDescent="0.25">
      <c r="B120" s="112" t="s">
        <v>70</v>
      </c>
      <c r="C120" s="113">
        <v>6005</v>
      </c>
      <c r="D120" s="114">
        <v>6.3208215297450465E-2</v>
      </c>
      <c r="E120" s="113">
        <v>7131</v>
      </c>
      <c r="F120" s="114">
        <f t="shared" si="14"/>
        <v>0.18751040799333896</v>
      </c>
      <c r="G120" s="113">
        <v>72</v>
      </c>
      <c r="H120" s="114">
        <f t="shared" si="14"/>
        <v>-0.98990323937736646</v>
      </c>
      <c r="I120" s="113">
        <v>6730</v>
      </c>
      <c r="J120" s="114">
        <f t="shared" si="14"/>
        <v>92.472222222222229</v>
      </c>
      <c r="K120" s="113">
        <v>11400</v>
      </c>
      <c r="L120" s="114">
        <f t="shared" si="14"/>
        <v>0.69390787518573549</v>
      </c>
      <c r="M120" s="113">
        <v>8996</v>
      </c>
      <c r="N120" s="114">
        <f t="shared" si="15"/>
        <v>-0.21087719298245611</v>
      </c>
      <c r="O120" s="114">
        <f>IFERROR(M120/C120-1,"-")</f>
        <v>0.49808492922564529</v>
      </c>
    </row>
    <row r="121" spans="1:16" x14ac:dyDescent="0.25">
      <c r="B121" s="112" t="s">
        <v>72</v>
      </c>
      <c r="C121" s="113">
        <v>5504</v>
      </c>
      <c r="D121" s="114">
        <v>-5.0051777701070055E-2</v>
      </c>
      <c r="E121" s="113">
        <v>2539</v>
      </c>
      <c r="F121" s="114">
        <f t="shared" si="14"/>
        <v>-0.53869912790697683</v>
      </c>
      <c r="G121" s="113">
        <v>171</v>
      </c>
      <c r="H121" s="114">
        <f t="shared" si="14"/>
        <v>-0.9326506498621504</v>
      </c>
      <c r="I121" s="113">
        <v>8538</v>
      </c>
      <c r="J121" s="114">
        <f t="shared" si="14"/>
        <v>48.929824561403507</v>
      </c>
      <c r="K121" s="113">
        <v>11193</v>
      </c>
      <c r="L121" s="114">
        <f t="shared" si="14"/>
        <v>0.31096275474349966</v>
      </c>
      <c r="M121" s="113">
        <v>10352</v>
      </c>
      <c r="N121" s="114">
        <f t="shared" si="15"/>
        <v>-7.51362458679532E-2</v>
      </c>
      <c r="O121" s="114">
        <f t="shared" ref="O121:O123" si="16">IFERROR(M121/C121-1,"-")</f>
        <v>0.8808139534883721</v>
      </c>
    </row>
    <row r="122" spans="1:16" x14ac:dyDescent="0.25">
      <c r="B122" s="112" t="s">
        <v>74</v>
      </c>
      <c r="C122" s="113">
        <v>5038</v>
      </c>
      <c r="D122" s="114">
        <v>-5.7965594614809324E-2</v>
      </c>
      <c r="E122" s="113">
        <v>0</v>
      </c>
      <c r="F122" s="114">
        <f t="shared" si="14"/>
        <v>-1</v>
      </c>
      <c r="G122" s="113">
        <v>79</v>
      </c>
      <c r="H122" s="114" t="str">
        <f t="shared" si="14"/>
        <v>-</v>
      </c>
      <c r="I122" s="113">
        <v>7844</v>
      </c>
      <c r="J122" s="114">
        <f t="shared" si="14"/>
        <v>98.291139240506325</v>
      </c>
      <c r="K122" s="113">
        <v>12880</v>
      </c>
      <c r="L122" s="114">
        <f t="shared" si="14"/>
        <v>0.64201937786843444</v>
      </c>
      <c r="M122" s="113">
        <v>10335</v>
      </c>
      <c r="N122" s="114">
        <f t="shared" si="15"/>
        <v>-0.1975931677018633</v>
      </c>
      <c r="O122" s="114">
        <f t="shared" si="16"/>
        <v>1.0514092894005556</v>
      </c>
    </row>
    <row r="123" spans="1:16" x14ac:dyDescent="0.25">
      <c r="B123" s="112" t="s">
        <v>76</v>
      </c>
      <c r="C123" s="113">
        <v>4153</v>
      </c>
      <c r="D123" s="114">
        <v>-0.1066896106689611</v>
      </c>
      <c r="E123" s="113">
        <v>0</v>
      </c>
      <c r="F123" s="114">
        <f t="shared" si="14"/>
        <v>-1</v>
      </c>
      <c r="G123" s="113">
        <v>149</v>
      </c>
      <c r="H123" s="114" t="str">
        <f t="shared" si="14"/>
        <v>-</v>
      </c>
      <c r="I123" s="113">
        <v>7614</v>
      </c>
      <c r="J123" s="114">
        <f t="shared" si="14"/>
        <v>50.100671140939596</v>
      </c>
      <c r="K123" s="113">
        <v>11897</v>
      </c>
      <c r="L123" s="114">
        <f t="shared" si="14"/>
        <v>0.56251641712634615</v>
      </c>
      <c r="M123" s="113">
        <v>10229</v>
      </c>
      <c r="N123" s="114">
        <f t="shared" si="15"/>
        <v>-0.14020341262503155</v>
      </c>
      <c r="O123" s="114">
        <f t="shared" si="16"/>
        <v>1.4630387671562728</v>
      </c>
    </row>
    <row r="124" spans="1:16" x14ac:dyDescent="0.25">
      <c r="B124" s="112" t="s">
        <v>78</v>
      </c>
      <c r="C124" s="113">
        <v>5359</v>
      </c>
      <c r="D124" s="114">
        <v>8.5477010330160086E-2</v>
      </c>
      <c r="E124" s="113">
        <v>0</v>
      </c>
      <c r="F124" s="114">
        <f t="shared" si="14"/>
        <v>-1</v>
      </c>
      <c r="G124" s="113">
        <v>407</v>
      </c>
      <c r="H124" s="114" t="str">
        <f t="shared" si="14"/>
        <v>-</v>
      </c>
      <c r="I124" s="113">
        <v>6784</v>
      </c>
      <c r="J124" s="114">
        <f t="shared" si="14"/>
        <v>15.668304668304668</v>
      </c>
      <c r="K124" s="113">
        <v>11071</v>
      </c>
      <c r="L124" s="114">
        <f t="shared" si="14"/>
        <v>0.63192806603773577</v>
      </c>
      <c r="M124" s="113"/>
      <c r="N124" s="114"/>
      <c r="O124" s="114"/>
    </row>
    <row r="125" spans="1:16" x14ac:dyDescent="0.25">
      <c r="B125" s="112" t="s">
        <v>80</v>
      </c>
      <c r="C125" s="113">
        <v>5076</v>
      </c>
      <c r="D125" s="114">
        <v>-0.10143388210302706</v>
      </c>
      <c r="E125" s="113">
        <v>0</v>
      </c>
      <c r="F125" s="114">
        <f t="shared" si="14"/>
        <v>-1</v>
      </c>
      <c r="G125" s="113">
        <v>1257</v>
      </c>
      <c r="H125" s="114" t="str">
        <f t="shared" si="14"/>
        <v>-</v>
      </c>
      <c r="I125" s="113">
        <v>6493</v>
      </c>
      <c r="J125" s="114">
        <f t="shared" si="14"/>
        <v>4.1654733492442322</v>
      </c>
      <c r="K125" s="113">
        <v>9714</v>
      </c>
      <c r="L125" s="114">
        <f t="shared" si="14"/>
        <v>0.49607269367010631</v>
      </c>
      <c r="M125" s="113"/>
      <c r="N125" s="114"/>
      <c r="O125" s="114"/>
    </row>
    <row r="126" spans="1:16" x14ac:dyDescent="0.25">
      <c r="B126" s="112" t="s">
        <v>82</v>
      </c>
      <c r="C126" s="113">
        <v>5299</v>
      </c>
      <c r="D126" s="114">
        <v>0.29909291493013002</v>
      </c>
      <c r="E126" s="113">
        <v>1065</v>
      </c>
      <c r="F126" s="114">
        <f t="shared" si="14"/>
        <v>-0.79901868277033405</v>
      </c>
      <c r="G126" s="113">
        <v>3443</v>
      </c>
      <c r="H126" s="114">
        <f t="shared" si="14"/>
        <v>2.2328638497652582</v>
      </c>
      <c r="I126" s="113">
        <v>9215</v>
      </c>
      <c r="J126" s="114">
        <f t="shared" si="14"/>
        <v>1.6764449607900089</v>
      </c>
      <c r="K126" s="113">
        <v>9184</v>
      </c>
      <c r="L126" s="114">
        <f t="shared" si="14"/>
        <v>-3.3640803038523792E-3</v>
      </c>
      <c r="M126" s="113"/>
      <c r="N126" s="114"/>
      <c r="O126" s="114"/>
    </row>
    <row r="127" spans="1:16" x14ac:dyDescent="0.25">
      <c r="B127" s="112" t="s">
        <v>84</v>
      </c>
      <c r="C127" s="113">
        <v>4728</v>
      </c>
      <c r="D127" s="114">
        <v>-6.5243179122182693E-2</v>
      </c>
      <c r="E127" s="113">
        <v>827</v>
      </c>
      <c r="F127" s="114">
        <f t="shared" si="14"/>
        <v>-0.82508460236886627</v>
      </c>
      <c r="G127" s="113">
        <v>3529</v>
      </c>
      <c r="H127" s="114">
        <f t="shared" si="14"/>
        <v>3.2672309552599756</v>
      </c>
      <c r="I127" s="113">
        <v>7683</v>
      </c>
      <c r="J127" s="114">
        <f t="shared" si="14"/>
        <v>1.1771039954661378</v>
      </c>
      <c r="K127" s="113">
        <v>9672</v>
      </c>
      <c r="L127" s="114">
        <f t="shared" si="14"/>
        <v>0.25888324873096447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5150</v>
      </c>
      <c r="D128" s="114">
        <v>-0.10012231347195522</v>
      </c>
      <c r="E128" s="113">
        <v>1391</v>
      </c>
      <c r="F128" s="114">
        <f t="shared" si="14"/>
        <v>-0.7299029126213592</v>
      </c>
      <c r="G128" s="113">
        <v>7205</v>
      </c>
      <c r="H128" s="114">
        <f t="shared" si="14"/>
        <v>4.1797268152408336</v>
      </c>
      <c r="I128" s="113">
        <v>10291</v>
      </c>
      <c r="J128" s="114">
        <f t="shared" si="14"/>
        <v>0.42831367106176277</v>
      </c>
      <c r="K128" s="113">
        <v>14584</v>
      </c>
      <c r="L128" s="114">
        <f t="shared" si="14"/>
        <v>0.41716062578952484</v>
      </c>
      <c r="M128" s="113"/>
      <c r="N128" s="114"/>
      <c r="O128" s="114"/>
    </row>
    <row r="129" spans="2:16" x14ac:dyDescent="0.25">
      <c r="B129" s="112" t="s">
        <v>88</v>
      </c>
      <c r="C129" s="113">
        <v>4990</v>
      </c>
      <c r="D129" s="114">
        <v>-0.14334763948497853</v>
      </c>
      <c r="E129" s="113">
        <v>3284</v>
      </c>
      <c r="F129" s="114">
        <f t="shared" si="14"/>
        <v>-0.3418837675350701</v>
      </c>
      <c r="G129" s="113">
        <v>5313</v>
      </c>
      <c r="H129" s="114">
        <f t="shared" si="14"/>
        <v>0.61784409257003658</v>
      </c>
      <c r="I129" s="113">
        <v>6030</v>
      </c>
      <c r="J129" s="114">
        <f t="shared" si="14"/>
        <v>0.13495200451722189</v>
      </c>
      <c r="K129" s="113">
        <v>9172</v>
      </c>
      <c r="L129" s="114">
        <f t="shared" si="14"/>
        <v>0.52106135986732993</v>
      </c>
      <c r="M129" s="113"/>
      <c r="N129" s="114"/>
      <c r="O129" s="114"/>
    </row>
    <row r="130" spans="2:16" x14ac:dyDescent="0.25">
      <c r="B130" s="112" t="s">
        <v>90</v>
      </c>
      <c r="C130" s="113">
        <v>4975</v>
      </c>
      <c r="D130" s="114">
        <v>-9.0826023391812893E-2</v>
      </c>
      <c r="E130" s="113">
        <v>3228</v>
      </c>
      <c r="F130" s="114">
        <f t="shared" si="14"/>
        <v>-0.35115577889447236</v>
      </c>
      <c r="G130" s="113">
        <v>4587</v>
      </c>
      <c r="H130" s="114">
        <f t="shared" si="14"/>
        <v>0.42100371747211907</v>
      </c>
      <c r="I130" s="113">
        <v>9121</v>
      </c>
      <c r="J130" s="114">
        <f t="shared" si="14"/>
        <v>0.98844560715064311</v>
      </c>
      <c r="K130" s="113">
        <v>9933</v>
      </c>
      <c r="L130" s="114">
        <f t="shared" si="14"/>
        <v>8.9025326170375951E-2</v>
      </c>
      <c r="M130" s="113"/>
      <c r="N130" s="114"/>
      <c r="O130" s="114"/>
    </row>
    <row r="131" spans="2:16" ht="15.75" x14ac:dyDescent="0.25">
      <c r="B131" s="115" t="s">
        <v>27</v>
      </c>
      <c r="C131" s="116">
        <v>61414</v>
      </c>
      <c r="D131" s="117">
        <v>-3.0652187638108508E-2</v>
      </c>
      <c r="E131" s="116">
        <v>26382</v>
      </c>
      <c r="F131" s="117">
        <f t="shared" si="14"/>
        <v>-0.57042368189663595</v>
      </c>
      <c r="G131" s="116">
        <v>26812</v>
      </c>
      <c r="H131" s="117">
        <f t="shared" si="14"/>
        <v>1.6298991736790169E-2</v>
      </c>
      <c r="I131" s="116">
        <v>90804</v>
      </c>
      <c r="J131" s="117">
        <f t="shared" si="14"/>
        <v>2.3866925257347456</v>
      </c>
      <c r="K131" s="116">
        <v>128108</v>
      </c>
      <c r="L131" s="117">
        <f t="shared" si="14"/>
        <v>0.41081890665609455</v>
      </c>
      <c r="M131" s="116">
        <v>48212</v>
      </c>
      <c r="N131" s="117">
        <v>-0.11986563949030637</v>
      </c>
      <c r="O131" s="117">
        <v>0.86600611526105964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7" t="s">
        <v>239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9" t="s">
        <v>110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7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3"/>
      <c r="C140" s="109" t="s">
        <v>66</v>
      </c>
      <c r="D140" s="110" t="str">
        <f>CONCATENATE("var ",RIGHT(2019,2),"/",RIGHT(2018,2))</f>
        <v>var 19/18</v>
      </c>
      <c r="E140" s="111" t="s">
        <v>66</v>
      </c>
      <c r="F140" s="110" t="str">
        <f>CONCATENATE("var ",RIGHT(E139,2),"/",RIGHT(E139-1,2))</f>
        <v>var 20/19</v>
      </c>
      <c r="G140" s="111" t="s">
        <v>66</v>
      </c>
      <c r="H140" s="110" t="str">
        <f>CONCATENATE("var ",RIGHT(G139,2),"/",RIGHT(G139-1,2))</f>
        <v>var 21/20</v>
      </c>
      <c r="I140" s="111" t="s">
        <v>66</v>
      </c>
      <c r="J140" s="110" t="str">
        <f>CONCATENATE("var ",RIGHT(I139,2),"/",RIGHT(I139-1,2))</f>
        <v>var 22/21</v>
      </c>
      <c r="K140" s="111" t="s">
        <v>66</v>
      </c>
      <c r="L140" s="110" t="str">
        <f>CONCATENATE("var ",RIGHT(K139,2),"/",RIGHT(K139-1,2))</f>
        <v>var 23/22</v>
      </c>
      <c r="M140" s="111" t="s">
        <v>66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68</v>
      </c>
      <c r="C141" s="113">
        <v>1166</v>
      </c>
      <c r="D141" s="114">
        <v>-0.15076474872541878</v>
      </c>
      <c r="E141" s="113">
        <v>837</v>
      </c>
      <c r="F141" s="114">
        <f t="shared" ref="F141:L153" si="17">IFERROR(E141/C141-1,"-")</f>
        <v>-0.28216123499142365</v>
      </c>
      <c r="G141" s="113">
        <v>468</v>
      </c>
      <c r="H141" s="114">
        <f t="shared" si="17"/>
        <v>-0.44086021505376349</v>
      </c>
      <c r="I141" s="113">
        <v>681</v>
      </c>
      <c r="J141" s="114">
        <f t="shared" si="17"/>
        <v>0.45512820512820507</v>
      </c>
      <c r="K141" s="113">
        <v>799</v>
      </c>
      <c r="L141" s="114">
        <f t="shared" si="17"/>
        <v>0.17327459618208518</v>
      </c>
      <c r="M141" s="113">
        <v>977</v>
      </c>
      <c r="N141" s="114">
        <f t="shared" ref="N141:N145" si="18">IFERROR(M141/K141-1,"-")</f>
        <v>0.22277847309136423</v>
      </c>
      <c r="O141" s="114">
        <f>M141/C141-1</f>
        <v>-0.16209262435677529</v>
      </c>
    </row>
    <row r="142" spans="2:16" x14ac:dyDescent="0.25">
      <c r="B142" s="112" t="s">
        <v>70</v>
      </c>
      <c r="C142" s="113">
        <v>1038</v>
      </c>
      <c r="D142" s="114">
        <v>-0.10362694300518138</v>
      </c>
      <c r="E142" s="113">
        <v>508</v>
      </c>
      <c r="F142" s="114">
        <f t="shared" si="17"/>
        <v>-0.51059730250481694</v>
      </c>
      <c r="G142" s="113">
        <v>123</v>
      </c>
      <c r="H142" s="114">
        <f t="shared" si="17"/>
        <v>-0.75787401574803148</v>
      </c>
      <c r="I142" s="113">
        <v>493</v>
      </c>
      <c r="J142" s="114">
        <f t="shared" si="17"/>
        <v>3.0081300813008127</v>
      </c>
      <c r="K142" s="113">
        <v>970</v>
      </c>
      <c r="L142" s="114">
        <f t="shared" si="17"/>
        <v>0.96754563894523327</v>
      </c>
      <c r="M142" s="113">
        <v>722</v>
      </c>
      <c r="N142" s="114">
        <f t="shared" si="18"/>
        <v>-0.25567010309278349</v>
      </c>
      <c r="O142" s="114">
        <f>IFERROR(M142/C142-1,"-")</f>
        <v>-0.30443159922928709</v>
      </c>
    </row>
    <row r="143" spans="2:16" x14ac:dyDescent="0.25">
      <c r="B143" s="112" t="s">
        <v>72</v>
      </c>
      <c r="C143" s="113">
        <v>1083</v>
      </c>
      <c r="D143" s="114">
        <v>-0.32057716436637396</v>
      </c>
      <c r="E143" s="113">
        <v>482</v>
      </c>
      <c r="F143" s="114">
        <f t="shared" si="17"/>
        <v>-0.55493998153277935</v>
      </c>
      <c r="G143" s="113">
        <v>337</v>
      </c>
      <c r="H143" s="114">
        <f t="shared" si="17"/>
        <v>-0.30082987551867224</v>
      </c>
      <c r="I143" s="113">
        <v>1542</v>
      </c>
      <c r="J143" s="114">
        <f t="shared" si="17"/>
        <v>3.5756676557863498</v>
      </c>
      <c r="K143" s="113">
        <v>991</v>
      </c>
      <c r="L143" s="114">
        <f t="shared" si="17"/>
        <v>-0.35732814526588841</v>
      </c>
      <c r="M143" s="113">
        <v>1079</v>
      </c>
      <c r="N143" s="114">
        <f t="shared" si="18"/>
        <v>8.8799192734611454E-2</v>
      </c>
      <c r="O143" s="114">
        <f t="shared" ref="O143:O145" si="19">IFERROR(M143/C143-1,"-")</f>
        <v>-3.6934441366573978E-3</v>
      </c>
    </row>
    <row r="144" spans="2:16" x14ac:dyDescent="0.25">
      <c r="B144" s="112" t="s">
        <v>74</v>
      </c>
      <c r="C144" s="113">
        <v>905</v>
      </c>
      <c r="D144" s="114">
        <v>0.27285513361462721</v>
      </c>
      <c r="E144" s="113">
        <v>0</v>
      </c>
      <c r="F144" s="114">
        <f t="shared" si="17"/>
        <v>-1</v>
      </c>
      <c r="G144" s="113">
        <v>336</v>
      </c>
      <c r="H144" s="114" t="str">
        <f t="shared" si="17"/>
        <v>-</v>
      </c>
      <c r="I144" s="113">
        <v>450</v>
      </c>
      <c r="J144" s="114">
        <f t="shared" si="17"/>
        <v>0.33928571428571419</v>
      </c>
      <c r="K144" s="113">
        <v>1079</v>
      </c>
      <c r="L144" s="114">
        <f t="shared" si="17"/>
        <v>1.3977777777777778</v>
      </c>
      <c r="M144" s="113">
        <v>593</v>
      </c>
      <c r="N144" s="114">
        <f t="shared" si="18"/>
        <v>-0.45041705282669142</v>
      </c>
      <c r="O144" s="114">
        <f t="shared" si="19"/>
        <v>-0.34475138121546967</v>
      </c>
    </row>
    <row r="145" spans="1:16" x14ac:dyDescent="0.25">
      <c r="B145" s="112" t="s">
        <v>76</v>
      </c>
      <c r="C145" s="113">
        <v>553</v>
      </c>
      <c r="D145" s="114">
        <v>3.5580524344569264E-2</v>
      </c>
      <c r="E145" s="113">
        <v>0</v>
      </c>
      <c r="F145" s="114">
        <f t="shared" si="17"/>
        <v>-1</v>
      </c>
      <c r="G145" s="113">
        <v>398</v>
      </c>
      <c r="H145" s="114" t="str">
        <f t="shared" si="17"/>
        <v>-</v>
      </c>
      <c r="I145" s="113">
        <v>288</v>
      </c>
      <c r="J145" s="114">
        <f t="shared" si="17"/>
        <v>-0.27638190954773867</v>
      </c>
      <c r="K145" s="113">
        <v>523</v>
      </c>
      <c r="L145" s="114">
        <f t="shared" si="17"/>
        <v>0.81597222222222232</v>
      </c>
      <c r="M145" s="113">
        <v>557</v>
      </c>
      <c r="N145" s="114">
        <f t="shared" si="18"/>
        <v>6.5009560229445595E-2</v>
      </c>
      <c r="O145" s="114">
        <f t="shared" si="19"/>
        <v>7.2332730560578096E-3</v>
      </c>
    </row>
    <row r="146" spans="1:16" x14ac:dyDescent="0.25">
      <c r="B146" s="112" t="s">
        <v>78</v>
      </c>
      <c r="C146" s="113">
        <v>397</v>
      </c>
      <c r="D146" s="114">
        <v>-0.46639784946236562</v>
      </c>
      <c r="E146" s="113">
        <v>0</v>
      </c>
      <c r="F146" s="114">
        <f t="shared" si="17"/>
        <v>-1</v>
      </c>
      <c r="G146" s="113">
        <v>2089</v>
      </c>
      <c r="H146" s="114" t="str">
        <f t="shared" si="17"/>
        <v>-</v>
      </c>
      <c r="I146" s="113">
        <v>179</v>
      </c>
      <c r="J146" s="114">
        <f t="shared" si="17"/>
        <v>-0.91431306845380567</v>
      </c>
      <c r="K146" s="113">
        <v>633</v>
      </c>
      <c r="L146" s="114">
        <f t="shared" si="17"/>
        <v>2.5363128491620111</v>
      </c>
      <c r="M146" s="113"/>
      <c r="N146" s="114"/>
      <c r="O146" s="114"/>
    </row>
    <row r="147" spans="1:16" x14ac:dyDescent="0.25">
      <c r="B147" s="112" t="s">
        <v>80</v>
      </c>
      <c r="C147" s="113">
        <v>468</v>
      </c>
      <c r="D147" s="114">
        <v>-0.62197092084006456</v>
      </c>
      <c r="E147" s="113">
        <v>0</v>
      </c>
      <c r="F147" s="114">
        <f t="shared" si="17"/>
        <v>-1</v>
      </c>
      <c r="G147" s="113">
        <v>425</v>
      </c>
      <c r="H147" s="114" t="str">
        <f t="shared" si="17"/>
        <v>-</v>
      </c>
      <c r="I147" s="113">
        <v>235</v>
      </c>
      <c r="J147" s="114">
        <f t="shared" si="17"/>
        <v>-0.44705882352941173</v>
      </c>
      <c r="K147" s="113">
        <v>368</v>
      </c>
      <c r="L147" s="114">
        <f t="shared" si="17"/>
        <v>0.56595744680851068</v>
      </c>
      <c r="M147" s="113"/>
      <c r="N147" s="114"/>
      <c r="O147" s="114"/>
    </row>
    <row r="148" spans="1:16" x14ac:dyDescent="0.25">
      <c r="B148" s="112" t="s">
        <v>82</v>
      </c>
      <c r="C148" s="113">
        <v>478</v>
      </c>
      <c r="D148" s="114">
        <v>-0.37434554973821987</v>
      </c>
      <c r="E148" s="113">
        <v>392</v>
      </c>
      <c r="F148" s="114">
        <f t="shared" si="17"/>
        <v>-0.17991631799163177</v>
      </c>
      <c r="G148" s="113">
        <v>361</v>
      </c>
      <c r="H148" s="114">
        <f t="shared" si="17"/>
        <v>-7.9081632653061229E-2</v>
      </c>
      <c r="I148" s="113">
        <v>365</v>
      </c>
      <c r="J148" s="114">
        <f t="shared" si="17"/>
        <v>1.1080332409972193E-2</v>
      </c>
      <c r="K148" s="113">
        <v>339</v>
      </c>
      <c r="L148" s="114">
        <f t="shared" si="17"/>
        <v>-7.1232876712328808E-2</v>
      </c>
      <c r="M148" s="113"/>
      <c r="N148" s="114"/>
      <c r="O148" s="114"/>
    </row>
    <row r="149" spans="1:16" x14ac:dyDescent="0.25">
      <c r="B149" s="112" t="s">
        <v>84</v>
      </c>
      <c r="C149" s="113">
        <v>1010</v>
      </c>
      <c r="D149" s="114">
        <v>5.9811122770199399E-2</v>
      </c>
      <c r="E149" s="113">
        <v>116</v>
      </c>
      <c r="F149" s="114">
        <f t="shared" si="17"/>
        <v>-0.88514851485148516</v>
      </c>
      <c r="G149" s="113">
        <v>522</v>
      </c>
      <c r="H149" s="114">
        <f t="shared" si="17"/>
        <v>3.5</v>
      </c>
      <c r="I149" s="113">
        <v>409</v>
      </c>
      <c r="J149" s="114">
        <f t="shared" si="17"/>
        <v>-0.21647509578544066</v>
      </c>
      <c r="K149" s="113">
        <v>570</v>
      </c>
      <c r="L149" s="114">
        <f t="shared" si="17"/>
        <v>0.39364303178484117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663</v>
      </c>
      <c r="D150" s="114">
        <v>-0.39507299270072993</v>
      </c>
      <c r="E150" s="113">
        <v>86</v>
      </c>
      <c r="F150" s="114">
        <f t="shared" si="17"/>
        <v>-0.87028657616892913</v>
      </c>
      <c r="G150" s="113">
        <v>638</v>
      </c>
      <c r="H150" s="114">
        <f t="shared" si="17"/>
        <v>6.4186046511627906</v>
      </c>
      <c r="I150" s="113">
        <v>495</v>
      </c>
      <c r="J150" s="114">
        <f t="shared" si="17"/>
        <v>-0.22413793103448276</v>
      </c>
      <c r="K150" s="113">
        <v>573</v>
      </c>
      <c r="L150" s="114">
        <f t="shared" si="17"/>
        <v>0.15757575757575748</v>
      </c>
      <c r="M150" s="113"/>
      <c r="N150" s="114"/>
      <c r="O150" s="114"/>
    </row>
    <row r="151" spans="1:16" x14ac:dyDescent="0.25">
      <c r="B151" s="112" t="s">
        <v>88</v>
      </c>
      <c r="C151" s="113">
        <v>1165</v>
      </c>
      <c r="D151" s="114">
        <v>7.7854671280277454E-3</v>
      </c>
      <c r="E151" s="113">
        <v>450</v>
      </c>
      <c r="F151" s="114">
        <f t="shared" si="17"/>
        <v>-0.61373390557939911</v>
      </c>
      <c r="G151" s="113">
        <v>706</v>
      </c>
      <c r="H151" s="114">
        <f t="shared" si="17"/>
        <v>0.568888888888889</v>
      </c>
      <c r="I151" s="113">
        <v>972</v>
      </c>
      <c r="J151" s="114">
        <f t="shared" si="17"/>
        <v>0.37677053824362616</v>
      </c>
      <c r="K151" s="113">
        <v>960</v>
      </c>
      <c r="L151" s="114">
        <f t="shared" si="17"/>
        <v>-1.2345679012345734E-2</v>
      </c>
      <c r="M151" s="113"/>
      <c r="N151" s="114"/>
      <c r="O151" s="114"/>
    </row>
    <row r="152" spans="1:16" x14ac:dyDescent="0.25">
      <c r="B152" s="112" t="s">
        <v>90</v>
      </c>
      <c r="C152" s="113">
        <v>857</v>
      </c>
      <c r="D152" s="114">
        <v>-0.36092468307233405</v>
      </c>
      <c r="E152" s="113">
        <v>304</v>
      </c>
      <c r="F152" s="114">
        <f t="shared" si="17"/>
        <v>-0.64527421236872806</v>
      </c>
      <c r="G152" s="113">
        <v>794</v>
      </c>
      <c r="H152" s="114">
        <f t="shared" si="17"/>
        <v>1.611842105263158</v>
      </c>
      <c r="I152" s="113">
        <v>835</v>
      </c>
      <c r="J152" s="114">
        <f t="shared" si="17"/>
        <v>5.1637279596977281E-2</v>
      </c>
      <c r="K152" s="113">
        <v>1075</v>
      </c>
      <c r="L152" s="114">
        <f t="shared" si="17"/>
        <v>0.28742514970059885</v>
      </c>
      <c r="M152" s="113"/>
      <c r="N152" s="114"/>
      <c r="O152" s="114"/>
    </row>
    <row r="153" spans="1:16" ht="15.75" x14ac:dyDescent="0.25">
      <c r="B153" s="115" t="s">
        <v>27</v>
      </c>
      <c r="C153" s="116">
        <v>9783</v>
      </c>
      <c r="D153" s="117">
        <v>-0.22737324277365345</v>
      </c>
      <c r="E153" s="116">
        <v>3197</v>
      </c>
      <c r="F153" s="117">
        <f t="shared" si="17"/>
        <v>-0.67320862721046715</v>
      </c>
      <c r="G153" s="116">
        <v>7197</v>
      </c>
      <c r="H153" s="117">
        <f t="shared" si="17"/>
        <v>1.2511729746637474</v>
      </c>
      <c r="I153" s="116">
        <v>6944</v>
      </c>
      <c r="J153" s="117">
        <f t="shared" si="17"/>
        <v>-3.5153536195637103E-2</v>
      </c>
      <c r="K153" s="116">
        <v>8880</v>
      </c>
      <c r="L153" s="117">
        <f t="shared" si="17"/>
        <v>0.27880184331797242</v>
      </c>
      <c r="M153" s="116">
        <v>3928</v>
      </c>
      <c r="N153" s="117">
        <v>-9.9495644199908306E-2</v>
      </c>
      <c r="O153" s="117">
        <v>-0.17218124341412011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7" t="s">
        <v>240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9" t="s">
        <v>113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7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3"/>
      <c r="C162" s="109" t="s">
        <v>66</v>
      </c>
      <c r="D162" s="110" t="str">
        <f>CONCATENATE("var ",RIGHT(2019,2),"/",RIGHT(2018,2))</f>
        <v>var 19/18</v>
      </c>
      <c r="E162" s="111" t="s">
        <v>66</v>
      </c>
      <c r="F162" s="110" t="str">
        <f>CONCATENATE("var ",RIGHT(E161,2),"/",RIGHT(E161-1,2))</f>
        <v>var 20/19</v>
      </c>
      <c r="G162" s="111" t="s">
        <v>66</v>
      </c>
      <c r="H162" s="110" t="str">
        <f>CONCATENATE("var ",RIGHT(G161,2),"/",RIGHT(G161-1,2))</f>
        <v>var 21/20</v>
      </c>
      <c r="I162" s="111" t="s">
        <v>66</v>
      </c>
      <c r="J162" s="110" t="str">
        <f>CONCATENATE("var ",RIGHT(I161,2),"/",RIGHT(I161-1,2))</f>
        <v>var 22/21</v>
      </c>
      <c r="K162" s="111" t="s">
        <v>66</v>
      </c>
      <c r="L162" s="110" t="str">
        <f>CONCATENATE("var ",RIGHT(K161,2),"/",RIGHT(K161-1,2))</f>
        <v>var 23/22</v>
      </c>
      <c r="M162" s="111" t="s">
        <v>66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68</v>
      </c>
      <c r="C163" s="113">
        <v>1015</v>
      </c>
      <c r="D163" s="114">
        <v>-7.3059360730593603E-2</v>
      </c>
      <c r="E163" s="113">
        <v>517</v>
      </c>
      <c r="F163" s="114">
        <f t="shared" ref="F163:L175" si="20">IFERROR(E163/C163-1,"-")</f>
        <v>-0.49064039408867</v>
      </c>
      <c r="G163" s="113">
        <v>270</v>
      </c>
      <c r="H163" s="114">
        <f t="shared" si="20"/>
        <v>-0.47775628626692457</v>
      </c>
      <c r="I163" s="113">
        <v>556</v>
      </c>
      <c r="J163" s="114">
        <f t="shared" si="20"/>
        <v>1.0592592592592593</v>
      </c>
      <c r="K163" s="113">
        <v>786</v>
      </c>
      <c r="L163" s="114">
        <f t="shared" si="20"/>
        <v>0.41366906474820153</v>
      </c>
      <c r="M163" s="113">
        <v>785</v>
      </c>
      <c r="N163" s="114">
        <f t="shared" ref="N163:N167" si="21">IFERROR(M163/K163-1,"-")</f>
        <v>-1.2722646310432406E-3</v>
      </c>
      <c r="O163" s="114">
        <f>M163/C163-1</f>
        <v>-0.22660098522167482</v>
      </c>
    </row>
    <row r="164" spans="2:15" x14ac:dyDescent="0.25">
      <c r="B164" s="112" t="s">
        <v>70</v>
      </c>
      <c r="C164" s="113">
        <v>1243</v>
      </c>
      <c r="D164" s="114">
        <v>0.18947368421052624</v>
      </c>
      <c r="E164" s="113">
        <v>660</v>
      </c>
      <c r="F164" s="114">
        <f t="shared" si="20"/>
        <v>-0.46902654867256632</v>
      </c>
      <c r="G164" s="113">
        <v>298</v>
      </c>
      <c r="H164" s="114">
        <f t="shared" si="20"/>
        <v>-0.54848484848484846</v>
      </c>
      <c r="I164" s="113">
        <v>884</v>
      </c>
      <c r="J164" s="114">
        <f t="shared" si="20"/>
        <v>1.9664429530201342</v>
      </c>
      <c r="K164" s="113">
        <v>1866</v>
      </c>
      <c r="L164" s="114">
        <f t="shared" si="20"/>
        <v>1.1108597285067874</v>
      </c>
      <c r="M164" s="113">
        <v>1179</v>
      </c>
      <c r="N164" s="114">
        <f t="shared" si="21"/>
        <v>-0.36816720257234725</v>
      </c>
      <c r="O164" s="114">
        <f>IFERROR(M164/C164-1,"-")</f>
        <v>-5.1488334674175351E-2</v>
      </c>
    </row>
    <row r="165" spans="2:15" x14ac:dyDescent="0.25">
      <c r="B165" s="112" t="s">
        <v>72</v>
      </c>
      <c r="C165" s="113">
        <v>1099</v>
      </c>
      <c r="D165" s="114">
        <v>5.4894784995425105E-3</v>
      </c>
      <c r="E165" s="113">
        <v>341</v>
      </c>
      <c r="F165" s="114">
        <f t="shared" si="20"/>
        <v>-0.68971792538671517</v>
      </c>
      <c r="G165" s="113">
        <v>394</v>
      </c>
      <c r="H165" s="114">
        <f t="shared" si="20"/>
        <v>0.15542521994134906</v>
      </c>
      <c r="I165" s="113">
        <v>1327</v>
      </c>
      <c r="J165" s="114">
        <f t="shared" si="20"/>
        <v>2.3680203045685277</v>
      </c>
      <c r="K165" s="113">
        <v>1634</v>
      </c>
      <c r="L165" s="114">
        <f t="shared" si="20"/>
        <v>0.23134890730972124</v>
      </c>
      <c r="M165" s="113">
        <v>802</v>
      </c>
      <c r="N165" s="114">
        <f t="shared" si="21"/>
        <v>-0.50917992656058753</v>
      </c>
      <c r="O165" s="114">
        <f t="shared" ref="O165:O167" si="22">IFERROR(M165/C165-1,"-")</f>
        <v>-0.27024567788899001</v>
      </c>
    </row>
    <row r="166" spans="2:15" x14ac:dyDescent="0.25">
      <c r="B166" s="112" t="s">
        <v>74</v>
      </c>
      <c r="C166" s="113">
        <v>1120</v>
      </c>
      <c r="D166" s="114">
        <v>-8.7204563977180127E-2</v>
      </c>
      <c r="E166" s="113">
        <v>0</v>
      </c>
      <c r="F166" s="114">
        <f t="shared" si="20"/>
        <v>-1</v>
      </c>
      <c r="G166" s="113">
        <v>449</v>
      </c>
      <c r="H166" s="114" t="str">
        <f t="shared" si="20"/>
        <v>-</v>
      </c>
      <c r="I166" s="113">
        <v>757</v>
      </c>
      <c r="J166" s="114">
        <f t="shared" si="20"/>
        <v>0.68596881959910916</v>
      </c>
      <c r="K166" s="113">
        <v>1968</v>
      </c>
      <c r="L166" s="114">
        <f t="shared" si="20"/>
        <v>1.5997357992073975</v>
      </c>
      <c r="M166" s="113">
        <v>1348</v>
      </c>
      <c r="N166" s="114">
        <f t="shared" si="21"/>
        <v>-0.31504065040650409</v>
      </c>
      <c r="O166" s="114">
        <f t="shared" si="22"/>
        <v>0.20357142857142851</v>
      </c>
    </row>
    <row r="167" spans="2:15" x14ac:dyDescent="0.25">
      <c r="B167" s="112" t="s">
        <v>76</v>
      </c>
      <c r="C167" s="113">
        <v>976</v>
      </c>
      <c r="D167" s="114">
        <v>-0.17217981340118749</v>
      </c>
      <c r="E167" s="113">
        <v>0</v>
      </c>
      <c r="F167" s="114">
        <f t="shared" si="20"/>
        <v>-1</v>
      </c>
      <c r="G167" s="113">
        <v>726</v>
      </c>
      <c r="H167" s="114" t="str">
        <f t="shared" si="20"/>
        <v>-</v>
      </c>
      <c r="I167" s="113">
        <v>650</v>
      </c>
      <c r="J167" s="114">
        <f t="shared" si="20"/>
        <v>-0.10468319559228645</v>
      </c>
      <c r="K167" s="113">
        <v>1147</v>
      </c>
      <c r="L167" s="114">
        <f t="shared" si="20"/>
        <v>0.7646153846153847</v>
      </c>
      <c r="M167" s="113">
        <v>1201</v>
      </c>
      <c r="N167" s="114">
        <f t="shared" si="21"/>
        <v>4.7079337401918053E-2</v>
      </c>
      <c r="O167" s="114">
        <f t="shared" si="22"/>
        <v>0.23053278688524581</v>
      </c>
    </row>
    <row r="168" spans="2:15" x14ac:dyDescent="0.25">
      <c r="B168" s="112" t="s">
        <v>78</v>
      </c>
      <c r="C168" s="113">
        <v>1014</v>
      </c>
      <c r="D168" s="114">
        <v>5.845511482254695E-2</v>
      </c>
      <c r="E168" s="113">
        <v>0</v>
      </c>
      <c r="F168" s="114">
        <f t="shared" si="20"/>
        <v>-1</v>
      </c>
      <c r="G168" s="113">
        <v>555</v>
      </c>
      <c r="H168" s="114" t="str">
        <f t="shared" si="20"/>
        <v>-</v>
      </c>
      <c r="I168" s="113">
        <v>339</v>
      </c>
      <c r="J168" s="114">
        <f t="shared" si="20"/>
        <v>-0.38918918918918921</v>
      </c>
      <c r="K168" s="113">
        <v>1022</v>
      </c>
      <c r="L168" s="114">
        <f t="shared" si="20"/>
        <v>2.0147492625368733</v>
      </c>
      <c r="M168" s="113"/>
      <c r="N168" s="114"/>
      <c r="O168" s="114"/>
    </row>
    <row r="169" spans="2:15" x14ac:dyDescent="0.25">
      <c r="B169" s="112" t="s">
        <v>80</v>
      </c>
      <c r="C169" s="113">
        <v>844</v>
      </c>
      <c r="D169" s="114">
        <v>-0.29135180520570947</v>
      </c>
      <c r="E169" s="113">
        <v>0</v>
      </c>
      <c r="F169" s="114">
        <f t="shared" si="20"/>
        <v>-1</v>
      </c>
      <c r="G169" s="113">
        <v>690</v>
      </c>
      <c r="H169" s="114" t="str">
        <f t="shared" si="20"/>
        <v>-</v>
      </c>
      <c r="I169" s="113">
        <v>516</v>
      </c>
      <c r="J169" s="114">
        <f t="shared" si="20"/>
        <v>-0.25217391304347825</v>
      </c>
      <c r="K169" s="113">
        <v>780</v>
      </c>
      <c r="L169" s="114">
        <f t="shared" si="20"/>
        <v>0.51162790697674421</v>
      </c>
      <c r="M169" s="113"/>
      <c r="N169" s="114"/>
      <c r="O169" s="114"/>
    </row>
    <row r="170" spans="2:15" x14ac:dyDescent="0.25">
      <c r="B170" s="112" t="s">
        <v>82</v>
      </c>
      <c r="C170" s="113">
        <v>1369</v>
      </c>
      <c r="D170" s="114">
        <v>0.19458987783595116</v>
      </c>
      <c r="E170" s="113">
        <v>213</v>
      </c>
      <c r="F170" s="114">
        <f t="shared" si="20"/>
        <v>-0.84441197954711467</v>
      </c>
      <c r="G170" s="113">
        <v>881</v>
      </c>
      <c r="H170" s="114">
        <f t="shared" si="20"/>
        <v>3.136150234741784</v>
      </c>
      <c r="I170" s="113">
        <v>1099</v>
      </c>
      <c r="J170" s="114">
        <f t="shared" si="20"/>
        <v>0.24744608399545975</v>
      </c>
      <c r="K170" s="113">
        <v>1136</v>
      </c>
      <c r="L170" s="114">
        <f t="shared" si="20"/>
        <v>3.3666969972702354E-2</v>
      </c>
      <c r="M170" s="113"/>
      <c r="N170" s="114"/>
      <c r="O170" s="114"/>
    </row>
    <row r="171" spans="2:15" x14ac:dyDescent="0.25">
      <c r="B171" s="112" t="s">
        <v>84</v>
      </c>
      <c r="C171" s="113">
        <v>965</v>
      </c>
      <c r="D171" s="114">
        <v>-5.9454191033138426E-2</v>
      </c>
      <c r="E171" s="113">
        <v>243</v>
      </c>
      <c r="F171" s="114">
        <f t="shared" si="20"/>
        <v>-0.74818652849740941</v>
      </c>
      <c r="G171" s="113">
        <v>615</v>
      </c>
      <c r="H171" s="114">
        <f t="shared" si="20"/>
        <v>1.5308641975308643</v>
      </c>
      <c r="I171" s="113">
        <v>904</v>
      </c>
      <c r="J171" s="114">
        <f t="shared" si="20"/>
        <v>0.46991869918699192</v>
      </c>
      <c r="K171" s="113">
        <v>596</v>
      </c>
      <c r="L171" s="114">
        <f t="shared" si="20"/>
        <v>-0.34070796460176989</v>
      </c>
      <c r="M171" s="113"/>
      <c r="N171" s="114"/>
      <c r="O171" s="114"/>
    </row>
    <row r="172" spans="2:15" x14ac:dyDescent="0.25">
      <c r="B172" s="112" t="s">
        <v>86</v>
      </c>
      <c r="C172" s="113">
        <v>916</v>
      </c>
      <c r="D172" s="114">
        <v>-0.3117956423741548</v>
      </c>
      <c r="E172" s="113">
        <v>304</v>
      </c>
      <c r="F172" s="114">
        <f t="shared" si="20"/>
        <v>-0.66812227074235808</v>
      </c>
      <c r="G172" s="113">
        <v>611</v>
      </c>
      <c r="H172" s="114">
        <f t="shared" si="20"/>
        <v>1.0098684210526314</v>
      </c>
      <c r="I172" s="113">
        <v>1131</v>
      </c>
      <c r="J172" s="114">
        <f t="shared" si="20"/>
        <v>0.85106382978723394</v>
      </c>
      <c r="K172" s="113">
        <v>834</v>
      </c>
      <c r="L172" s="114">
        <f t="shared" si="20"/>
        <v>-0.2625994694960212</v>
      </c>
      <c r="M172" s="113"/>
      <c r="N172" s="114"/>
      <c r="O172" s="114"/>
    </row>
    <row r="173" spans="2:15" x14ac:dyDescent="0.25">
      <c r="B173" s="112" t="s">
        <v>88</v>
      </c>
      <c r="C173" s="113">
        <v>412</v>
      </c>
      <c r="D173" s="114">
        <v>-0.54923413566739598</v>
      </c>
      <c r="E173" s="113">
        <v>73</v>
      </c>
      <c r="F173" s="114">
        <f t="shared" si="20"/>
        <v>-0.82281553398058249</v>
      </c>
      <c r="G173" s="113">
        <v>526</v>
      </c>
      <c r="H173" s="114">
        <f t="shared" si="20"/>
        <v>6.2054794520547949</v>
      </c>
      <c r="I173" s="113">
        <v>729</v>
      </c>
      <c r="J173" s="114">
        <f t="shared" si="20"/>
        <v>0.38593155893536113</v>
      </c>
      <c r="K173" s="113">
        <v>781</v>
      </c>
      <c r="L173" s="114">
        <f t="shared" si="20"/>
        <v>7.1330589849108339E-2</v>
      </c>
      <c r="M173" s="113"/>
      <c r="N173" s="114"/>
      <c r="O173" s="114"/>
    </row>
    <row r="174" spans="2:15" x14ac:dyDescent="0.25">
      <c r="B174" s="112" t="s">
        <v>90</v>
      </c>
      <c r="C174" s="113">
        <v>398</v>
      </c>
      <c r="D174" s="114">
        <v>-0.68686073957513771</v>
      </c>
      <c r="E174" s="113">
        <v>131</v>
      </c>
      <c r="F174" s="114">
        <f t="shared" si="20"/>
        <v>-0.67085427135678399</v>
      </c>
      <c r="G174" s="113">
        <v>731</v>
      </c>
      <c r="H174" s="114">
        <f t="shared" si="20"/>
        <v>4.5801526717557248</v>
      </c>
      <c r="I174" s="113">
        <v>938</v>
      </c>
      <c r="J174" s="114">
        <f t="shared" si="20"/>
        <v>0.28317373461012307</v>
      </c>
      <c r="K174" s="113">
        <v>864</v>
      </c>
      <c r="L174" s="114">
        <f t="shared" si="20"/>
        <v>-7.8891257995735597E-2</v>
      </c>
      <c r="M174" s="113"/>
      <c r="N174" s="114"/>
      <c r="O174" s="114"/>
    </row>
    <row r="175" spans="2:15" ht="15.75" x14ac:dyDescent="0.25">
      <c r="B175" s="115" t="s">
        <v>27</v>
      </c>
      <c r="C175" s="116">
        <v>11371</v>
      </c>
      <c r="D175" s="117">
        <v>-0.15620362125259724</v>
      </c>
      <c r="E175" s="116">
        <v>2498</v>
      </c>
      <c r="F175" s="117">
        <f t="shared" si="20"/>
        <v>-0.78031835370679803</v>
      </c>
      <c r="G175" s="116">
        <v>6746</v>
      </c>
      <c r="H175" s="117">
        <f t="shared" si="20"/>
        <v>1.7005604483586869</v>
      </c>
      <c r="I175" s="116">
        <v>9830</v>
      </c>
      <c r="J175" s="117">
        <f t="shared" si="20"/>
        <v>0.45715979839905119</v>
      </c>
      <c r="K175" s="116">
        <v>13414</v>
      </c>
      <c r="L175" s="117">
        <f t="shared" si="20"/>
        <v>0.36459816887080376</v>
      </c>
      <c r="M175" s="116">
        <v>5315</v>
      </c>
      <c r="N175" s="117">
        <v>-0.28185380354006218</v>
      </c>
      <c r="O175" s="117">
        <v>-2.5307170364936682E-2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7" t="s">
        <v>241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9" t="s">
        <v>116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7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3"/>
      <c r="C184" s="109" t="s">
        <v>66</v>
      </c>
      <c r="D184" s="110" t="str">
        <f>CONCATENATE("var ",RIGHT(2019,2),"/",RIGHT(2018,2))</f>
        <v>var 19/18</v>
      </c>
      <c r="E184" s="111" t="s">
        <v>66</v>
      </c>
      <c r="F184" s="110" t="str">
        <f>CONCATENATE("var ",RIGHT(E183,2),"/",RIGHT(E183-1,2))</f>
        <v>var 20/19</v>
      </c>
      <c r="G184" s="111" t="s">
        <v>66</v>
      </c>
      <c r="H184" s="110" t="str">
        <f>CONCATENATE("var ",RIGHT(G183,2),"/",RIGHT(G183-1,2))</f>
        <v>var 21/20</v>
      </c>
      <c r="I184" s="111" t="s">
        <v>66</v>
      </c>
      <c r="J184" s="110" t="str">
        <f>CONCATENATE("var ",RIGHT(I183,2),"/",RIGHT(I183-1,2))</f>
        <v>var 22/21</v>
      </c>
      <c r="K184" s="111" t="s">
        <v>66</v>
      </c>
      <c r="L184" s="110" t="str">
        <f>CONCATENATE("var ",RIGHT(K183,2),"/",RIGHT(K183-1,2))</f>
        <v>var 23/22</v>
      </c>
      <c r="M184" s="111" t="s">
        <v>66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68</v>
      </c>
      <c r="C185" s="113">
        <v>283</v>
      </c>
      <c r="D185" s="114">
        <v>-3.082191780821919E-2</v>
      </c>
      <c r="E185" s="113">
        <v>320</v>
      </c>
      <c r="F185" s="114">
        <f t="shared" ref="F185:L197" si="23">IFERROR(E185/C185-1,"-")</f>
        <v>0.13074204946996471</v>
      </c>
      <c r="G185" s="113">
        <v>5</v>
      </c>
      <c r="H185" s="114">
        <f t="shared" si="23"/>
        <v>-0.984375</v>
      </c>
      <c r="I185" s="113">
        <v>446</v>
      </c>
      <c r="J185" s="114">
        <f t="shared" si="23"/>
        <v>88.2</v>
      </c>
      <c r="K185" s="113">
        <v>475</v>
      </c>
      <c r="L185" s="114">
        <f t="shared" si="23"/>
        <v>6.5022421524663754E-2</v>
      </c>
      <c r="M185" s="113">
        <v>480</v>
      </c>
      <c r="N185" s="114">
        <f t="shared" ref="N185:N189" si="24">IFERROR(M185/K185-1,"-")</f>
        <v>1.0526315789473717E-2</v>
      </c>
      <c r="O185" s="114">
        <f>M185/C185-1</f>
        <v>0.69611307420494706</v>
      </c>
    </row>
    <row r="186" spans="1:16" x14ac:dyDescent="0.25">
      <c r="B186" s="112" t="s">
        <v>70</v>
      </c>
      <c r="C186" s="113">
        <v>225</v>
      </c>
      <c r="D186" s="114">
        <v>-0.29022082018927442</v>
      </c>
      <c r="E186" s="113">
        <v>388</v>
      </c>
      <c r="F186" s="114">
        <f t="shared" si="23"/>
        <v>0.72444444444444445</v>
      </c>
      <c r="G186" s="113">
        <v>25</v>
      </c>
      <c r="H186" s="114">
        <f t="shared" si="23"/>
        <v>-0.93556701030927836</v>
      </c>
      <c r="I186" s="113">
        <v>483</v>
      </c>
      <c r="J186" s="114">
        <f t="shared" si="23"/>
        <v>18.32</v>
      </c>
      <c r="K186" s="113">
        <v>598</v>
      </c>
      <c r="L186" s="114">
        <f t="shared" si="23"/>
        <v>0.23809523809523814</v>
      </c>
      <c r="M186" s="113">
        <v>677</v>
      </c>
      <c r="N186" s="114">
        <f t="shared" si="24"/>
        <v>0.13210702341137126</v>
      </c>
      <c r="O186" s="114">
        <f>IFERROR(M186/C186-1,"-")</f>
        <v>2.0088888888888889</v>
      </c>
    </row>
    <row r="187" spans="1:16" x14ac:dyDescent="0.25">
      <c r="B187" s="112" t="s">
        <v>72</v>
      </c>
      <c r="C187" s="113">
        <v>400</v>
      </c>
      <c r="D187" s="114">
        <v>0.11731843575418988</v>
      </c>
      <c r="E187" s="113">
        <v>167</v>
      </c>
      <c r="F187" s="114">
        <f t="shared" si="23"/>
        <v>-0.58250000000000002</v>
      </c>
      <c r="G187" s="113">
        <v>32</v>
      </c>
      <c r="H187" s="114">
        <f t="shared" si="23"/>
        <v>-0.80838323353293418</v>
      </c>
      <c r="I187" s="113">
        <v>540</v>
      </c>
      <c r="J187" s="114">
        <f t="shared" si="23"/>
        <v>15.875</v>
      </c>
      <c r="K187" s="113">
        <v>372</v>
      </c>
      <c r="L187" s="114">
        <f t="shared" si="23"/>
        <v>-0.31111111111111112</v>
      </c>
      <c r="M187" s="113">
        <v>497</v>
      </c>
      <c r="N187" s="114">
        <f t="shared" si="24"/>
        <v>0.33602150537634401</v>
      </c>
      <c r="O187" s="114">
        <f t="shared" ref="O187:O189" si="25">IFERROR(M187/C187-1,"-")</f>
        <v>0.24249999999999994</v>
      </c>
    </row>
    <row r="188" spans="1:16" x14ac:dyDescent="0.25">
      <c r="B188" s="112" t="s">
        <v>74</v>
      </c>
      <c r="C188" s="113">
        <v>327</v>
      </c>
      <c r="D188" s="114">
        <v>0.58737864077669899</v>
      </c>
      <c r="E188" s="113">
        <v>0</v>
      </c>
      <c r="F188" s="114">
        <f t="shared" si="23"/>
        <v>-1</v>
      </c>
      <c r="G188" s="113">
        <v>91</v>
      </c>
      <c r="H188" s="114" t="str">
        <f t="shared" si="23"/>
        <v>-</v>
      </c>
      <c r="I188" s="113">
        <v>533</v>
      </c>
      <c r="J188" s="114">
        <f t="shared" si="23"/>
        <v>4.8571428571428568</v>
      </c>
      <c r="K188" s="113">
        <v>264</v>
      </c>
      <c r="L188" s="114">
        <f t="shared" si="23"/>
        <v>-0.50469043151969983</v>
      </c>
      <c r="M188" s="113">
        <v>408</v>
      </c>
      <c r="N188" s="114">
        <f t="shared" si="24"/>
        <v>0.54545454545454541</v>
      </c>
      <c r="O188" s="114">
        <f t="shared" si="25"/>
        <v>0.24770642201834869</v>
      </c>
    </row>
    <row r="189" spans="1:16" x14ac:dyDescent="0.25">
      <c r="B189" s="112" t="s">
        <v>76</v>
      </c>
      <c r="C189" s="113">
        <v>185</v>
      </c>
      <c r="D189" s="114">
        <v>-0.2992424242424242</v>
      </c>
      <c r="E189" s="113">
        <v>0</v>
      </c>
      <c r="F189" s="114">
        <f t="shared" si="23"/>
        <v>-1</v>
      </c>
      <c r="G189" s="113">
        <v>322</v>
      </c>
      <c r="H189" s="114" t="str">
        <f t="shared" si="23"/>
        <v>-</v>
      </c>
      <c r="I189" s="113">
        <v>275</v>
      </c>
      <c r="J189" s="114">
        <f t="shared" si="23"/>
        <v>-0.14596273291925466</v>
      </c>
      <c r="K189" s="113">
        <v>366</v>
      </c>
      <c r="L189" s="114">
        <f t="shared" si="23"/>
        <v>0.33090909090909082</v>
      </c>
      <c r="M189" s="113">
        <v>265</v>
      </c>
      <c r="N189" s="114">
        <f t="shared" si="24"/>
        <v>-0.27595628415300544</v>
      </c>
      <c r="O189" s="114">
        <f t="shared" si="25"/>
        <v>0.43243243243243246</v>
      </c>
    </row>
    <row r="190" spans="1:16" x14ac:dyDescent="0.25">
      <c r="B190" s="112" t="s">
        <v>117</v>
      </c>
      <c r="C190" s="113">
        <v>325</v>
      </c>
      <c r="D190" s="114">
        <v>5.8631921824104261E-2</v>
      </c>
      <c r="E190" s="113">
        <v>0</v>
      </c>
      <c r="F190" s="114">
        <f t="shared" si="23"/>
        <v>-1</v>
      </c>
      <c r="G190" s="113">
        <v>520</v>
      </c>
      <c r="H190" s="114" t="str">
        <f t="shared" si="23"/>
        <v>-</v>
      </c>
      <c r="I190" s="113">
        <v>128</v>
      </c>
      <c r="J190" s="114">
        <f t="shared" si="23"/>
        <v>-0.75384615384615383</v>
      </c>
      <c r="K190" s="113">
        <v>260</v>
      </c>
      <c r="L190" s="114">
        <f t="shared" si="23"/>
        <v>1.03125</v>
      </c>
      <c r="M190" s="113"/>
      <c r="N190" s="114"/>
      <c r="O190" s="114"/>
    </row>
    <row r="191" spans="1:16" x14ac:dyDescent="0.25">
      <c r="B191" s="112" t="s">
        <v>80</v>
      </c>
      <c r="C191" s="113">
        <v>493</v>
      </c>
      <c r="D191" s="114">
        <v>0.25126903553299496</v>
      </c>
      <c r="E191" s="113">
        <v>0</v>
      </c>
      <c r="F191" s="114">
        <f t="shared" si="23"/>
        <v>-1</v>
      </c>
      <c r="G191" s="113">
        <v>570</v>
      </c>
      <c r="H191" s="114" t="str">
        <f t="shared" si="23"/>
        <v>-</v>
      </c>
      <c r="I191" s="113">
        <v>543</v>
      </c>
      <c r="J191" s="114">
        <f t="shared" si="23"/>
        <v>-4.7368421052631615E-2</v>
      </c>
      <c r="K191" s="113">
        <v>1051</v>
      </c>
      <c r="L191" s="114">
        <f t="shared" si="23"/>
        <v>0.9355432780847146</v>
      </c>
      <c r="M191" s="113"/>
      <c r="N191" s="114"/>
      <c r="O191" s="114"/>
    </row>
    <row r="192" spans="1:16" x14ac:dyDescent="0.25">
      <c r="B192" s="112" t="s">
        <v>82</v>
      </c>
      <c r="C192" s="113">
        <v>392</v>
      </c>
      <c r="D192" s="114">
        <v>0.22500000000000009</v>
      </c>
      <c r="E192" s="113">
        <v>456</v>
      </c>
      <c r="F192" s="114">
        <f t="shared" si="23"/>
        <v>0.16326530612244894</v>
      </c>
      <c r="G192" s="113">
        <v>475</v>
      </c>
      <c r="H192" s="114">
        <f t="shared" si="23"/>
        <v>4.1666666666666741E-2</v>
      </c>
      <c r="I192" s="113">
        <v>374</v>
      </c>
      <c r="J192" s="114">
        <f t="shared" si="23"/>
        <v>-0.21263157894736839</v>
      </c>
      <c r="K192" s="113">
        <v>248</v>
      </c>
      <c r="L192" s="114">
        <f t="shared" si="23"/>
        <v>-0.33689839572192515</v>
      </c>
      <c r="M192" s="113"/>
      <c r="N192" s="114"/>
      <c r="O192" s="114"/>
    </row>
    <row r="193" spans="2:16" x14ac:dyDescent="0.25">
      <c r="B193" s="112" t="s">
        <v>84</v>
      </c>
      <c r="C193" s="113">
        <v>249</v>
      </c>
      <c r="D193" s="114">
        <v>-0.12014134275618371</v>
      </c>
      <c r="E193" s="113">
        <v>1202</v>
      </c>
      <c r="F193" s="114">
        <f t="shared" si="23"/>
        <v>3.8273092369477908</v>
      </c>
      <c r="G193" s="113">
        <v>618</v>
      </c>
      <c r="H193" s="114">
        <f t="shared" si="23"/>
        <v>-0.4858569051580699</v>
      </c>
      <c r="I193" s="113">
        <v>425</v>
      </c>
      <c r="J193" s="114">
        <f t="shared" si="23"/>
        <v>-0.31229773462783172</v>
      </c>
      <c r="K193" s="113">
        <v>370</v>
      </c>
      <c r="L193" s="114">
        <f t="shared" si="23"/>
        <v>-0.12941176470588234</v>
      </c>
      <c r="M193" s="113"/>
      <c r="N193" s="114"/>
      <c r="O193" s="114"/>
    </row>
    <row r="194" spans="2:16" x14ac:dyDescent="0.25">
      <c r="B194" s="112" t="s">
        <v>86</v>
      </c>
      <c r="C194" s="113">
        <v>214</v>
      </c>
      <c r="D194" s="114">
        <v>-0.48803827751196172</v>
      </c>
      <c r="E194" s="113">
        <v>163</v>
      </c>
      <c r="F194" s="114">
        <f t="shared" si="23"/>
        <v>-0.23831775700934577</v>
      </c>
      <c r="G194" s="113">
        <v>624</v>
      </c>
      <c r="H194" s="114">
        <f t="shared" si="23"/>
        <v>2.8282208588957056</v>
      </c>
      <c r="I194" s="113">
        <v>357</v>
      </c>
      <c r="J194" s="114">
        <f t="shared" si="23"/>
        <v>-0.42788461538461542</v>
      </c>
      <c r="K194" s="113">
        <v>373</v>
      </c>
      <c r="L194" s="114">
        <f t="shared" si="23"/>
        <v>4.481792717086841E-2</v>
      </c>
      <c r="M194" s="113"/>
      <c r="N194" s="114"/>
      <c r="O194" s="114"/>
    </row>
    <row r="195" spans="2:16" x14ac:dyDescent="0.25">
      <c r="B195" s="112" t="s">
        <v>88</v>
      </c>
      <c r="C195" s="113">
        <v>362</v>
      </c>
      <c r="D195" s="114">
        <v>0.22297297297297303</v>
      </c>
      <c r="E195" s="113">
        <v>46</v>
      </c>
      <c r="F195" s="114">
        <f t="shared" si="23"/>
        <v>-0.8729281767955801</v>
      </c>
      <c r="G195" s="113">
        <v>469</v>
      </c>
      <c r="H195" s="114">
        <f t="shared" si="23"/>
        <v>9.195652173913043</v>
      </c>
      <c r="I195" s="113">
        <v>291</v>
      </c>
      <c r="J195" s="114">
        <f t="shared" si="23"/>
        <v>-0.3795309168443497</v>
      </c>
      <c r="K195" s="113">
        <v>504</v>
      </c>
      <c r="L195" s="114">
        <f t="shared" si="23"/>
        <v>0.731958762886598</v>
      </c>
      <c r="M195" s="113"/>
      <c r="N195" s="114"/>
      <c r="O195" s="114"/>
    </row>
    <row r="196" spans="2:16" x14ac:dyDescent="0.25">
      <c r="B196" s="112" t="s">
        <v>90</v>
      </c>
      <c r="C196" s="113">
        <v>294</v>
      </c>
      <c r="D196" s="114">
        <v>-0.17877094972067042</v>
      </c>
      <c r="E196" s="113">
        <v>71</v>
      </c>
      <c r="F196" s="114">
        <f t="shared" si="23"/>
        <v>-0.75850340136054428</v>
      </c>
      <c r="G196" s="113">
        <v>617</v>
      </c>
      <c r="H196" s="114">
        <f t="shared" si="23"/>
        <v>7.6901408450704221</v>
      </c>
      <c r="I196" s="113">
        <v>355</v>
      </c>
      <c r="J196" s="114">
        <f t="shared" si="23"/>
        <v>-0.42463533225283634</v>
      </c>
      <c r="K196" s="113">
        <v>459</v>
      </c>
      <c r="L196" s="114">
        <f t="shared" si="23"/>
        <v>0.29295774647887329</v>
      </c>
      <c r="M196" s="113"/>
      <c r="N196" s="114"/>
      <c r="O196" s="114"/>
    </row>
    <row r="197" spans="2:16" ht="15.75" x14ac:dyDescent="0.25">
      <c r="B197" s="115" t="s">
        <v>27</v>
      </c>
      <c r="C197" s="116">
        <v>3749</v>
      </c>
      <c r="D197" s="117">
        <v>-1.6784683975872072E-2</v>
      </c>
      <c r="E197" s="116">
        <v>2838</v>
      </c>
      <c r="F197" s="117">
        <f t="shared" si="23"/>
        <v>-0.24299813283542282</v>
      </c>
      <c r="G197" s="116">
        <v>4368</v>
      </c>
      <c r="H197" s="117">
        <f t="shared" si="23"/>
        <v>0.53911205073995783</v>
      </c>
      <c r="I197" s="116">
        <v>4750</v>
      </c>
      <c r="J197" s="117">
        <f t="shared" si="23"/>
        <v>8.7454212454212366E-2</v>
      </c>
      <c r="K197" s="116">
        <v>5340</v>
      </c>
      <c r="L197" s="117">
        <f t="shared" si="23"/>
        <v>0.12421052631578955</v>
      </c>
      <c r="M197" s="116">
        <v>2327</v>
      </c>
      <c r="N197" s="117">
        <v>0.12144578313253018</v>
      </c>
      <c r="O197" s="117">
        <v>0.63873239436619711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7" t="s">
        <v>242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9" t="s">
        <v>120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7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3"/>
      <c r="C206" s="109" t="s">
        <v>66</v>
      </c>
      <c r="D206" s="110" t="str">
        <f>CONCATENATE("var ",RIGHT(2019,2),"/",RIGHT(2018,2))</f>
        <v>var 19/18</v>
      </c>
      <c r="E206" s="111" t="s">
        <v>66</v>
      </c>
      <c r="F206" s="110" t="str">
        <f>CONCATENATE("var ",RIGHT(E205,2),"/",RIGHT(E205-1,2))</f>
        <v>var 20/19</v>
      </c>
      <c r="G206" s="111" t="s">
        <v>66</v>
      </c>
      <c r="H206" s="110" t="str">
        <f>CONCATENATE("var ",RIGHT(G205,2),"/",RIGHT(G205-1,2))</f>
        <v>var 21/20</v>
      </c>
      <c r="I206" s="111" t="s">
        <v>66</v>
      </c>
      <c r="J206" s="110" t="str">
        <f>CONCATENATE("var ",RIGHT(I205,2),"/",RIGHT(I205-1,2))</f>
        <v>var 22/21</v>
      </c>
      <c r="K206" s="111" t="s">
        <v>66</v>
      </c>
      <c r="L206" s="110" t="str">
        <f>CONCATENATE("var ",RIGHT(K205,2),"/",RIGHT(K205-1,2))</f>
        <v>var 23/22</v>
      </c>
      <c r="M206" s="111" t="s">
        <v>66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68</v>
      </c>
      <c r="C207" s="113">
        <v>274</v>
      </c>
      <c r="D207" s="114">
        <v>-0.11326860841423947</v>
      </c>
      <c r="E207" s="113">
        <v>301</v>
      </c>
      <c r="F207" s="114">
        <f t="shared" ref="F207:L219" si="26">IFERROR(E207/C207-1,"-")</f>
        <v>9.8540145985401395E-2</v>
      </c>
      <c r="G207" s="113">
        <v>0</v>
      </c>
      <c r="H207" s="114">
        <f t="shared" si="26"/>
        <v>-1</v>
      </c>
      <c r="I207" s="113">
        <v>670</v>
      </c>
      <c r="J207" s="114" t="str">
        <f t="shared" si="26"/>
        <v>-</v>
      </c>
      <c r="K207" s="113">
        <v>539</v>
      </c>
      <c r="L207" s="114">
        <f t="shared" si="26"/>
        <v>-0.19552238805970146</v>
      </c>
      <c r="M207" s="113">
        <v>688</v>
      </c>
      <c r="N207" s="114">
        <f t="shared" ref="N207:N211" si="27">IFERROR(M207/K207-1,"-")</f>
        <v>0.27643784786641934</v>
      </c>
      <c r="O207" s="114">
        <f>M207/C207-1</f>
        <v>1.5109489051094891</v>
      </c>
    </row>
    <row r="208" spans="2:16" x14ac:dyDescent="0.25">
      <c r="B208" s="112" t="s">
        <v>70</v>
      </c>
      <c r="C208" s="113">
        <v>215</v>
      </c>
      <c r="D208" s="114">
        <v>-0.23758865248226946</v>
      </c>
      <c r="E208" s="113">
        <v>174</v>
      </c>
      <c r="F208" s="114">
        <f t="shared" si="26"/>
        <v>-0.19069767441860463</v>
      </c>
      <c r="G208" s="113">
        <v>36</v>
      </c>
      <c r="H208" s="114">
        <f t="shared" si="26"/>
        <v>-0.7931034482758621</v>
      </c>
      <c r="I208" s="113">
        <v>604</v>
      </c>
      <c r="J208" s="114">
        <f t="shared" si="26"/>
        <v>15.777777777777779</v>
      </c>
      <c r="K208" s="113">
        <v>504</v>
      </c>
      <c r="L208" s="114">
        <f t="shared" si="26"/>
        <v>-0.16556291390728473</v>
      </c>
      <c r="M208" s="113">
        <v>892</v>
      </c>
      <c r="N208" s="114">
        <f t="shared" si="27"/>
        <v>0.76984126984126977</v>
      </c>
      <c r="O208" s="114">
        <f>IFERROR(M208/C208-1,"-")</f>
        <v>3.148837209302326</v>
      </c>
    </row>
    <row r="209" spans="2:16" x14ac:dyDescent="0.25">
      <c r="B209" s="112" t="s">
        <v>72</v>
      </c>
      <c r="C209" s="113">
        <v>331</v>
      </c>
      <c r="D209" s="114">
        <v>0.41452991452991461</v>
      </c>
      <c r="E209" s="113">
        <v>111</v>
      </c>
      <c r="F209" s="114">
        <f t="shared" si="26"/>
        <v>-0.66465256797583083</v>
      </c>
      <c r="G209" s="113">
        <v>18</v>
      </c>
      <c r="H209" s="114">
        <f t="shared" si="26"/>
        <v>-0.83783783783783783</v>
      </c>
      <c r="I209" s="113">
        <v>743</v>
      </c>
      <c r="J209" s="114">
        <f t="shared" si="26"/>
        <v>40.277777777777779</v>
      </c>
      <c r="K209" s="113">
        <v>692</v>
      </c>
      <c r="L209" s="114">
        <f t="shared" si="26"/>
        <v>-6.8640646029609731E-2</v>
      </c>
      <c r="M209" s="113">
        <v>527</v>
      </c>
      <c r="N209" s="114">
        <f t="shared" si="27"/>
        <v>-0.23843930635838151</v>
      </c>
      <c r="O209" s="114">
        <f t="shared" ref="O209:O211" si="28">IFERROR(M209/C209-1,"-")</f>
        <v>0.59214501510574014</v>
      </c>
    </row>
    <row r="210" spans="2:16" x14ac:dyDescent="0.25">
      <c r="B210" s="112" t="s">
        <v>74</v>
      </c>
      <c r="C210" s="113">
        <v>220</v>
      </c>
      <c r="D210" s="114">
        <v>0.25</v>
      </c>
      <c r="E210" s="113">
        <v>0</v>
      </c>
      <c r="F210" s="114">
        <f t="shared" si="26"/>
        <v>-1</v>
      </c>
      <c r="G210" s="113">
        <v>51</v>
      </c>
      <c r="H210" s="114" t="str">
        <f t="shared" si="26"/>
        <v>-</v>
      </c>
      <c r="I210" s="113">
        <v>396</v>
      </c>
      <c r="J210" s="114">
        <f t="shared" si="26"/>
        <v>6.7647058823529411</v>
      </c>
      <c r="K210" s="113">
        <v>772</v>
      </c>
      <c r="L210" s="114">
        <f t="shared" si="26"/>
        <v>0.94949494949494939</v>
      </c>
      <c r="M210" s="113">
        <v>713</v>
      </c>
      <c r="N210" s="114">
        <f t="shared" si="27"/>
        <v>-7.6424870466321293E-2</v>
      </c>
      <c r="O210" s="114">
        <f t="shared" si="28"/>
        <v>2.2409090909090907</v>
      </c>
    </row>
    <row r="211" spans="2:16" x14ac:dyDescent="0.25">
      <c r="B211" s="112" t="s">
        <v>76</v>
      </c>
      <c r="C211" s="113">
        <v>260</v>
      </c>
      <c r="D211" s="114">
        <v>0.49425287356321834</v>
      </c>
      <c r="E211" s="113">
        <v>0</v>
      </c>
      <c r="F211" s="114">
        <f t="shared" si="26"/>
        <v>-1</v>
      </c>
      <c r="G211" s="113">
        <v>59</v>
      </c>
      <c r="H211" s="114" t="str">
        <f t="shared" si="26"/>
        <v>-</v>
      </c>
      <c r="I211" s="113">
        <v>1005</v>
      </c>
      <c r="J211" s="114">
        <f t="shared" si="26"/>
        <v>16.033898305084747</v>
      </c>
      <c r="K211" s="113">
        <v>335</v>
      </c>
      <c r="L211" s="114">
        <f t="shared" si="26"/>
        <v>-0.66666666666666674</v>
      </c>
      <c r="M211" s="113">
        <v>517</v>
      </c>
      <c r="N211" s="114">
        <f t="shared" si="27"/>
        <v>0.5432835820895523</v>
      </c>
      <c r="O211" s="114">
        <f t="shared" si="28"/>
        <v>0.9884615384615385</v>
      </c>
    </row>
    <row r="212" spans="2:16" x14ac:dyDescent="0.25">
      <c r="B212" s="112" t="s">
        <v>78</v>
      </c>
      <c r="C212" s="113">
        <v>96</v>
      </c>
      <c r="D212" s="114">
        <v>-5.8823529411764719E-2</v>
      </c>
      <c r="E212" s="113">
        <v>0</v>
      </c>
      <c r="F212" s="114">
        <f t="shared" si="26"/>
        <v>-1</v>
      </c>
      <c r="G212" s="113">
        <v>591</v>
      </c>
      <c r="H212" s="114" t="str">
        <f t="shared" si="26"/>
        <v>-</v>
      </c>
      <c r="I212" s="113">
        <v>258</v>
      </c>
      <c r="J212" s="114">
        <f t="shared" si="26"/>
        <v>-0.56345177664974622</v>
      </c>
      <c r="K212" s="113">
        <v>259</v>
      </c>
      <c r="L212" s="114">
        <f t="shared" si="26"/>
        <v>3.8759689922480689E-3</v>
      </c>
      <c r="M212" s="113"/>
      <c r="N212" s="114"/>
      <c r="O212" s="114"/>
    </row>
    <row r="213" spans="2:16" x14ac:dyDescent="0.25">
      <c r="B213" s="112" t="s">
        <v>80</v>
      </c>
      <c r="C213" s="113">
        <v>113</v>
      </c>
      <c r="D213" s="114">
        <v>-0.34682080924855496</v>
      </c>
      <c r="E213" s="113">
        <v>0</v>
      </c>
      <c r="F213" s="114">
        <f t="shared" si="26"/>
        <v>-1</v>
      </c>
      <c r="G213" s="113">
        <v>401</v>
      </c>
      <c r="H213" s="114" t="str">
        <f t="shared" si="26"/>
        <v>-</v>
      </c>
      <c r="I213" s="113">
        <v>255</v>
      </c>
      <c r="J213" s="114">
        <f t="shared" si="26"/>
        <v>-0.36408977556109723</v>
      </c>
      <c r="K213" s="113">
        <v>394</v>
      </c>
      <c r="L213" s="114">
        <f t="shared" si="26"/>
        <v>0.54509803921568634</v>
      </c>
      <c r="M213" s="113"/>
      <c r="N213" s="114"/>
      <c r="O213" s="114"/>
    </row>
    <row r="214" spans="2:16" x14ac:dyDescent="0.25">
      <c r="B214" s="112" t="s">
        <v>82</v>
      </c>
      <c r="C214" s="113">
        <v>239</v>
      </c>
      <c r="D214" s="114">
        <v>1.2980769230769229</v>
      </c>
      <c r="E214" s="113">
        <v>450</v>
      </c>
      <c r="F214" s="114">
        <f t="shared" si="26"/>
        <v>0.88284518828451874</v>
      </c>
      <c r="G214" s="113">
        <v>515</v>
      </c>
      <c r="H214" s="114">
        <f t="shared" si="26"/>
        <v>0.14444444444444438</v>
      </c>
      <c r="I214" s="113">
        <v>246</v>
      </c>
      <c r="J214" s="114">
        <f t="shared" si="26"/>
        <v>-0.52233009708737865</v>
      </c>
      <c r="K214" s="113">
        <v>449</v>
      </c>
      <c r="L214" s="114">
        <f t="shared" si="26"/>
        <v>0.82520325203252032</v>
      </c>
      <c r="M214" s="113"/>
      <c r="N214" s="114"/>
      <c r="O214" s="114"/>
    </row>
    <row r="215" spans="2:16" x14ac:dyDescent="0.25">
      <c r="B215" s="112" t="s">
        <v>84</v>
      </c>
      <c r="C215" s="113">
        <v>97</v>
      </c>
      <c r="D215" s="114">
        <v>-0.11009174311926606</v>
      </c>
      <c r="E215" s="113">
        <v>22</v>
      </c>
      <c r="F215" s="114">
        <f t="shared" si="26"/>
        <v>-0.77319587628865982</v>
      </c>
      <c r="G215" s="113">
        <v>494</v>
      </c>
      <c r="H215" s="114">
        <f t="shared" si="26"/>
        <v>21.454545454545453</v>
      </c>
      <c r="I215" s="113">
        <v>392</v>
      </c>
      <c r="J215" s="114">
        <f t="shared" si="26"/>
        <v>-0.20647773279352222</v>
      </c>
      <c r="K215" s="113">
        <v>394</v>
      </c>
      <c r="L215" s="114">
        <f t="shared" si="26"/>
        <v>5.1020408163264808E-3</v>
      </c>
      <c r="M215" s="113"/>
      <c r="N215" s="114"/>
      <c r="O215" s="114"/>
    </row>
    <row r="216" spans="2:16" x14ac:dyDescent="0.25">
      <c r="B216" s="112" t="s">
        <v>86</v>
      </c>
      <c r="C216" s="113">
        <v>258</v>
      </c>
      <c r="D216" s="114">
        <v>-0.22522522522522526</v>
      </c>
      <c r="E216" s="113">
        <v>48</v>
      </c>
      <c r="F216" s="114">
        <f t="shared" si="26"/>
        <v>-0.81395348837209303</v>
      </c>
      <c r="G216" s="113">
        <v>581</v>
      </c>
      <c r="H216" s="114">
        <f t="shared" si="26"/>
        <v>11.104166666666666</v>
      </c>
      <c r="I216" s="113">
        <v>475</v>
      </c>
      <c r="J216" s="114">
        <f t="shared" si="26"/>
        <v>-0.18244406196213425</v>
      </c>
      <c r="K216" s="113">
        <v>853</v>
      </c>
      <c r="L216" s="114">
        <f t="shared" si="26"/>
        <v>0.7957894736842106</v>
      </c>
      <c r="M216" s="113"/>
      <c r="N216" s="114"/>
      <c r="O216" s="114"/>
    </row>
    <row r="217" spans="2:16" x14ac:dyDescent="0.25">
      <c r="B217" s="112" t="s">
        <v>88</v>
      </c>
      <c r="C217" s="113">
        <v>207</v>
      </c>
      <c r="D217" s="114">
        <v>-0.22180451127819545</v>
      </c>
      <c r="E217" s="113">
        <v>115</v>
      </c>
      <c r="F217" s="114">
        <f t="shared" si="26"/>
        <v>-0.44444444444444442</v>
      </c>
      <c r="G217" s="113">
        <v>344</v>
      </c>
      <c r="H217" s="114">
        <f t="shared" si="26"/>
        <v>1.991304347826087</v>
      </c>
      <c r="I217" s="113">
        <v>699</v>
      </c>
      <c r="J217" s="114">
        <f t="shared" si="26"/>
        <v>1.0319767441860463</v>
      </c>
      <c r="K217" s="113">
        <v>654</v>
      </c>
      <c r="L217" s="114">
        <f t="shared" si="26"/>
        <v>-6.4377682403433445E-2</v>
      </c>
      <c r="M217" s="113"/>
      <c r="N217" s="114"/>
      <c r="O217" s="114"/>
    </row>
    <row r="218" spans="2:16" x14ac:dyDescent="0.25">
      <c r="B218" s="112" t="s">
        <v>90</v>
      </c>
      <c r="C218" s="113">
        <v>186</v>
      </c>
      <c r="D218" s="114">
        <v>-0.22821576763485474</v>
      </c>
      <c r="E218" s="113">
        <v>41</v>
      </c>
      <c r="F218" s="114">
        <f t="shared" si="26"/>
        <v>-0.77956989247311825</v>
      </c>
      <c r="G218" s="113">
        <v>573</v>
      </c>
      <c r="H218" s="114">
        <f t="shared" si="26"/>
        <v>12.975609756097562</v>
      </c>
      <c r="I218" s="113">
        <v>547</v>
      </c>
      <c r="J218" s="114">
        <f t="shared" si="26"/>
        <v>-4.5375218150087271E-2</v>
      </c>
      <c r="K218" s="113">
        <v>669</v>
      </c>
      <c r="L218" s="114">
        <f t="shared" si="26"/>
        <v>0.22303473491773307</v>
      </c>
      <c r="M218" s="113"/>
      <c r="N218" s="114"/>
      <c r="O218" s="114"/>
    </row>
    <row r="219" spans="2:16" ht="15.75" x14ac:dyDescent="0.25">
      <c r="B219" s="115" t="s">
        <v>27</v>
      </c>
      <c r="C219" s="116">
        <v>2496</v>
      </c>
      <c r="D219" s="117">
        <v>-2.7966440271673942E-3</v>
      </c>
      <c r="E219" s="116">
        <v>1300</v>
      </c>
      <c r="F219" s="117">
        <f t="shared" si="26"/>
        <v>-0.47916666666666663</v>
      </c>
      <c r="G219" s="116">
        <v>3663</v>
      </c>
      <c r="H219" s="117">
        <f t="shared" si="26"/>
        <v>1.8176923076923077</v>
      </c>
      <c r="I219" s="116">
        <v>6290</v>
      </c>
      <c r="J219" s="117">
        <f t="shared" si="26"/>
        <v>0.71717171717171713</v>
      </c>
      <c r="K219" s="116">
        <v>6514</v>
      </c>
      <c r="L219" s="117">
        <f t="shared" si="26"/>
        <v>3.5612082670906098E-2</v>
      </c>
      <c r="M219" s="116">
        <v>3337</v>
      </c>
      <c r="N219" s="117">
        <v>0.17417311752287112</v>
      </c>
      <c r="O219" s="117">
        <v>1.5669230769230769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7" t="s">
        <v>241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9" t="s">
        <v>116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7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3"/>
      <c r="C228" s="109" t="s">
        <v>66</v>
      </c>
      <c r="D228" s="110" t="str">
        <f>CONCATENATE("var ",RIGHT(2019,2),"/",RIGHT(2018,2))</f>
        <v>var 19/18</v>
      </c>
      <c r="E228" s="111" t="s">
        <v>66</v>
      </c>
      <c r="F228" s="110" t="str">
        <f>CONCATENATE("var ",RIGHT(E227,2),"/",RIGHT(E227-1,2))</f>
        <v>var 20/19</v>
      </c>
      <c r="G228" s="111" t="s">
        <v>66</v>
      </c>
      <c r="H228" s="110" t="str">
        <f>CONCATENATE("var ",RIGHT(G227,2),"/",RIGHT(G227-1,2))</f>
        <v>var 21/20</v>
      </c>
      <c r="I228" s="111" t="s">
        <v>66</v>
      </c>
      <c r="J228" s="110" t="str">
        <f>CONCATENATE("var ",RIGHT(I227,2),"/",RIGHT(I227-1,2))</f>
        <v>var 22/21</v>
      </c>
      <c r="K228" s="111" t="s">
        <v>66</v>
      </c>
      <c r="L228" s="110" t="str">
        <f>CONCATENATE("var ",RIGHT(K227,2),"/",RIGHT(K227-1,2))</f>
        <v>var 23/22</v>
      </c>
      <c r="M228" s="111" t="s">
        <v>66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68</v>
      </c>
      <c r="C229" s="113">
        <v>283</v>
      </c>
      <c r="D229" s="114">
        <v>-3.082191780821919E-2</v>
      </c>
      <c r="E229" s="113">
        <v>320</v>
      </c>
      <c r="F229" s="114">
        <f t="shared" ref="F229:L241" si="29">IFERROR(E229/C229-1,"-")</f>
        <v>0.13074204946996471</v>
      </c>
      <c r="G229" s="113">
        <v>5</v>
      </c>
      <c r="H229" s="114">
        <f t="shared" si="29"/>
        <v>-0.984375</v>
      </c>
      <c r="I229" s="113">
        <v>446</v>
      </c>
      <c r="J229" s="114">
        <f t="shared" si="29"/>
        <v>88.2</v>
      </c>
      <c r="K229" s="113">
        <v>475</v>
      </c>
      <c r="L229" s="114">
        <f t="shared" si="29"/>
        <v>6.5022421524663754E-2</v>
      </c>
      <c r="M229" s="113">
        <v>480</v>
      </c>
      <c r="N229" s="114">
        <f t="shared" ref="N229:N233" si="30">IFERROR(M229/K229-1,"-")</f>
        <v>1.0526315789473717E-2</v>
      </c>
      <c r="O229" s="114">
        <f>M229/C229-1</f>
        <v>0.69611307420494706</v>
      </c>
    </row>
    <row r="230" spans="2:16" x14ac:dyDescent="0.25">
      <c r="B230" s="112" t="s">
        <v>70</v>
      </c>
      <c r="C230" s="113">
        <v>225</v>
      </c>
      <c r="D230" s="114">
        <v>-0.29022082018927442</v>
      </c>
      <c r="E230" s="113">
        <v>388</v>
      </c>
      <c r="F230" s="114">
        <f t="shared" si="29"/>
        <v>0.72444444444444445</v>
      </c>
      <c r="G230" s="113">
        <v>25</v>
      </c>
      <c r="H230" s="114">
        <f t="shared" si="29"/>
        <v>-0.93556701030927836</v>
      </c>
      <c r="I230" s="113">
        <v>483</v>
      </c>
      <c r="J230" s="114">
        <f t="shared" si="29"/>
        <v>18.32</v>
      </c>
      <c r="K230" s="113">
        <v>598</v>
      </c>
      <c r="L230" s="114">
        <f t="shared" si="29"/>
        <v>0.23809523809523814</v>
      </c>
      <c r="M230" s="113">
        <v>677</v>
      </c>
      <c r="N230" s="114">
        <f t="shared" si="30"/>
        <v>0.13210702341137126</v>
      </c>
      <c r="O230" s="114">
        <f>IFERROR(M230/C230-1,"-")</f>
        <v>2.0088888888888889</v>
      </c>
    </row>
    <row r="231" spans="2:16" x14ac:dyDescent="0.25">
      <c r="B231" s="112" t="s">
        <v>72</v>
      </c>
      <c r="C231" s="113">
        <v>400</v>
      </c>
      <c r="D231" s="114">
        <v>0.11731843575418988</v>
      </c>
      <c r="E231" s="113">
        <v>167</v>
      </c>
      <c r="F231" s="114">
        <f t="shared" si="29"/>
        <v>-0.58250000000000002</v>
      </c>
      <c r="G231" s="113">
        <v>32</v>
      </c>
      <c r="H231" s="114">
        <f t="shared" si="29"/>
        <v>-0.80838323353293418</v>
      </c>
      <c r="I231" s="113">
        <v>540</v>
      </c>
      <c r="J231" s="114">
        <f t="shared" si="29"/>
        <v>15.875</v>
      </c>
      <c r="K231" s="113">
        <v>372</v>
      </c>
      <c r="L231" s="114">
        <f t="shared" si="29"/>
        <v>-0.31111111111111112</v>
      </c>
      <c r="M231" s="113">
        <v>497</v>
      </c>
      <c r="N231" s="114">
        <f t="shared" si="30"/>
        <v>0.33602150537634401</v>
      </c>
      <c r="O231" s="114">
        <f t="shared" ref="O231:O233" si="31">IFERROR(M231/C231-1,"-")</f>
        <v>0.24249999999999994</v>
      </c>
    </row>
    <row r="232" spans="2:16" x14ac:dyDescent="0.25">
      <c r="B232" s="112" t="s">
        <v>74</v>
      </c>
      <c r="C232" s="113">
        <v>327</v>
      </c>
      <c r="D232" s="114">
        <v>0.58737864077669899</v>
      </c>
      <c r="E232" s="113">
        <v>0</v>
      </c>
      <c r="F232" s="114">
        <f t="shared" si="29"/>
        <v>-1</v>
      </c>
      <c r="G232" s="113">
        <v>91</v>
      </c>
      <c r="H232" s="114" t="str">
        <f t="shared" si="29"/>
        <v>-</v>
      </c>
      <c r="I232" s="113">
        <v>533</v>
      </c>
      <c r="J232" s="114">
        <f t="shared" si="29"/>
        <v>4.8571428571428568</v>
      </c>
      <c r="K232" s="113">
        <v>264</v>
      </c>
      <c r="L232" s="114">
        <f t="shared" si="29"/>
        <v>-0.50469043151969983</v>
      </c>
      <c r="M232" s="113">
        <v>408</v>
      </c>
      <c r="N232" s="114">
        <f t="shared" si="30"/>
        <v>0.54545454545454541</v>
      </c>
      <c r="O232" s="114">
        <f t="shared" si="31"/>
        <v>0.24770642201834869</v>
      </c>
    </row>
    <row r="233" spans="2:16" x14ac:dyDescent="0.25">
      <c r="B233" s="112" t="s">
        <v>76</v>
      </c>
      <c r="C233" s="113">
        <v>185</v>
      </c>
      <c r="D233" s="114">
        <v>-0.2992424242424242</v>
      </c>
      <c r="E233" s="113">
        <v>0</v>
      </c>
      <c r="F233" s="114">
        <f t="shared" si="29"/>
        <v>-1</v>
      </c>
      <c r="G233" s="113">
        <v>322</v>
      </c>
      <c r="H233" s="114" t="str">
        <f t="shared" si="29"/>
        <v>-</v>
      </c>
      <c r="I233" s="113">
        <v>275</v>
      </c>
      <c r="J233" s="114">
        <f t="shared" si="29"/>
        <v>-0.14596273291925466</v>
      </c>
      <c r="K233" s="113">
        <v>366</v>
      </c>
      <c r="L233" s="114">
        <f t="shared" si="29"/>
        <v>0.33090909090909082</v>
      </c>
      <c r="M233" s="113">
        <v>265</v>
      </c>
      <c r="N233" s="114">
        <f t="shared" si="30"/>
        <v>-0.27595628415300544</v>
      </c>
      <c r="O233" s="114">
        <f t="shared" si="31"/>
        <v>0.43243243243243246</v>
      </c>
    </row>
    <row r="234" spans="2:16" x14ac:dyDescent="0.25">
      <c r="B234" s="112" t="s">
        <v>78</v>
      </c>
      <c r="C234" s="113">
        <v>325</v>
      </c>
      <c r="D234" s="114">
        <v>5.8631921824104261E-2</v>
      </c>
      <c r="E234" s="113">
        <v>0</v>
      </c>
      <c r="F234" s="114">
        <f t="shared" si="29"/>
        <v>-1</v>
      </c>
      <c r="G234" s="113">
        <v>520</v>
      </c>
      <c r="H234" s="114" t="str">
        <f t="shared" si="29"/>
        <v>-</v>
      </c>
      <c r="I234" s="113">
        <v>128</v>
      </c>
      <c r="J234" s="114">
        <f t="shared" si="29"/>
        <v>-0.75384615384615383</v>
      </c>
      <c r="K234" s="113">
        <v>260</v>
      </c>
      <c r="L234" s="114">
        <f t="shared" si="29"/>
        <v>1.03125</v>
      </c>
      <c r="M234" s="113"/>
      <c r="N234" s="114"/>
      <c r="O234" s="114"/>
    </row>
    <row r="235" spans="2:16" x14ac:dyDescent="0.25">
      <c r="B235" s="112" t="s">
        <v>80</v>
      </c>
      <c r="C235" s="113">
        <v>493</v>
      </c>
      <c r="D235" s="114">
        <v>0.25126903553299496</v>
      </c>
      <c r="E235" s="113">
        <v>0</v>
      </c>
      <c r="F235" s="114">
        <f t="shared" si="29"/>
        <v>-1</v>
      </c>
      <c r="G235" s="113">
        <v>570</v>
      </c>
      <c r="H235" s="114" t="str">
        <f t="shared" si="29"/>
        <v>-</v>
      </c>
      <c r="I235" s="113">
        <v>543</v>
      </c>
      <c r="J235" s="114">
        <f t="shared" si="29"/>
        <v>-4.7368421052631615E-2</v>
      </c>
      <c r="K235" s="113">
        <v>1051</v>
      </c>
      <c r="L235" s="114">
        <f t="shared" si="29"/>
        <v>0.9355432780847146</v>
      </c>
      <c r="M235" s="113"/>
      <c r="N235" s="114"/>
      <c r="O235" s="114"/>
    </row>
    <row r="236" spans="2:16" x14ac:dyDescent="0.25">
      <c r="B236" s="112" t="s">
        <v>82</v>
      </c>
      <c r="C236" s="113">
        <v>392</v>
      </c>
      <c r="D236" s="114">
        <v>0.22500000000000009</v>
      </c>
      <c r="E236" s="113">
        <v>456</v>
      </c>
      <c r="F236" s="114">
        <f t="shared" si="29"/>
        <v>0.16326530612244894</v>
      </c>
      <c r="G236" s="113">
        <v>475</v>
      </c>
      <c r="H236" s="114">
        <f t="shared" si="29"/>
        <v>4.1666666666666741E-2</v>
      </c>
      <c r="I236" s="113">
        <v>374</v>
      </c>
      <c r="J236" s="114">
        <f t="shared" si="29"/>
        <v>-0.21263157894736839</v>
      </c>
      <c r="K236" s="113">
        <v>248</v>
      </c>
      <c r="L236" s="114">
        <f t="shared" si="29"/>
        <v>-0.33689839572192515</v>
      </c>
      <c r="M236" s="113"/>
      <c r="N236" s="114"/>
      <c r="O236" s="114"/>
    </row>
    <row r="237" spans="2:16" x14ac:dyDescent="0.25">
      <c r="B237" s="112" t="s">
        <v>84</v>
      </c>
      <c r="C237" s="113">
        <v>249</v>
      </c>
      <c r="D237" s="114">
        <v>-0.12014134275618371</v>
      </c>
      <c r="E237" s="113">
        <v>1202</v>
      </c>
      <c r="F237" s="114">
        <f t="shared" si="29"/>
        <v>3.8273092369477908</v>
      </c>
      <c r="G237" s="113">
        <v>618</v>
      </c>
      <c r="H237" s="114">
        <f t="shared" si="29"/>
        <v>-0.4858569051580699</v>
      </c>
      <c r="I237" s="113">
        <v>425</v>
      </c>
      <c r="J237" s="114">
        <f t="shared" si="29"/>
        <v>-0.31229773462783172</v>
      </c>
      <c r="K237" s="113">
        <v>370</v>
      </c>
      <c r="L237" s="114">
        <f t="shared" si="29"/>
        <v>-0.12941176470588234</v>
      </c>
      <c r="M237" s="113"/>
      <c r="N237" s="114"/>
      <c r="O237" s="114"/>
    </row>
    <row r="238" spans="2:16" x14ac:dyDescent="0.25">
      <c r="B238" s="112" t="s">
        <v>86</v>
      </c>
      <c r="C238" s="113">
        <v>214</v>
      </c>
      <c r="D238" s="114">
        <v>-0.48803827751196172</v>
      </c>
      <c r="E238" s="113">
        <v>163</v>
      </c>
      <c r="F238" s="114">
        <f t="shared" si="29"/>
        <v>-0.23831775700934577</v>
      </c>
      <c r="G238" s="113">
        <v>624</v>
      </c>
      <c r="H238" s="114">
        <f t="shared" si="29"/>
        <v>2.8282208588957056</v>
      </c>
      <c r="I238" s="113">
        <v>357</v>
      </c>
      <c r="J238" s="114">
        <f t="shared" si="29"/>
        <v>-0.42788461538461542</v>
      </c>
      <c r="K238" s="113">
        <v>373</v>
      </c>
      <c r="L238" s="114">
        <f t="shared" si="29"/>
        <v>4.481792717086841E-2</v>
      </c>
      <c r="M238" s="113"/>
      <c r="N238" s="114"/>
      <c r="O238" s="114"/>
    </row>
    <row r="239" spans="2:16" x14ac:dyDescent="0.25">
      <c r="B239" s="112" t="s">
        <v>88</v>
      </c>
      <c r="C239" s="113">
        <v>362</v>
      </c>
      <c r="D239" s="114">
        <v>0.22297297297297303</v>
      </c>
      <c r="E239" s="113">
        <v>46</v>
      </c>
      <c r="F239" s="114">
        <f t="shared" si="29"/>
        <v>-0.8729281767955801</v>
      </c>
      <c r="G239" s="113">
        <v>469</v>
      </c>
      <c r="H239" s="114">
        <f t="shared" si="29"/>
        <v>9.195652173913043</v>
      </c>
      <c r="I239" s="113">
        <v>291</v>
      </c>
      <c r="J239" s="114">
        <f t="shared" si="29"/>
        <v>-0.3795309168443497</v>
      </c>
      <c r="K239" s="113">
        <v>504</v>
      </c>
      <c r="L239" s="114">
        <f t="shared" si="29"/>
        <v>0.731958762886598</v>
      </c>
      <c r="M239" s="113"/>
      <c r="N239" s="114"/>
      <c r="O239" s="114"/>
    </row>
    <row r="240" spans="2:16" x14ac:dyDescent="0.25">
      <c r="B240" s="112" t="s">
        <v>90</v>
      </c>
      <c r="C240" s="113">
        <v>294</v>
      </c>
      <c r="D240" s="114">
        <v>-0.17877094972067042</v>
      </c>
      <c r="E240" s="113">
        <v>71</v>
      </c>
      <c r="F240" s="114">
        <f t="shared" si="29"/>
        <v>-0.75850340136054428</v>
      </c>
      <c r="G240" s="113">
        <v>617</v>
      </c>
      <c r="H240" s="114">
        <f t="shared" si="29"/>
        <v>7.6901408450704221</v>
      </c>
      <c r="I240" s="113">
        <v>355</v>
      </c>
      <c r="J240" s="114">
        <f t="shared" si="29"/>
        <v>-0.42463533225283634</v>
      </c>
      <c r="K240" s="113">
        <v>459</v>
      </c>
      <c r="L240" s="114">
        <f t="shared" si="29"/>
        <v>0.29295774647887329</v>
      </c>
      <c r="M240" s="113"/>
      <c r="N240" s="114"/>
      <c r="O240" s="114"/>
    </row>
    <row r="241" spans="2:16" ht="15.75" x14ac:dyDescent="0.25">
      <c r="B241" s="115" t="s">
        <v>27</v>
      </c>
      <c r="C241" s="116">
        <v>3749</v>
      </c>
      <c r="D241" s="117">
        <v>-1.6784683975872072E-2</v>
      </c>
      <c r="E241" s="116">
        <v>2838</v>
      </c>
      <c r="F241" s="117">
        <f t="shared" si="29"/>
        <v>-0.24299813283542282</v>
      </c>
      <c r="G241" s="116">
        <v>4368</v>
      </c>
      <c r="H241" s="117">
        <f t="shared" si="29"/>
        <v>0.53911205073995783</v>
      </c>
      <c r="I241" s="116">
        <v>4750</v>
      </c>
      <c r="J241" s="117">
        <f t="shared" si="29"/>
        <v>8.7454212454212366E-2</v>
      </c>
      <c r="K241" s="116">
        <v>5340</v>
      </c>
      <c r="L241" s="117">
        <f t="shared" si="29"/>
        <v>0.12421052631578955</v>
      </c>
      <c r="M241" s="116">
        <v>2327</v>
      </c>
      <c r="N241" s="117">
        <v>0.12144578313253018</v>
      </c>
      <c r="O241" s="117">
        <v>0.63873239436619711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7" t="s">
        <v>243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9" t="s">
        <v>125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7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3"/>
      <c r="C250" s="109" t="s">
        <v>66</v>
      </c>
      <c r="D250" s="110" t="str">
        <f>CONCATENATE("var ",RIGHT(2019,2),"/",RIGHT(2018,2))</f>
        <v>var 19/18</v>
      </c>
      <c r="E250" s="111" t="s">
        <v>66</v>
      </c>
      <c r="F250" s="110" t="str">
        <f>CONCATENATE("var ",RIGHT(E249,2),"/",RIGHT(E249-1,2))</f>
        <v>var 20/19</v>
      </c>
      <c r="G250" s="111" t="s">
        <v>66</v>
      </c>
      <c r="H250" s="110" t="str">
        <f>CONCATENATE("var ",RIGHT(G249,2),"/",RIGHT(G249-1,2))</f>
        <v>var 21/20</v>
      </c>
      <c r="I250" s="111" t="s">
        <v>66</v>
      </c>
      <c r="J250" s="110" t="str">
        <f>CONCATENATE("var ",RIGHT(I249,2),"/",RIGHT(I249-1,2))</f>
        <v>var 22/21</v>
      </c>
      <c r="K250" s="111" t="s">
        <v>66</v>
      </c>
      <c r="L250" s="110" t="str">
        <f>CONCATENATE("var ",RIGHT(K249,2),"/",RIGHT(K249-1,2))</f>
        <v>var 23/22</v>
      </c>
      <c r="M250" s="111" t="s">
        <v>66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68</v>
      </c>
      <c r="C251" s="113">
        <v>123</v>
      </c>
      <c r="D251" s="114">
        <v>0.14953271028037385</v>
      </c>
      <c r="E251" s="113">
        <v>121</v>
      </c>
      <c r="F251" s="114">
        <f t="shared" ref="F251:L263" si="32">IFERROR(E251/C251-1,"-")</f>
        <v>-1.6260162601625994E-2</v>
      </c>
      <c r="G251" s="113">
        <v>0</v>
      </c>
      <c r="H251" s="114">
        <f t="shared" si="32"/>
        <v>-1</v>
      </c>
      <c r="I251" s="113">
        <v>100</v>
      </c>
      <c r="J251" s="114" t="str">
        <f t="shared" si="32"/>
        <v>-</v>
      </c>
      <c r="K251" s="113">
        <v>170</v>
      </c>
      <c r="L251" s="114">
        <f t="shared" si="32"/>
        <v>0.7</v>
      </c>
      <c r="M251" s="113">
        <v>178</v>
      </c>
      <c r="N251" s="114">
        <f t="shared" ref="N251:N255" si="33">IFERROR(M251/K251-1,"-")</f>
        <v>4.705882352941182E-2</v>
      </c>
      <c r="O251" s="114">
        <f>M251/C251-1</f>
        <v>0.44715447154471555</v>
      </c>
    </row>
    <row r="252" spans="2:16" x14ac:dyDescent="0.25">
      <c r="B252" s="112" t="s">
        <v>70</v>
      </c>
      <c r="C252" s="113">
        <v>139</v>
      </c>
      <c r="D252" s="114">
        <v>6.1068702290076438E-2</v>
      </c>
      <c r="E252" s="113">
        <v>175</v>
      </c>
      <c r="F252" s="114">
        <f t="shared" si="32"/>
        <v>0.25899280575539563</v>
      </c>
      <c r="G252" s="113">
        <v>0</v>
      </c>
      <c r="H252" s="114">
        <f t="shared" si="32"/>
        <v>-1</v>
      </c>
      <c r="I252" s="113">
        <v>157</v>
      </c>
      <c r="J252" s="114" t="str">
        <f t="shared" si="32"/>
        <v>-</v>
      </c>
      <c r="K252" s="113">
        <v>240</v>
      </c>
      <c r="L252" s="114">
        <f t="shared" si="32"/>
        <v>0.52866242038216571</v>
      </c>
      <c r="M252" s="113">
        <v>373</v>
      </c>
      <c r="N252" s="114">
        <f t="shared" si="33"/>
        <v>0.5541666666666667</v>
      </c>
      <c r="O252" s="114">
        <f>IFERROR(M252/C252-1,"-")</f>
        <v>1.6834532374100721</v>
      </c>
    </row>
    <row r="253" spans="2:16" x14ac:dyDescent="0.25">
      <c r="B253" s="112" t="s">
        <v>72</v>
      </c>
      <c r="C253" s="113">
        <v>139</v>
      </c>
      <c r="D253" s="114">
        <v>3.7313432835820892E-2</v>
      </c>
      <c r="E253" s="113">
        <v>90</v>
      </c>
      <c r="F253" s="114">
        <f t="shared" si="32"/>
        <v>-0.35251798561151082</v>
      </c>
      <c r="G253" s="113">
        <v>0</v>
      </c>
      <c r="H253" s="114">
        <f t="shared" si="32"/>
        <v>-1</v>
      </c>
      <c r="I253" s="113">
        <v>132</v>
      </c>
      <c r="J253" s="114" t="str">
        <f t="shared" si="32"/>
        <v>-</v>
      </c>
      <c r="K253" s="113">
        <v>204</v>
      </c>
      <c r="L253" s="114">
        <f t="shared" si="32"/>
        <v>0.54545454545454541</v>
      </c>
      <c r="M253" s="113">
        <v>254</v>
      </c>
      <c r="N253" s="114">
        <f t="shared" si="33"/>
        <v>0.24509803921568629</v>
      </c>
      <c r="O253" s="114">
        <f t="shared" ref="O253:O255" si="34">IFERROR(M253/C253-1,"-")</f>
        <v>0.82733812949640284</v>
      </c>
    </row>
    <row r="254" spans="2:16" x14ac:dyDescent="0.25">
      <c r="B254" s="112" t="s">
        <v>74</v>
      </c>
      <c r="C254" s="113">
        <v>27</v>
      </c>
      <c r="D254" s="114">
        <v>-0.42553191489361697</v>
      </c>
      <c r="E254" s="113">
        <v>0</v>
      </c>
      <c r="F254" s="114">
        <f t="shared" si="32"/>
        <v>-1</v>
      </c>
      <c r="G254" s="113">
        <v>4</v>
      </c>
      <c r="H254" s="114" t="str">
        <f t="shared" si="32"/>
        <v>-</v>
      </c>
      <c r="I254" s="113">
        <v>60</v>
      </c>
      <c r="J254" s="114">
        <f t="shared" si="32"/>
        <v>14</v>
      </c>
      <c r="K254" s="113">
        <v>53</v>
      </c>
      <c r="L254" s="114">
        <f t="shared" si="32"/>
        <v>-0.1166666666666667</v>
      </c>
      <c r="M254" s="113">
        <v>57</v>
      </c>
      <c r="N254" s="114">
        <f t="shared" si="33"/>
        <v>7.547169811320753E-2</v>
      </c>
      <c r="O254" s="114">
        <f t="shared" si="34"/>
        <v>1.1111111111111112</v>
      </c>
    </row>
    <row r="255" spans="2:16" x14ac:dyDescent="0.25">
      <c r="B255" s="112" t="s">
        <v>76</v>
      </c>
      <c r="C255" s="113">
        <v>15</v>
      </c>
      <c r="D255" s="114">
        <v>4</v>
      </c>
      <c r="E255" s="113">
        <v>0</v>
      </c>
      <c r="F255" s="114">
        <f t="shared" si="32"/>
        <v>-1</v>
      </c>
      <c r="G255" s="113">
        <v>0</v>
      </c>
      <c r="H255" s="114" t="str">
        <f t="shared" si="32"/>
        <v>-</v>
      </c>
      <c r="I255" s="113">
        <v>16</v>
      </c>
      <c r="J255" s="114" t="str">
        <f t="shared" si="32"/>
        <v>-</v>
      </c>
      <c r="K255" s="113">
        <v>19</v>
      </c>
      <c r="L255" s="114">
        <f t="shared" si="32"/>
        <v>0.1875</v>
      </c>
      <c r="M255" s="113">
        <v>9</v>
      </c>
      <c r="N255" s="114">
        <f t="shared" si="33"/>
        <v>-0.52631578947368429</v>
      </c>
      <c r="O255" s="114">
        <f t="shared" si="34"/>
        <v>-0.4</v>
      </c>
    </row>
    <row r="256" spans="2:16" x14ac:dyDescent="0.25">
      <c r="B256" s="112" t="s">
        <v>78</v>
      </c>
      <c r="C256" s="113">
        <v>11</v>
      </c>
      <c r="D256" s="114">
        <v>0.83333333333333326</v>
      </c>
      <c r="E256" s="113">
        <v>0</v>
      </c>
      <c r="F256" s="114">
        <f t="shared" si="32"/>
        <v>-1</v>
      </c>
      <c r="G256" s="113">
        <v>10</v>
      </c>
      <c r="H256" s="114" t="str">
        <f t="shared" si="32"/>
        <v>-</v>
      </c>
      <c r="I256" s="113">
        <v>6</v>
      </c>
      <c r="J256" s="114">
        <f t="shared" si="32"/>
        <v>-0.4</v>
      </c>
      <c r="K256" s="113">
        <v>14</v>
      </c>
      <c r="L256" s="114">
        <f t="shared" si="32"/>
        <v>1.3333333333333335</v>
      </c>
      <c r="M256" s="113"/>
      <c r="N256" s="114"/>
      <c r="O256" s="114"/>
    </row>
    <row r="257" spans="2:16" x14ac:dyDescent="0.25">
      <c r="B257" s="112" t="s">
        <v>80</v>
      </c>
      <c r="C257" s="113">
        <v>25</v>
      </c>
      <c r="D257" s="114">
        <v>-0.51923076923076916</v>
      </c>
      <c r="E257" s="113">
        <v>0</v>
      </c>
      <c r="F257" s="114">
        <f t="shared" si="32"/>
        <v>-1</v>
      </c>
      <c r="G257" s="113">
        <v>26</v>
      </c>
      <c r="H257" s="114" t="str">
        <f t="shared" si="32"/>
        <v>-</v>
      </c>
      <c r="I257" s="113">
        <v>24</v>
      </c>
      <c r="J257" s="114">
        <f t="shared" si="32"/>
        <v>-7.6923076923076872E-2</v>
      </c>
      <c r="K257" s="113">
        <v>153</v>
      </c>
      <c r="L257" s="114">
        <f t="shared" si="32"/>
        <v>5.375</v>
      </c>
      <c r="M257" s="113"/>
      <c r="N257" s="114"/>
      <c r="O257" s="114"/>
    </row>
    <row r="258" spans="2:16" x14ac:dyDescent="0.25">
      <c r="B258" s="112" t="s">
        <v>82</v>
      </c>
      <c r="C258" s="113">
        <v>24</v>
      </c>
      <c r="D258" s="114">
        <v>23</v>
      </c>
      <c r="E258" s="113">
        <v>3</v>
      </c>
      <c r="F258" s="114">
        <f t="shared" si="32"/>
        <v>-0.875</v>
      </c>
      <c r="G258" s="113">
        <v>11</v>
      </c>
      <c r="H258" s="114">
        <f t="shared" si="32"/>
        <v>2.6666666666666665</v>
      </c>
      <c r="I258" s="113">
        <v>41</v>
      </c>
      <c r="J258" s="114">
        <f t="shared" si="32"/>
        <v>2.7272727272727271</v>
      </c>
      <c r="K258" s="113">
        <v>17</v>
      </c>
      <c r="L258" s="114">
        <f t="shared" si="32"/>
        <v>-0.58536585365853666</v>
      </c>
      <c r="M258" s="113"/>
      <c r="N258" s="114"/>
      <c r="O258" s="114"/>
    </row>
    <row r="259" spans="2:16" x14ac:dyDescent="0.25">
      <c r="B259" s="112" t="s">
        <v>84</v>
      </c>
      <c r="C259" s="113">
        <v>10</v>
      </c>
      <c r="D259" s="114">
        <v>9</v>
      </c>
      <c r="E259" s="113">
        <v>14</v>
      </c>
      <c r="F259" s="114">
        <f t="shared" si="32"/>
        <v>0.39999999999999991</v>
      </c>
      <c r="G259" s="113">
        <v>10</v>
      </c>
      <c r="H259" s="114">
        <f t="shared" si="32"/>
        <v>-0.2857142857142857</v>
      </c>
      <c r="I259" s="113">
        <v>16</v>
      </c>
      <c r="J259" s="114">
        <f t="shared" si="32"/>
        <v>0.60000000000000009</v>
      </c>
      <c r="K259" s="113">
        <v>43</v>
      </c>
      <c r="L259" s="114">
        <f t="shared" si="32"/>
        <v>1.6875</v>
      </c>
      <c r="M259" s="113"/>
      <c r="N259" s="114"/>
      <c r="O259" s="114"/>
    </row>
    <row r="260" spans="2:16" x14ac:dyDescent="0.25">
      <c r="B260" s="112" t="s">
        <v>86</v>
      </c>
      <c r="C260" s="113">
        <v>54</v>
      </c>
      <c r="D260" s="114">
        <v>0.42105263157894735</v>
      </c>
      <c r="E260" s="113">
        <v>0</v>
      </c>
      <c r="F260" s="114">
        <f t="shared" si="32"/>
        <v>-1</v>
      </c>
      <c r="G260" s="113">
        <v>78</v>
      </c>
      <c r="H260" s="114" t="str">
        <f t="shared" si="32"/>
        <v>-</v>
      </c>
      <c r="I260" s="113">
        <v>374</v>
      </c>
      <c r="J260" s="114">
        <f t="shared" si="32"/>
        <v>3.7948717948717947</v>
      </c>
      <c r="K260" s="113">
        <v>91</v>
      </c>
      <c r="L260" s="114">
        <f t="shared" si="32"/>
        <v>-0.75668449197860965</v>
      </c>
      <c r="M260" s="113"/>
      <c r="N260" s="114"/>
      <c r="O260" s="114"/>
    </row>
    <row r="261" spans="2:16" x14ac:dyDescent="0.25">
      <c r="B261" s="112" t="s">
        <v>88</v>
      </c>
      <c r="C261" s="113">
        <v>153</v>
      </c>
      <c r="D261" s="114">
        <v>0.125</v>
      </c>
      <c r="E261" s="113">
        <v>0</v>
      </c>
      <c r="F261" s="114">
        <f t="shared" si="32"/>
        <v>-1</v>
      </c>
      <c r="G261" s="113">
        <v>107</v>
      </c>
      <c r="H261" s="114" t="str">
        <f t="shared" si="32"/>
        <v>-</v>
      </c>
      <c r="I261" s="113">
        <v>217</v>
      </c>
      <c r="J261" s="114">
        <f t="shared" si="32"/>
        <v>1.02803738317757</v>
      </c>
      <c r="K261" s="113">
        <v>277</v>
      </c>
      <c r="L261" s="114">
        <f t="shared" si="32"/>
        <v>0.27649769585253448</v>
      </c>
      <c r="M261" s="113"/>
      <c r="N261" s="114"/>
      <c r="O261" s="114"/>
    </row>
    <row r="262" spans="2:16" x14ac:dyDescent="0.25">
      <c r="B262" s="112" t="s">
        <v>90</v>
      </c>
      <c r="C262" s="113">
        <v>106</v>
      </c>
      <c r="D262" s="114">
        <v>0.23255813953488369</v>
      </c>
      <c r="E262" s="113">
        <v>3</v>
      </c>
      <c r="F262" s="114">
        <f t="shared" si="32"/>
        <v>-0.97169811320754718</v>
      </c>
      <c r="G262" s="113">
        <v>123</v>
      </c>
      <c r="H262" s="114">
        <f t="shared" si="32"/>
        <v>40</v>
      </c>
      <c r="I262" s="113">
        <v>118</v>
      </c>
      <c r="J262" s="114">
        <f t="shared" si="32"/>
        <v>-4.065040650406504E-2</v>
      </c>
      <c r="K262" s="113">
        <v>176</v>
      </c>
      <c r="L262" s="114">
        <f t="shared" si="32"/>
        <v>0.49152542372881358</v>
      </c>
      <c r="M262" s="113"/>
      <c r="N262" s="114"/>
      <c r="O262" s="114"/>
    </row>
    <row r="263" spans="2:16" ht="15.75" x14ac:dyDescent="0.25">
      <c r="B263" s="115" t="s">
        <v>27</v>
      </c>
      <c r="C263" s="116">
        <v>826</v>
      </c>
      <c r="D263" s="117">
        <v>0.1132075471698113</v>
      </c>
      <c r="E263" s="116">
        <v>406</v>
      </c>
      <c r="F263" s="117">
        <f t="shared" si="32"/>
        <v>-0.50847457627118642</v>
      </c>
      <c r="G263" s="116">
        <v>369</v>
      </c>
      <c r="H263" s="117">
        <f t="shared" si="32"/>
        <v>-9.113300492610843E-2</v>
      </c>
      <c r="I263" s="116">
        <v>1261</v>
      </c>
      <c r="J263" s="117">
        <f t="shared" si="32"/>
        <v>2.4173441734417342</v>
      </c>
      <c r="K263" s="116">
        <v>1457</v>
      </c>
      <c r="L263" s="117">
        <f t="shared" si="32"/>
        <v>0.15543219666930996</v>
      </c>
      <c r="M263" s="116">
        <v>871</v>
      </c>
      <c r="N263" s="117">
        <v>0.26967930029154519</v>
      </c>
      <c r="O263" s="117">
        <v>0.9661399548532732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7" t="s">
        <v>244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9" t="s">
        <v>128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7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3"/>
      <c r="C272" s="109" t="s">
        <v>66</v>
      </c>
      <c r="D272" s="110" t="str">
        <f>CONCATENATE("var ",RIGHT(2019,2),"/",RIGHT(2018,2))</f>
        <v>var 19/18</v>
      </c>
      <c r="E272" s="111" t="s">
        <v>66</v>
      </c>
      <c r="F272" s="110" t="str">
        <f>CONCATENATE("var ",RIGHT(E271,2),"/",RIGHT(E271-1,2))</f>
        <v>var 20/19</v>
      </c>
      <c r="G272" s="111" t="s">
        <v>66</v>
      </c>
      <c r="H272" s="110" t="str">
        <f>CONCATENATE("var ",RIGHT(G271,2),"/",RIGHT(G271-1,2))</f>
        <v>var 21/20</v>
      </c>
      <c r="I272" s="111" t="s">
        <v>66</v>
      </c>
      <c r="J272" s="110" t="str">
        <f>CONCATENATE("var ",RIGHT(I271,2),"/",RIGHT(I271-1,2))</f>
        <v>var 22/21</v>
      </c>
      <c r="K272" s="111" t="s">
        <v>66</v>
      </c>
      <c r="L272" s="110" t="str">
        <f>CONCATENATE("var ",RIGHT(K271,2),"/",RIGHT(K271-1,2))</f>
        <v>var 23/22</v>
      </c>
      <c r="M272" s="111" t="s">
        <v>66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68</v>
      </c>
      <c r="C273" s="113">
        <v>345</v>
      </c>
      <c r="D273" s="114">
        <v>-0.16464891041162233</v>
      </c>
      <c r="E273" s="113">
        <v>316</v>
      </c>
      <c r="F273" s="114">
        <f t="shared" ref="F273:L285" si="35">IFERROR(E273/C273-1,"-")</f>
        <v>-8.4057971014492749E-2</v>
      </c>
      <c r="G273" s="113">
        <v>0</v>
      </c>
      <c r="H273" s="114">
        <f t="shared" si="35"/>
        <v>-1</v>
      </c>
      <c r="I273" s="113">
        <v>227</v>
      </c>
      <c r="J273" s="114" t="str">
        <f t="shared" si="35"/>
        <v>-</v>
      </c>
      <c r="K273" s="113">
        <v>189</v>
      </c>
      <c r="L273" s="114">
        <f t="shared" si="35"/>
        <v>-0.16740088105726869</v>
      </c>
      <c r="M273" s="113">
        <v>274</v>
      </c>
      <c r="N273" s="114">
        <f t="shared" ref="N273:N277" si="36">IFERROR(M273/K273-1,"-")</f>
        <v>0.44973544973544977</v>
      </c>
      <c r="O273" s="114">
        <f>M273/C273-1</f>
        <v>-0.20579710144927532</v>
      </c>
    </row>
    <row r="274" spans="2:15" x14ac:dyDescent="0.25">
      <c r="B274" s="112" t="s">
        <v>70</v>
      </c>
      <c r="C274" s="113">
        <v>186</v>
      </c>
      <c r="D274" s="114">
        <v>-0.33333333333333337</v>
      </c>
      <c r="E274" s="113">
        <v>459</v>
      </c>
      <c r="F274" s="114">
        <f t="shared" si="35"/>
        <v>1.467741935483871</v>
      </c>
      <c r="G274" s="113">
        <v>0</v>
      </c>
      <c r="H274" s="114">
        <f t="shared" si="35"/>
        <v>-1</v>
      </c>
      <c r="I274" s="113">
        <v>129</v>
      </c>
      <c r="J274" s="114" t="str">
        <f t="shared" si="35"/>
        <v>-</v>
      </c>
      <c r="K274" s="113">
        <v>124</v>
      </c>
      <c r="L274" s="114">
        <f t="shared" si="35"/>
        <v>-3.8759689922480578E-2</v>
      </c>
      <c r="M274" s="113">
        <v>414</v>
      </c>
      <c r="N274" s="114">
        <f t="shared" si="36"/>
        <v>2.338709677419355</v>
      </c>
      <c r="O274" s="114">
        <f>IFERROR(M274/C274-1,"-")</f>
        <v>1.225806451612903</v>
      </c>
    </row>
    <row r="275" spans="2:15" x14ac:dyDescent="0.25">
      <c r="B275" s="112" t="s">
        <v>72</v>
      </c>
      <c r="C275" s="113">
        <v>192</v>
      </c>
      <c r="D275" s="114">
        <v>-0.41104294478527603</v>
      </c>
      <c r="E275" s="113">
        <v>134</v>
      </c>
      <c r="F275" s="114">
        <f t="shared" si="35"/>
        <v>-0.30208333333333337</v>
      </c>
      <c r="G275" s="113">
        <v>0</v>
      </c>
      <c r="H275" s="114">
        <f t="shared" si="35"/>
        <v>-1</v>
      </c>
      <c r="I275" s="113">
        <v>250</v>
      </c>
      <c r="J275" s="114" t="str">
        <f t="shared" si="35"/>
        <v>-</v>
      </c>
      <c r="K275" s="113">
        <v>80</v>
      </c>
      <c r="L275" s="114">
        <f t="shared" si="35"/>
        <v>-0.67999999999999994</v>
      </c>
      <c r="M275" s="113">
        <v>313</v>
      </c>
      <c r="N275" s="114">
        <f t="shared" si="36"/>
        <v>2.9125000000000001</v>
      </c>
      <c r="O275" s="114">
        <f t="shared" ref="O275:O277" si="37">IFERROR(M275/C275-1,"-")</f>
        <v>0.63020833333333326</v>
      </c>
    </row>
    <row r="276" spans="2:15" x14ac:dyDescent="0.25">
      <c r="B276" s="112" t="s">
        <v>74</v>
      </c>
      <c r="C276" s="113">
        <v>67</v>
      </c>
      <c r="D276" s="114">
        <v>-4.2857142857142816E-2</v>
      </c>
      <c r="E276" s="113">
        <v>0</v>
      </c>
      <c r="F276" s="114">
        <f t="shared" si="35"/>
        <v>-1</v>
      </c>
      <c r="G276" s="113">
        <v>4</v>
      </c>
      <c r="H276" s="114" t="str">
        <f t="shared" si="35"/>
        <v>-</v>
      </c>
      <c r="I276" s="113">
        <v>67</v>
      </c>
      <c r="J276" s="114">
        <f t="shared" si="35"/>
        <v>15.75</v>
      </c>
      <c r="K276" s="113">
        <v>26</v>
      </c>
      <c r="L276" s="114">
        <f t="shared" si="35"/>
        <v>-0.61194029850746268</v>
      </c>
      <c r="M276" s="113">
        <v>55</v>
      </c>
      <c r="N276" s="114">
        <f t="shared" si="36"/>
        <v>1.1153846153846154</v>
      </c>
      <c r="O276" s="114">
        <f t="shared" si="37"/>
        <v>-0.17910447761194026</v>
      </c>
    </row>
    <row r="277" spans="2:15" x14ac:dyDescent="0.25">
      <c r="B277" s="112" t="s">
        <v>76</v>
      </c>
      <c r="C277" s="113">
        <v>15</v>
      </c>
      <c r="D277" s="114">
        <v>-0.11764705882352944</v>
      </c>
      <c r="E277" s="113">
        <v>0</v>
      </c>
      <c r="F277" s="114">
        <f t="shared" si="35"/>
        <v>-1</v>
      </c>
      <c r="G277" s="113">
        <v>2</v>
      </c>
      <c r="H277" s="114" t="str">
        <f t="shared" si="35"/>
        <v>-</v>
      </c>
      <c r="I277" s="113">
        <v>18</v>
      </c>
      <c r="J277" s="114">
        <f t="shared" si="35"/>
        <v>8</v>
      </c>
      <c r="K277" s="113">
        <v>3</v>
      </c>
      <c r="L277" s="114">
        <f t="shared" si="35"/>
        <v>-0.83333333333333337</v>
      </c>
      <c r="M277" s="113">
        <v>11</v>
      </c>
      <c r="N277" s="114">
        <f t="shared" si="36"/>
        <v>2.6666666666666665</v>
      </c>
      <c r="O277" s="114">
        <f t="shared" si="37"/>
        <v>-0.26666666666666672</v>
      </c>
    </row>
    <row r="278" spans="2:15" x14ac:dyDescent="0.25">
      <c r="B278" s="112" t="s">
        <v>78</v>
      </c>
      <c r="C278" s="113">
        <v>50</v>
      </c>
      <c r="D278" s="114">
        <v>2.125</v>
      </c>
      <c r="E278" s="113">
        <v>0</v>
      </c>
      <c r="F278" s="114">
        <f t="shared" si="35"/>
        <v>-1</v>
      </c>
      <c r="G278" s="113">
        <v>14</v>
      </c>
      <c r="H278" s="114" t="str">
        <f t="shared" si="35"/>
        <v>-</v>
      </c>
      <c r="I278" s="113">
        <v>10</v>
      </c>
      <c r="J278" s="114">
        <f t="shared" si="35"/>
        <v>-0.2857142857142857</v>
      </c>
      <c r="K278" s="113">
        <v>15</v>
      </c>
      <c r="L278" s="114">
        <f t="shared" si="35"/>
        <v>0.5</v>
      </c>
      <c r="M278" s="113"/>
      <c r="N278" s="114"/>
      <c r="O278" s="114"/>
    </row>
    <row r="279" spans="2:15" x14ac:dyDescent="0.25">
      <c r="B279" s="112" t="s">
        <v>80</v>
      </c>
      <c r="C279" s="113">
        <v>35</v>
      </c>
      <c r="D279" s="114">
        <v>1.1875</v>
      </c>
      <c r="E279" s="113">
        <v>0</v>
      </c>
      <c r="F279" s="114">
        <f t="shared" si="35"/>
        <v>-1</v>
      </c>
      <c r="G279" s="113">
        <v>1</v>
      </c>
      <c r="H279" s="114" t="str">
        <f t="shared" si="35"/>
        <v>-</v>
      </c>
      <c r="I279" s="113">
        <v>7</v>
      </c>
      <c r="J279" s="114">
        <f t="shared" si="35"/>
        <v>6</v>
      </c>
      <c r="K279" s="113">
        <v>18</v>
      </c>
      <c r="L279" s="114">
        <f t="shared" si="35"/>
        <v>1.5714285714285716</v>
      </c>
      <c r="M279" s="113"/>
      <c r="N279" s="114"/>
      <c r="O279" s="114"/>
    </row>
    <row r="280" spans="2:15" x14ac:dyDescent="0.25">
      <c r="B280" s="112" t="s">
        <v>82</v>
      </c>
      <c r="C280" s="113">
        <v>19</v>
      </c>
      <c r="D280" s="114">
        <v>2.8</v>
      </c>
      <c r="E280" s="113">
        <v>0</v>
      </c>
      <c r="F280" s="114">
        <f t="shared" si="35"/>
        <v>-1</v>
      </c>
      <c r="G280" s="113">
        <v>5</v>
      </c>
      <c r="H280" s="114" t="str">
        <f t="shared" si="35"/>
        <v>-</v>
      </c>
      <c r="I280" s="113">
        <v>10</v>
      </c>
      <c r="J280" s="114">
        <f t="shared" si="35"/>
        <v>1</v>
      </c>
      <c r="K280" s="113">
        <v>17</v>
      </c>
      <c r="L280" s="114">
        <f t="shared" si="35"/>
        <v>0.7</v>
      </c>
      <c r="M280" s="113"/>
      <c r="N280" s="114"/>
      <c r="O280" s="114"/>
    </row>
    <row r="281" spans="2:15" x14ac:dyDescent="0.25">
      <c r="B281" s="112" t="s">
        <v>84</v>
      </c>
      <c r="C281" s="113">
        <v>24</v>
      </c>
      <c r="D281" s="114">
        <v>0.5</v>
      </c>
      <c r="E281" s="113">
        <v>8</v>
      </c>
      <c r="F281" s="114">
        <f t="shared" si="35"/>
        <v>-0.66666666666666674</v>
      </c>
      <c r="G281" s="113">
        <v>13</v>
      </c>
      <c r="H281" s="114">
        <f t="shared" si="35"/>
        <v>0.625</v>
      </c>
      <c r="I281" s="113">
        <v>7</v>
      </c>
      <c r="J281" s="114">
        <f t="shared" si="35"/>
        <v>-0.46153846153846156</v>
      </c>
      <c r="K281" s="113">
        <v>18</v>
      </c>
      <c r="L281" s="114">
        <f t="shared" si="35"/>
        <v>1.5714285714285716</v>
      </c>
      <c r="M281" s="113"/>
      <c r="N281" s="114"/>
      <c r="O281" s="114"/>
    </row>
    <row r="282" spans="2:15" x14ac:dyDescent="0.25">
      <c r="B282" s="112" t="s">
        <v>86</v>
      </c>
      <c r="C282" s="113">
        <v>94</v>
      </c>
      <c r="D282" s="114">
        <v>0.16049382716049387</v>
      </c>
      <c r="E282" s="113">
        <v>8</v>
      </c>
      <c r="F282" s="114">
        <f t="shared" si="35"/>
        <v>-0.91489361702127658</v>
      </c>
      <c r="G282" s="113">
        <v>61</v>
      </c>
      <c r="H282" s="114">
        <f t="shared" si="35"/>
        <v>6.625</v>
      </c>
      <c r="I282" s="113">
        <v>56</v>
      </c>
      <c r="J282" s="114">
        <f t="shared" si="35"/>
        <v>-8.1967213114754078E-2</v>
      </c>
      <c r="K282" s="113">
        <v>34</v>
      </c>
      <c r="L282" s="114">
        <f t="shared" si="35"/>
        <v>-0.3928571428571429</v>
      </c>
      <c r="M282" s="113"/>
      <c r="N282" s="114"/>
      <c r="O282" s="114"/>
    </row>
    <row r="283" spans="2:15" x14ac:dyDescent="0.25">
      <c r="B283" s="112" t="s">
        <v>88</v>
      </c>
      <c r="C283" s="113">
        <v>351</v>
      </c>
      <c r="D283" s="114">
        <v>9.6875000000000044E-2</v>
      </c>
      <c r="E283" s="113">
        <v>0</v>
      </c>
      <c r="F283" s="114">
        <f t="shared" si="35"/>
        <v>-1</v>
      </c>
      <c r="G283" s="113">
        <v>251</v>
      </c>
      <c r="H283" s="114" t="str">
        <f t="shared" si="35"/>
        <v>-</v>
      </c>
      <c r="I283" s="113">
        <v>80</v>
      </c>
      <c r="J283" s="114">
        <f t="shared" si="35"/>
        <v>-0.68127490039840644</v>
      </c>
      <c r="K283" s="113">
        <v>201</v>
      </c>
      <c r="L283" s="114">
        <f t="shared" si="35"/>
        <v>1.5125000000000002</v>
      </c>
      <c r="M283" s="113"/>
      <c r="N283" s="114"/>
      <c r="O283" s="114"/>
    </row>
    <row r="284" spans="2:15" x14ac:dyDescent="0.25">
      <c r="B284" s="112" t="s">
        <v>90</v>
      </c>
      <c r="C284" s="113">
        <v>286</v>
      </c>
      <c r="D284" s="114">
        <v>-8.6261980830670937E-2</v>
      </c>
      <c r="E284" s="113">
        <v>7</v>
      </c>
      <c r="F284" s="114">
        <f t="shared" si="35"/>
        <v>-0.97552447552447552</v>
      </c>
      <c r="G284" s="113">
        <v>170</v>
      </c>
      <c r="H284" s="114">
        <f t="shared" si="35"/>
        <v>23.285714285714285</v>
      </c>
      <c r="I284" s="113">
        <v>119</v>
      </c>
      <c r="J284" s="114">
        <f t="shared" si="35"/>
        <v>-0.30000000000000004</v>
      </c>
      <c r="K284" s="113">
        <v>219</v>
      </c>
      <c r="L284" s="114">
        <f t="shared" si="35"/>
        <v>0.84033613445378141</v>
      </c>
      <c r="M284" s="113"/>
      <c r="N284" s="114"/>
      <c r="O284" s="114"/>
    </row>
    <row r="285" spans="2:15" ht="15.75" x14ac:dyDescent="0.25">
      <c r="B285" s="115" t="s">
        <v>27</v>
      </c>
      <c r="C285" s="116">
        <v>1664</v>
      </c>
      <c r="D285" s="117">
        <v>-0.11111111111111116</v>
      </c>
      <c r="E285" s="116">
        <v>932</v>
      </c>
      <c r="F285" s="117">
        <f t="shared" si="35"/>
        <v>-0.43990384615384615</v>
      </c>
      <c r="G285" s="116">
        <v>521</v>
      </c>
      <c r="H285" s="117">
        <f t="shared" si="35"/>
        <v>-0.44098712446351929</v>
      </c>
      <c r="I285" s="116">
        <v>980</v>
      </c>
      <c r="J285" s="117">
        <f t="shared" si="35"/>
        <v>0.88099808061420348</v>
      </c>
      <c r="K285" s="116">
        <v>944</v>
      </c>
      <c r="L285" s="117">
        <f t="shared" si="35"/>
        <v>-3.6734693877551017E-2</v>
      </c>
      <c r="M285" s="116">
        <v>1067</v>
      </c>
      <c r="N285" s="117">
        <v>1.528436018957346</v>
      </c>
      <c r="O285" s="117">
        <v>0.32546583850931676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ABE7E-737F-4C04-85EA-4D0AE67325C8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63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64</v>
      </c>
    </row>
    <row r="6" spans="1:20" ht="22.5" thickTop="1" thickBot="1" x14ac:dyDescent="0.3">
      <c r="B6" s="106" t="s">
        <v>27</v>
      </c>
      <c r="C6" s="289" t="s">
        <v>129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1"/>
    </row>
    <row r="7" spans="1:20" ht="22.5" thickTop="1" thickBot="1" x14ac:dyDescent="0.3">
      <c r="B7" s="107"/>
      <c r="C7" s="108">
        <v>2017</v>
      </c>
      <c r="D7" s="292">
        <v>2018</v>
      </c>
      <c r="E7" s="293"/>
      <c r="F7" s="292">
        <v>2019</v>
      </c>
      <c r="G7" s="293"/>
      <c r="H7" s="292">
        <v>2020</v>
      </c>
      <c r="I7" s="293"/>
      <c r="J7" s="292">
        <v>2021</v>
      </c>
      <c r="K7" s="293"/>
      <c r="L7" s="294">
        <v>2022</v>
      </c>
      <c r="M7" s="293"/>
      <c r="N7" s="294">
        <v>2023</v>
      </c>
      <c r="O7" s="295"/>
      <c r="P7" s="293"/>
      <c r="Q7" s="294">
        <v>2024</v>
      </c>
      <c r="R7" s="295"/>
      <c r="S7" s="296"/>
    </row>
    <row r="8" spans="1:20" ht="16.5" thickTop="1" thickBot="1" x14ac:dyDescent="0.3">
      <c r="B8" s="83"/>
      <c r="C8" s="109" t="s">
        <v>66</v>
      </c>
      <c r="D8" s="109" t="s">
        <v>66</v>
      </c>
      <c r="E8" s="110" t="s">
        <v>130</v>
      </c>
      <c r="F8" s="109" t="s">
        <v>66</v>
      </c>
      <c r="G8" s="110" t="s">
        <v>131</v>
      </c>
      <c r="H8" s="109" t="s">
        <v>66</v>
      </c>
      <c r="I8" s="110" t="s">
        <v>132</v>
      </c>
      <c r="J8" s="109" t="s">
        <v>66</v>
      </c>
      <c r="K8" s="110" t="s">
        <v>245</v>
      </c>
      <c r="L8" s="111" t="s">
        <v>66</v>
      </c>
      <c r="M8" s="110" t="s">
        <v>133</v>
      </c>
      <c r="N8" s="111" t="s">
        <v>66</v>
      </c>
      <c r="O8" s="110" t="s">
        <v>246</v>
      </c>
      <c r="P8" s="110" t="str">
        <f>CONCATENATE("var ",RIGHT(N7,2),"/",RIGHT(F7,2))</f>
        <v>var 23/19</v>
      </c>
      <c r="Q8" s="111" t="s">
        <v>66</v>
      </c>
      <c r="R8" s="110" t="s">
        <v>133</v>
      </c>
      <c r="S8" s="110" t="str">
        <f>CONCATENATE("var ",RIGHT(Q7,2),"/",RIGHT(F7,2))</f>
        <v>var 24/19</v>
      </c>
    </row>
    <row r="9" spans="1:20" x14ac:dyDescent="0.25">
      <c r="A9" s="1" t="s">
        <v>67</v>
      </c>
      <c r="B9" s="112" t="s">
        <v>68</v>
      </c>
      <c r="C9" s="113">
        <v>12333</v>
      </c>
      <c r="D9" s="113">
        <v>11537</v>
      </c>
      <c r="E9" s="114">
        <f t="shared" ref="E9:E21" si="0">D9/C9-1</f>
        <v>-6.454228492661962E-2</v>
      </c>
      <c r="F9" s="113">
        <v>11811</v>
      </c>
      <c r="G9" s="114">
        <f>F9/D9-1</f>
        <v>2.3749674958828182E-2</v>
      </c>
      <c r="H9" s="113">
        <v>14599</v>
      </c>
      <c r="I9" s="114">
        <f>H9/F9-1</f>
        <v>0.23605113876894412</v>
      </c>
      <c r="J9" s="113">
        <v>2476</v>
      </c>
      <c r="K9" s="114">
        <v>-0.83039934242071378</v>
      </c>
      <c r="L9" s="113">
        <v>11584</v>
      </c>
      <c r="M9" s="114">
        <f t="shared" ref="M9:M21" si="1">IFERROR(L9/J9-1,"-")</f>
        <v>3.6785137318255252</v>
      </c>
      <c r="N9" s="113">
        <v>15634</v>
      </c>
      <c r="O9" s="114">
        <f>IFERROR(N9/L9-1,"-")</f>
        <v>0.34962016574585641</v>
      </c>
      <c r="P9" s="96">
        <f>N9/F9-1</f>
        <v>0.32368131402929468</v>
      </c>
      <c r="Q9" s="113">
        <v>17228</v>
      </c>
      <c r="R9" s="114">
        <f>IFERROR(Q9/N9-1,"-")</f>
        <v>0.10195727261097609</v>
      </c>
      <c r="S9" s="114">
        <f>IFERROR(Q9/F9-1,"-")</f>
        <v>0.45864025061383451</v>
      </c>
    </row>
    <row r="10" spans="1:20" x14ac:dyDescent="0.25">
      <c r="A10" s="1" t="s">
        <v>69</v>
      </c>
      <c r="B10" s="112" t="s">
        <v>70</v>
      </c>
      <c r="C10" s="113">
        <v>12271</v>
      </c>
      <c r="D10" s="113">
        <v>11473</v>
      </c>
      <c r="E10" s="114">
        <f t="shared" si="0"/>
        <v>-6.5031374786081009E-2</v>
      </c>
      <c r="F10" s="113">
        <v>12040</v>
      </c>
      <c r="G10" s="114">
        <f t="shared" ref="G10:I21" si="2">F10/D10-1</f>
        <v>4.9420378279438681E-2</v>
      </c>
      <c r="H10" s="113">
        <v>15480</v>
      </c>
      <c r="I10" s="114">
        <f t="shared" si="2"/>
        <v>0.28571428571428581</v>
      </c>
      <c r="J10" s="113">
        <v>1925</v>
      </c>
      <c r="K10" s="114">
        <v>-0.87564599483204131</v>
      </c>
      <c r="L10" s="113">
        <v>14671</v>
      </c>
      <c r="M10" s="114">
        <f t="shared" si="1"/>
        <v>6.6212987012987012</v>
      </c>
      <c r="N10" s="113">
        <v>20512</v>
      </c>
      <c r="O10" s="114">
        <f t="shared" ref="O10:O21" si="3">IFERROR(N10/L10-1,"-")</f>
        <v>0.3981323699815964</v>
      </c>
      <c r="P10" s="96">
        <f t="shared" ref="P10:P21" si="4">N10/F10-1</f>
        <v>0.70365448504983386</v>
      </c>
      <c r="Q10" s="113">
        <v>17964</v>
      </c>
      <c r="R10" s="114">
        <f t="shared" ref="R10:R19" si="5">IFERROR(Q10/N10-1,"-")</f>
        <v>-0.12421996879875197</v>
      </c>
      <c r="S10" s="114">
        <f t="shared" ref="S10:S20" si="6">IFERROR(Q10/F10-1,"-")</f>
        <v>0.49202657807308969</v>
      </c>
    </row>
    <row r="11" spans="1:20" x14ac:dyDescent="0.25">
      <c r="A11" s="1" t="s">
        <v>71</v>
      </c>
      <c r="B11" s="112" t="s">
        <v>72</v>
      </c>
      <c r="C11" s="113">
        <v>9888</v>
      </c>
      <c r="D11" s="113">
        <v>12699</v>
      </c>
      <c r="E11" s="114">
        <f t="shared" si="0"/>
        <v>0.28428398058252435</v>
      </c>
      <c r="F11" s="113">
        <v>12441</v>
      </c>
      <c r="G11" s="114">
        <f t="shared" si="2"/>
        <v>-2.0316560359083358E-2</v>
      </c>
      <c r="H11" s="113">
        <v>5930</v>
      </c>
      <c r="I11" s="114">
        <f t="shared" si="2"/>
        <v>-0.52335021300538542</v>
      </c>
      <c r="J11" s="113">
        <v>3083</v>
      </c>
      <c r="K11" s="114">
        <v>-0.48010118043844852</v>
      </c>
      <c r="L11" s="113">
        <v>19941</v>
      </c>
      <c r="M11" s="114">
        <f t="shared" si="1"/>
        <v>5.4680506000648723</v>
      </c>
      <c r="N11" s="113">
        <v>21527</v>
      </c>
      <c r="O11" s="114">
        <f t="shared" si="3"/>
        <v>7.953462715009274E-2</v>
      </c>
      <c r="P11" s="96">
        <f t="shared" si="4"/>
        <v>0.73032714412024746</v>
      </c>
      <c r="Q11" s="113">
        <v>21188</v>
      </c>
      <c r="R11" s="114">
        <f t="shared" si="5"/>
        <v>-1.5747665722116388E-2</v>
      </c>
      <c r="S11" s="114">
        <f t="shared" si="6"/>
        <v>0.70307853066473758</v>
      </c>
    </row>
    <row r="12" spans="1:20" x14ac:dyDescent="0.25">
      <c r="A12" s="1" t="s">
        <v>73</v>
      </c>
      <c r="B12" s="112" t="s">
        <v>74</v>
      </c>
      <c r="C12" s="113">
        <v>13530</v>
      </c>
      <c r="D12" s="113">
        <v>11115</v>
      </c>
      <c r="E12" s="114">
        <f t="shared" si="0"/>
        <v>-0.1784922394678492</v>
      </c>
      <c r="F12" s="113">
        <v>11487</v>
      </c>
      <c r="G12" s="114">
        <f t="shared" si="2"/>
        <v>3.3468286099864963E-2</v>
      </c>
      <c r="H12" s="113">
        <v>0</v>
      </c>
      <c r="I12" s="114">
        <f t="shared" si="2"/>
        <v>-1</v>
      </c>
      <c r="J12" s="113">
        <v>5874</v>
      </c>
      <c r="K12" s="114" t="s">
        <v>233</v>
      </c>
      <c r="L12" s="113">
        <v>16329</v>
      </c>
      <c r="M12" s="114">
        <f t="shared" si="1"/>
        <v>1.7798774259448416</v>
      </c>
      <c r="N12" s="113">
        <v>26292</v>
      </c>
      <c r="O12" s="114">
        <f t="shared" si="3"/>
        <v>0.61014146610325182</v>
      </c>
      <c r="P12" s="114">
        <f>N12/F12-1</f>
        <v>1.2888482632541134</v>
      </c>
      <c r="Q12" s="113">
        <v>20460</v>
      </c>
      <c r="R12" s="114">
        <f t="shared" si="5"/>
        <v>-0.221816522136011</v>
      </c>
      <c r="S12" s="114">
        <f t="shared" si="6"/>
        <v>0.78114390180203719</v>
      </c>
    </row>
    <row r="13" spans="1:20" x14ac:dyDescent="0.25">
      <c r="A13" s="1" t="s">
        <v>75</v>
      </c>
      <c r="B13" s="112" t="s">
        <v>76</v>
      </c>
      <c r="C13" s="113">
        <v>10584</v>
      </c>
      <c r="D13" s="113">
        <v>10094</v>
      </c>
      <c r="E13" s="114">
        <f t="shared" si="0"/>
        <v>-4.629629629629628E-2</v>
      </c>
      <c r="F13" s="113">
        <v>9934</v>
      </c>
      <c r="G13" s="114">
        <f t="shared" si="2"/>
        <v>-1.5851000594412468E-2</v>
      </c>
      <c r="H13" s="113">
        <v>0</v>
      </c>
      <c r="I13" s="114">
        <f t="shared" si="2"/>
        <v>-1</v>
      </c>
      <c r="J13" s="113">
        <v>6562</v>
      </c>
      <c r="K13" s="114" t="s">
        <v>233</v>
      </c>
      <c r="L13" s="113">
        <v>15949</v>
      </c>
      <c r="M13" s="114">
        <f t="shared" si="1"/>
        <v>1.4305089911612314</v>
      </c>
      <c r="N13" s="113">
        <v>20694</v>
      </c>
      <c r="O13" s="114">
        <f t="shared" si="3"/>
        <v>0.29751081572512383</v>
      </c>
      <c r="P13" s="114">
        <f t="shared" si="4"/>
        <v>1.0831487819609422</v>
      </c>
      <c r="Q13" s="113">
        <v>21715</v>
      </c>
      <c r="R13" s="114">
        <f t="shared" si="5"/>
        <v>4.9337972359137838E-2</v>
      </c>
      <c r="S13" s="114">
        <f t="shared" si="6"/>
        <v>1.1859271189853029</v>
      </c>
    </row>
    <row r="14" spans="1:20" x14ac:dyDescent="0.25">
      <c r="A14" s="1" t="s">
        <v>77</v>
      </c>
      <c r="B14" s="112" t="s">
        <v>78</v>
      </c>
      <c r="C14" s="113">
        <v>9420</v>
      </c>
      <c r="D14" s="113">
        <v>11696</v>
      </c>
      <c r="E14" s="114">
        <f t="shared" si="0"/>
        <v>0.24161358811040334</v>
      </c>
      <c r="F14" s="113">
        <v>11553</v>
      </c>
      <c r="G14" s="114">
        <f t="shared" si="2"/>
        <v>-1.2226402188782459E-2</v>
      </c>
      <c r="H14" s="113">
        <v>0</v>
      </c>
      <c r="I14" s="114">
        <f t="shared" si="2"/>
        <v>-1</v>
      </c>
      <c r="J14" s="113">
        <v>12758</v>
      </c>
      <c r="K14" s="114" t="s">
        <v>233</v>
      </c>
      <c r="L14" s="113">
        <v>13606</v>
      </c>
      <c r="M14" s="114">
        <f t="shared" si="1"/>
        <v>6.6468098448032586E-2</v>
      </c>
      <c r="N14" s="113">
        <v>22097</v>
      </c>
      <c r="O14" s="114">
        <f t="shared" si="3"/>
        <v>0.62406291342054976</v>
      </c>
      <c r="P14" s="114">
        <f t="shared" si="4"/>
        <v>0.91266337747771131</v>
      </c>
      <c r="Q14" s="113" t="s">
        <v>233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79</v>
      </c>
      <c r="B15" s="112" t="s">
        <v>80</v>
      </c>
      <c r="C15" s="113">
        <v>14061</v>
      </c>
      <c r="D15" s="113">
        <v>14656</v>
      </c>
      <c r="E15" s="114">
        <f t="shared" si="0"/>
        <v>4.2315624777754079E-2</v>
      </c>
      <c r="F15" s="113">
        <v>12797</v>
      </c>
      <c r="G15" s="114">
        <f t="shared" si="2"/>
        <v>-0.12684224890829698</v>
      </c>
      <c r="H15" s="113">
        <v>0</v>
      </c>
      <c r="I15" s="114">
        <f t="shared" si="2"/>
        <v>-1</v>
      </c>
      <c r="J15" s="113">
        <v>10658</v>
      </c>
      <c r="K15" s="114" t="s">
        <v>233</v>
      </c>
      <c r="L15" s="113">
        <v>15515</v>
      </c>
      <c r="M15" s="114">
        <f t="shared" si="1"/>
        <v>0.45571401763933195</v>
      </c>
      <c r="N15" s="113">
        <v>21748</v>
      </c>
      <c r="O15" s="114">
        <f t="shared" si="3"/>
        <v>0.4017402513696422</v>
      </c>
      <c r="P15" s="114">
        <f t="shared" si="4"/>
        <v>0.69946081112760794</v>
      </c>
      <c r="Q15" s="113" t="s">
        <v>233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81</v>
      </c>
      <c r="B16" s="112" t="s">
        <v>82</v>
      </c>
      <c r="C16" s="113">
        <v>16464</v>
      </c>
      <c r="D16" s="113">
        <v>12534</v>
      </c>
      <c r="E16" s="114">
        <f t="shared" si="0"/>
        <v>-0.23870262390670549</v>
      </c>
      <c r="F16" s="113">
        <v>13742</v>
      </c>
      <c r="G16" s="114">
        <f t="shared" si="2"/>
        <v>9.6377852241902096E-2</v>
      </c>
      <c r="H16" s="113">
        <v>12002</v>
      </c>
      <c r="I16" s="114">
        <f t="shared" si="2"/>
        <v>-0.12661912385387863</v>
      </c>
      <c r="J16" s="113">
        <v>13469</v>
      </c>
      <c r="K16" s="114">
        <v>0.12222962839526752</v>
      </c>
      <c r="L16" s="113">
        <v>21074</v>
      </c>
      <c r="M16" s="114">
        <f t="shared" si="1"/>
        <v>0.56462989086049453</v>
      </c>
      <c r="N16" s="113">
        <v>20367</v>
      </c>
      <c r="O16" s="114">
        <f t="shared" si="3"/>
        <v>-3.3548448324950186E-2</v>
      </c>
      <c r="P16" s="96">
        <f t="shared" si="4"/>
        <v>0.48209867559307229</v>
      </c>
      <c r="Q16" s="113" t="s">
        <v>233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83</v>
      </c>
      <c r="B17" s="112" t="s">
        <v>84</v>
      </c>
      <c r="C17" s="113">
        <v>12648</v>
      </c>
      <c r="D17" s="113">
        <v>12232</v>
      </c>
      <c r="E17" s="114">
        <f t="shared" si="0"/>
        <v>-3.289057558507269E-2</v>
      </c>
      <c r="F17" s="113">
        <v>11463</v>
      </c>
      <c r="G17" s="114">
        <f t="shared" si="2"/>
        <v>-6.2867887508175291E-2</v>
      </c>
      <c r="H17" s="113">
        <v>11710</v>
      </c>
      <c r="I17" s="114">
        <f t="shared" si="2"/>
        <v>2.1547587891476816E-2</v>
      </c>
      <c r="J17" s="113">
        <v>13048</v>
      </c>
      <c r="K17" s="114">
        <v>0.11426131511528603</v>
      </c>
      <c r="L17" s="113">
        <v>17425</v>
      </c>
      <c r="M17" s="114">
        <f t="shared" si="1"/>
        <v>0.33545370938074792</v>
      </c>
      <c r="N17" s="113">
        <v>18863</v>
      </c>
      <c r="O17" s="114">
        <f t="shared" si="3"/>
        <v>8.2525107604017212E-2</v>
      </c>
      <c r="P17" s="96">
        <f t="shared" si="4"/>
        <v>0.64555526476489566</v>
      </c>
      <c r="Q17" s="113" t="s">
        <v>233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85</v>
      </c>
      <c r="B18" s="112" t="s">
        <v>86</v>
      </c>
      <c r="C18" s="113">
        <v>13146</v>
      </c>
      <c r="D18" s="113">
        <v>13667</v>
      </c>
      <c r="E18" s="114">
        <f t="shared" si="0"/>
        <v>3.9631827171763279E-2</v>
      </c>
      <c r="F18" s="113">
        <v>11916</v>
      </c>
      <c r="G18" s="114">
        <f t="shared" si="2"/>
        <v>-0.12811882637008853</v>
      </c>
      <c r="H18" s="113">
        <v>4520</v>
      </c>
      <c r="I18" s="114">
        <f t="shared" si="2"/>
        <v>-0.62067807989258139</v>
      </c>
      <c r="J18" s="113">
        <v>13324</v>
      </c>
      <c r="K18" s="114">
        <v>1.9477876106194691</v>
      </c>
      <c r="L18" s="113">
        <v>20050</v>
      </c>
      <c r="M18" s="114">
        <f t="shared" si="1"/>
        <v>0.50480336235364764</v>
      </c>
      <c r="N18" s="113">
        <v>26095</v>
      </c>
      <c r="O18" s="114">
        <f t="shared" si="3"/>
        <v>0.30149625935162105</v>
      </c>
      <c r="P18" s="96">
        <f t="shared" si="4"/>
        <v>1.1899127223900638</v>
      </c>
      <c r="Q18" s="113" t="s">
        <v>233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87</v>
      </c>
      <c r="B19" s="112" t="s">
        <v>88</v>
      </c>
      <c r="C19" s="113">
        <v>12641</v>
      </c>
      <c r="D19" s="113">
        <v>12228</v>
      </c>
      <c r="E19" s="114">
        <f t="shared" si="0"/>
        <v>-3.2671465865042326E-2</v>
      </c>
      <c r="F19" s="113">
        <v>12009</v>
      </c>
      <c r="G19" s="114">
        <f t="shared" si="2"/>
        <v>-1.790971540726205E-2</v>
      </c>
      <c r="H19" s="113">
        <v>5547</v>
      </c>
      <c r="I19" s="114">
        <f t="shared" si="2"/>
        <v>-0.5380964276792406</v>
      </c>
      <c r="J19" s="113">
        <v>10944</v>
      </c>
      <c r="K19" s="114">
        <v>0.97295835586803681</v>
      </c>
      <c r="L19" s="113">
        <v>14824</v>
      </c>
      <c r="M19" s="114">
        <f t="shared" si="1"/>
        <v>0.35453216374269014</v>
      </c>
      <c r="N19" s="113">
        <v>18426</v>
      </c>
      <c r="O19" s="114">
        <f t="shared" si="3"/>
        <v>0.24298434970318405</v>
      </c>
      <c r="P19" s="96">
        <f t="shared" si="4"/>
        <v>0.53434923807144652</v>
      </c>
      <c r="Q19" s="113" t="s">
        <v>233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89</v>
      </c>
      <c r="B20" s="112" t="s">
        <v>90</v>
      </c>
      <c r="C20" s="113">
        <v>13107</v>
      </c>
      <c r="D20" s="113">
        <v>12866</v>
      </c>
      <c r="E20" s="114">
        <f t="shared" si="0"/>
        <v>-1.8387121385519234E-2</v>
      </c>
      <c r="F20" s="113">
        <v>11708</v>
      </c>
      <c r="G20" s="114">
        <f t="shared" si="2"/>
        <v>-9.0004663454064993E-2</v>
      </c>
      <c r="H20" s="113">
        <v>6293</v>
      </c>
      <c r="I20" s="114">
        <f t="shared" si="2"/>
        <v>-0.46250427058421595</v>
      </c>
      <c r="J20" s="113">
        <v>13338</v>
      </c>
      <c r="K20" s="114">
        <v>1.1194978547592562</v>
      </c>
      <c r="L20" s="113">
        <v>17905</v>
      </c>
      <c r="M20" s="114">
        <f t="shared" si="1"/>
        <v>0.34240515819463191</v>
      </c>
      <c r="N20" s="113">
        <v>20333</v>
      </c>
      <c r="O20" s="114">
        <f t="shared" si="3"/>
        <v>0.13560457972633344</v>
      </c>
      <c r="P20" s="96">
        <f t="shared" si="4"/>
        <v>0.73667577724632727</v>
      </c>
      <c r="Q20" s="113" t="s">
        <v>233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27</v>
      </c>
      <c r="C21" s="116">
        <v>150093</v>
      </c>
      <c r="D21" s="116">
        <v>146797</v>
      </c>
      <c r="E21" s="117">
        <f t="shared" si="0"/>
        <v>-2.1959718307982379E-2</v>
      </c>
      <c r="F21" s="116">
        <v>142901</v>
      </c>
      <c r="G21" s="117">
        <f>F21/D21-1</f>
        <v>-2.6540051908417794E-2</v>
      </c>
      <c r="H21" s="116">
        <v>77467</v>
      </c>
      <c r="I21" s="117">
        <f t="shared" si="2"/>
        <v>-0.45789742549037449</v>
      </c>
      <c r="J21" s="116">
        <v>107459</v>
      </c>
      <c r="K21" s="117">
        <v>0.38715840293286163</v>
      </c>
      <c r="L21" s="116">
        <v>198873</v>
      </c>
      <c r="M21" s="117">
        <f t="shared" si="1"/>
        <v>0.85068723885388842</v>
      </c>
      <c r="N21" s="116">
        <v>252588</v>
      </c>
      <c r="O21" s="117">
        <f t="shared" si="3"/>
        <v>0.27009699657570407</v>
      </c>
      <c r="P21" s="117">
        <f t="shared" si="4"/>
        <v>0.76757335498002122</v>
      </c>
      <c r="Q21" s="116">
        <v>98555</v>
      </c>
      <c r="R21" s="117">
        <v>-5.8322743385662013E-2</v>
      </c>
      <c r="S21" s="117">
        <v>0.70767418086046474</v>
      </c>
    </row>
    <row r="22" spans="1:19" ht="6" customHeight="1" x14ac:dyDescent="0.25"/>
    <row r="23" spans="1:19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89C97-3C79-4ECF-BC94-5747892EA164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247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9" t="s">
        <v>129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7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11811</v>
      </c>
      <c r="D9" s="114">
        <v>2.3749674958828182E-2</v>
      </c>
      <c r="E9" s="113">
        <v>14599</v>
      </c>
      <c r="F9" s="114">
        <f t="shared" ref="F9:L21" si="0">IFERROR(E9/C9-1,"-")</f>
        <v>0.23605113876894412</v>
      </c>
      <c r="G9" s="113">
        <v>2476</v>
      </c>
      <c r="H9" s="114">
        <f t="shared" si="0"/>
        <v>-0.83039934242071378</v>
      </c>
      <c r="I9" s="113">
        <v>11584</v>
      </c>
      <c r="J9" s="114">
        <f t="shared" si="0"/>
        <v>3.6785137318255252</v>
      </c>
      <c r="K9" s="113">
        <v>15634</v>
      </c>
      <c r="L9" s="114">
        <f t="shared" si="0"/>
        <v>0.34962016574585641</v>
      </c>
      <c r="M9" s="113">
        <v>17228</v>
      </c>
      <c r="N9" s="114">
        <f t="shared" ref="N9:N13" si="1">IFERROR(M9/K9-1,"-")</f>
        <v>0.10195727261097609</v>
      </c>
      <c r="O9" s="114">
        <f>M9/C9-1</f>
        <v>0.45864025061383451</v>
      </c>
    </row>
    <row r="10" spans="1:16" x14ac:dyDescent="0.25">
      <c r="A10" s="1" t="s">
        <v>69</v>
      </c>
      <c r="B10" s="112" t="s">
        <v>70</v>
      </c>
      <c r="C10" s="113">
        <v>12040</v>
      </c>
      <c r="D10" s="114">
        <v>4.9420378279438681E-2</v>
      </c>
      <c r="E10" s="113">
        <v>15480</v>
      </c>
      <c r="F10" s="114">
        <f t="shared" si="0"/>
        <v>0.28571428571428581</v>
      </c>
      <c r="G10" s="113">
        <v>1925</v>
      </c>
      <c r="H10" s="114">
        <f t="shared" si="0"/>
        <v>-0.87564599483204131</v>
      </c>
      <c r="I10" s="113">
        <v>14671</v>
      </c>
      <c r="J10" s="114">
        <f t="shared" si="0"/>
        <v>6.6212987012987012</v>
      </c>
      <c r="K10" s="113">
        <v>20512</v>
      </c>
      <c r="L10" s="114">
        <f t="shared" si="0"/>
        <v>0.3981323699815964</v>
      </c>
      <c r="M10" s="113">
        <v>17964</v>
      </c>
      <c r="N10" s="114">
        <f>IFERROR(M10/K10-1,"-")</f>
        <v>-0.12421996879875197</v>
      </c>
      <c r="O10" s="114">
        <f>IFERROR(M10/C10-1,"-")</f>
        <v>0.49202657807308969</v>
      </c>
    </row>
    <row r="11" spans="1:16" x14ac:dyDescent="0.25">
      <c r="A11" s="1" t="s">
        <v>71</v>
      </c>
      <c r="B11" s="112" t="s">
        <v>72</v>
      </c>
      <c r="C11" s="113">
        <v>12441</v>
      </c>
      <c r="D11" s="114">
        <v>-2.0316560359083358E-2</v>
      </c>
      <c r="E11" s="113">
        <v>5930</v>
      </c>
      <c r="F11" s="114">
        <f t="shared" si="0"/>
        <v>-0.52335021300538542</v>
      </c>
      <c r="G11" s="113">
        <v>3083</v>
      </c>
      <c r="H11" s="114">
        <f t="shared" si="0"/>
        <v>-0.48010118043844852</v>
      </c>
      <c r="I11" s="113">
        <v>19941</v>
      </c>
      <c r="J11" s="114">
        <f t="shared" si="0"/>
        <v>5.4680506000648723</v>
      </c>
      <c r="K11" s="113">
        <v>21527</v>
      </c>
      <c r="L11" s="114">
        <f t="shared" si="0"/>
        <v>7.953462715009274E-2</v>
      </c>
      <c r="M11" s="113">
        <v>21188</v>
      </c>
      <c r="N11" s="114">
        <f t="shared" si="1"/>
        <v>-1.5747665722116388E-2</v>
      </c>
      <c r="O11" s="114">
        <f t="shared" ref="O11:O13" si="2">IFERROR(M11/C11-1,"-")</f>
        <v>0.70307853066473758</v>
      </c>
    </row>
    <row r="12" spans="1:16" x14ac:dyDescent="0.25">
      <c r="A12" s="1" t="s">
        <v>73</v>
      </c>
      <c r="B12" s="112" t="s">
        <v>74</v>
      </c>
      <c r="C12" s="113">
        <v>11487</v>
      </c>
      <c r="D12" s="114">
        <v>3.3468286099864963E-2</v>
      </c>
      <c r="E12" s="113">
        <v>0</v>
      </c>
      <c r="F12" s="114">
        <f t="shared" si="0"/>
        <v>-1</v>
      </c>
      <c r="G12" s="113">
        <v>5874</v>
      </c>
      <c r="H12" s="114" t="str">
        <f t="shared" si="0"/>
        <v>-</v>
      </c>
      <c r="I12" s="113">
        <v>16329</v>
      </c>
      <c r="J12" s="114">
        <f t="shared" si="0"/>
        <v>1.7798774259448416</v>
      </c>
      <c r="K12" s="113">
        <v>26292</v>
      </c>
      <c r="L12" s="114">
        <f t="shared" si="0"/>
        <v>0.61014146610325182</v>
      </c>
      <c r="M12" s="113">
        <v>20460</v>
      </c>
      <c r="N12" s="114">
        <f t="shared" si="1"/>
        <v>-0.221816522136011</v>
      </c>
      <c r="O12" s="114">
        <f t="shared" si="2"/>
        <v>0.78114390180203719</v>
      </c>
    </row>
    <row r="13" spans="1:16" x14ac:dyDescent="0.25">
      <c r="A13" s="1" t="s">
        <v>75</v>
      </c>
      <c r="B13" s="112" t="s">
        <v>76</v>
      </c>
      <c r="C13" s="113">
        <v>9934</v>
      </c>
      <c r="D13" s="114">
        <v>-1.5851000594412468E-2</v>
      </c>
      <c r="E13" s="113">
        <v>0</v>
      </c>
      <c r="F13" s="114">
        <f t="shared" si="0"/>
        <v>-1</v>
      </c>
      <c r="G13" s="113">
        <v>6562</v>
      </c>
      <c r="H13" s="114" t="str">
        <f t="shared" si="0"/>
        <v>-</v>
      </c>
      <c r="I13" s="113">
        <v>15949</v>
      </c>
      <c r="J13" s="114">
        <f t="shared" si="0"/>
        <v>1.4305089911612314</v>
      </c>
      <c r="K13" s="113">
        <v>20694</v>
      </c>
      <c r="L13" s="114">
        <f t="shared" si="0"/>
        <v>0.29751081572512383</v>
      </c>
      <c r="M13" s="113">
        <v>21715</v>
      </c>
      <c r="N13" s="114">
        <f t="shared" si="1"/>
        <v>4.9337972359137838E-2</v>
      </c>
      <c r="O13" s="114">
        <f t="shared" si="2"/>
        <v>1.1859271189853029</v>
      </c>
    </row>
    <row r="14" spans="1:16" x14ac:dyDescent="0.25">
      <c r="A14" s="1" t="s">
        <v>77</v>
      </c>
      <c r="B14" s="112" t="s">
        <v>78</v>
      </c>
      <c r="C14" s="113">
        <v>11553</v>
      </c>
      <c r="D14" s="114">
        <v>-1.2226402188782459E-2</v>
      </c>
      <c r="E14" s="113">
        <v>0</v>
      </c>
      <c r="F14" s="114">
        <f t="shared" si="0"/>
        <v>-1</v>
      </c>
      <c r="G14" s="113">
        <v>12758</v>
      </c>
      <c r="H14" s="114" t="str">
        <f t="shared" si="0"/>
        <v>-</v>
      </c>
      <c r="I14" s="113">
        <v>13606</v>
      </c>
      <c r="J14" s="114">
        <f t="shared" si="0"/>
        <v>6.6468098448032586E-2</v>
      </c>
      <c r="K14" s="113">
        <v>22097</v>
      </c>
      <c r="L14" s="114">
        <f t="shared" si="0"/>
        <v>0.62406291342054976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12797</v>
      </c>
      <c r="D15" s="114">
        <v>-0.12684224890829698</v>
      </c>
      <c r="E15" s="113">
        <v>0</v>
      </c>
      <c r="F15" s="114">
        <f t="shared" si="0"/>
        <v>-1</v>
      </c>
      <c r="G15" s="113">
        <v>10658</v>
      </c>
      <c r="H15" s="114" t="str">
        <f t="shared" si="0"/>
        <v>-</v>
      </c>
      <c r="I15" s="113">
        <v>15515</v>
      </c>
      <c r="J15" s="114">
        <f t="shared" si="0"/>
        <v>0.45571401763933195</v>
      </c>
      <c r="K15" s="113">
        <v>21748</v>
      </c>
      <c r="L15" s="114">
        <f t="shared" si="0"/>
        <v>0.4017402513696422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13742</v>
      </c>
      <c r="D16" s="114">
        <v>9.6377852241902096E-2</v>
      </c>
      <c r="E16" s="113">
        <v>12002</v>
      </c>
      <c r="F16" s="114">
        <f t="shared" si="0"/>
        <v>-0.12661912385387863</v>
      </c>
      <c r="G16" s="113">
        <v>13469</v>
      </c>
      <c r="H16" s="114">
        <f t="shared" si="0"/>
        <v>0.12222962839526752</v>
      </c>
      <c r="I16" s="113">
        <v>21074</v>
      </c>
      <c r="J16" s="114">
        <f t="shared" si="0"/>
        <v>0.56462989086049453</v>
      </c>
      <c r="K16" s="113">
        <v>20367</v>
      </c>
      <c r="L16" s="114">
        <f t="shared" si="0"/>
        <v>-3.3548448324950186E-2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11463</v>
      </c>
      <c r="D17" s="114">
        <v>-6.2867887508175291E-2</v>
      </c>
      <c r="E17" s="113">
        <v>11710</v>
      </c>
      <c r="F17" s="114">
        <f t="shared" si="0"/>
        <v>2.1547587891476816E-2</v>
      </c>
      <c r="G17" s="113">
        <v>13048</v>
      </c>
      <c r="H17" s="114">
        <f t="shared" si="0"/>
        <v>0.11426131511528603</v>
      </c>
      <c r="I17" s="113">
        <v>17425</v>
      </c>
      <c r="J17" s="114">
        <f t="shared" si="0"/>
        <v>0.33545370938074792</v>
      </c>
      <c r="K17" s="113">
        <v>18863</v>
      </c>
      <c r="L17" s="114">
        <f t="shared" si="0"/>
        <v>8.2525107604017212E-2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11916</v>
      </c>
      <c r="D18" s="114">
        <v>-0.12811882637008853</v>
      </c>
      <c r="E18" s="113">
        <v>4520</v>
      </c>
      <c r="F18" s="114">
        <f t="shared" si="0"/>
        <v>-0.62067807989258139</v>
      </c>
      <c r="G18" s="113">
        <v>13324</v>
      </c>
      <c r="H18" s="114">
        <f t="shared" si="0"/>
        <v>1.9477876106194691</v>
      </c>
      <c r="I18" s="113">
        <v>20050</v>
      </c>
      <c r="J18" s="114">
        <f t="shared" si="0"/>
        <v>0.50480336235364764</v>
      </c>
      <c r="K18" s="113">
        <v>26095</v>
      </c>
      <c r="L18" s="114">
        <f t="shared" si="0"/>
        <v>0.30149625935162105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12009</v>
      </c>
      <c r="D19" s="114">
        <v>-1.790971540726205E-2</v>
      </c>
      <c r="E19" s="113">
        <v>5547</v>
      </c>
      <c r="F19" s="114">
        <f t="shared" si="0"/>
        <v>-0.5380964276792406</v>
      </c>
      <c r="G19" s="113">
        <v>10944</v>
      </c>
      <c r="H19" s="114">
        <f t="shared" si="0"/>
        <v>0.97295835586803681</v>
      </c>
      <c r="I19" s="113">
        <v>14824</v>
      </c>
      <c r="J19" s="114">
        <f t="shared" si="0"/>
        <v>0.35453216374269014</v>
      </c>
      <c r="K19" s="113">
        <v>18426</v>
      </c>
      <c r="L19" s="114">
        <f t="shared" si="0"/>
        <v>0.24298434970318405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11708</v>
      </c>
      <c r="D20" s="114">
        <v>-9.0004663454064993E-2</v>
      </c>
      <c r="E20" s="113">
        <v>6293</v>
      </c>
      <c r="F20" s="114">
        <f t="shared" si="0"/>
        <v>-0.46250427058421595</v>
      </c>
      <c r="G20" s="113">
        <v>13338</v>
      </c>
      <c r="H20" s="114">
        <f t="shared" si="0"/>
        <v>1.1194978547592562</v>
      </c>
      <c r="I20" s="113">
        <v>17905</v>
      </c>
      <c r="J20" s="114">
        <f t="shared" si="0"/>
        <v>0.34240515819463191</v>
      </c>
      <c r="K20" s="113">
        <v>20333</v>
      </c>
      <c r="L20" s="114">
        <f t="shared" si="0"/>
        <v>0.13560457972633344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142901</v>
      </c>
      <c r="D21" s="117">
        <v>-2.6540051908417794E-2</v>
      </c>
      <c r="E21" s="116">
        <v>77467</v>
      </c>
      <c r="F21" s="117">
        <f t="shared" si="0"/>
        <v>-0.45789742549037449</v>
      </c>
      <c r="G21" s="116">
        <v>107459</v>
      </c>
      <c r="H21" s="117">
        <f t="shared" si="0"/>
        <v>0.38715840293286163</v>
      </c>
      <c r="I21" s="116">
        <v>198873</v>
      </c>
      <c r="J21" s="117">
        <f t="shared" si="0"/>
        <v>0.85068723885388842</v>
      </c>
      <c r="K21" s="116">
        <v>252588</v>
      </c>
      <c r="L21" s="117">
        <f t="shared" si="0"/>
        <v>0.27009699657570407</v>
      </c>
      <c r="M21" s="116">
        <v>98555</v>
      </c>
      <c r="N21" s="117">
        <v>-5.8322743385662013E-2</v>
      </c>
      <c r="O21" s="117">
        <v>0.70767418086046474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7" t="s">
        <v>248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9" t="s">
        <v>134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7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6921</v>
      </c>
      <c r="D31" s="114">
        <v>0.12903752039151706</v>
      </c>
      <c r="E31" s="113">
        <v>9284</v>
      </c>
      <c r="F31" s="114">
        <f t="shared" ref="F31:L43" si="3">IFERROR(E31/C31-1,"-")</f>
        <v>0.34142464961710739</v>
      </c>
      <c r="G31" s="113">
        <v>2470</v>
      </c>
      <c r="H31" s="114">
        <f t="shared" si="3"/>
        <v>-0.73395088323998281</v>
      </c>
      <c r="I31" s="113">
        <v>9886</v>
      </c>
      <c r="J31" s="114">
        <f t="shared" si="3"/>
        <v>3.002429149797571</v>
      </c>
      <c r="K31" s="113">
        <v>13452</v>
      </c>
      <c r="L31" s="114">
        <f t="shared" si="3"/>
        <v>0.36071211814687443</v>
      </c>
      <c r="M31" s="113">
        <v>15230</v>
      </c>
      <c r="N31" s="114">
        <f t="shared" ref="N31:N35" si="4">IFERROR(M31/K31-1,"-")</f>
        <v>0.13217365447517104</v>
      </c>
      <c r="O31" s="114">
        <f>M31/C31-1</f>
        <v>1.2005490536049703</v>
      </c>
    </row>
    <row r="32" spans="1:16" x14ac:dyDescent="0.25">
      <c r="B32" s="112" t="s">
        <v>70</v>
      </c>
      <c r="C32" s="113">
        <v>6791</v>
      </c>
      <c r="D32" s="114">
        <v>0.10315139701104603</v>
      </c>
      <c r="E32" s="113">
        <v>9655</v>
      </c>
      <c r="F32" s="114">
        <f t="shared" si="3"/>
        <v>0.42173464879988209</v>
      </c>
      <c r="G32" s="113">
        <v>0</v>
      </c>
      <c r="H32" s="114">
        <f t="shared" si="3"/>
        <v>-1</v>
      </c>
      <c r="I32" s="113">
        <v>12864</v>
      </c>
      <c r="J32" s="114" t="str">
        <f t="shared" si="3"/>
        <v>-</v>
      </c>
      <c r="K32" s="113">
        <v>18634</v>
      </c>
      <c r="L32" s="114">
        <f t="shared" si="3"/>
        <v>0.44853855721393043</v>
      </c>
      <c r="M32" s="113">
        <v>15773</v>
      </c>
      <c r="N32" s="114">
        <f t="shared" si="4"/>
        <v>-0.15353654609852962</v>
      </c>
      <c r="O32" s="114">
        <f>IFERROR(M32/C32-1,"-")</f>
        <v>1.322632896480636</v>
      </c>
    </row>
    <row r="33" spans="2:16" x14ac:dyDescent="0.25">
      <c r="B33" s="112" t="s">
        <v>72</v>
      </c>
      <c r="C33" s="113">
        <v>7514</v>
      </c>
      <c r="D33" s="114">
        <v>-2.8194516295913075E-2</v>
      </c>
      <c r="E33" s="113">
        <v>3688</v>
      </c>
      <c r="F33" s="114">
        <f t="shared" si="3"/>
        <v>-0.50918285866382751</v>
      </c>
      <c r="G33" s="113">
        <v>3083</v>
      </c>
      <c r="H33" s="114">
        <f t="shared" si="3"/>
        <v>-0.1640455531453362</v>
      </c>
      <c r="I33" s="113">
        <v>17909</v>
      </c>
      <c r="J33" s="114">
        <f t="shared" si="3"/>
        <v>4.8089523191696397</v>
      </c>
      <c r="K33" s="113">
        <v>19058</v>
      </c>
      <c r="L33" s="114">
        <f t="shared" si="3"/>
        <v>6.4157686079624687E-2</v>
      </c>
      <c r="M33" s="113">
        <v>18718</v>
      </c>
      <c r="N33" s="114">
        <f t="shared" si="4"/>
        <v>-1.7840277049008257E-2</v>
      </c>
      <c r="O33" s="114">
        <f t="shared" ref="O33:O35" si="5">IFERROR(M33/C33-1,"-")</f>
        <v>1.4910833111525155</v>
      </c>
    </row>
    <row r="34" spans="2:16" x14ac:dyDescent="0.25">
      <c r="B34" s="112" t="s">
        <v>74</v>
      </c>
      <c r="C34" s="113">
        <v>7047</v>
      </c>
      <c r="D34" s="114">
        <v>-6.600397614314113E-2</v>
      </c>
      <c r="E34" s="113">
        <v>0</v>
      </c>
      <c r="F34" s="114">
        <f t="shared" si="3"/>
        <v>-1</v>
      </c>
      <c r="G34" s="113">
        <v>5855</v>
      </c>
      <c r="H34" s="114" t="str">
        <f t="shared" si="3"/>
        <v>-</v>
      </c>
      <c r="I34" s="113">
        <v>13700</v>
      </c>
      <c r="J34" s="114">
        <f t="shared" si="3"/>
        <v>1.3398804440649017</v>
      </c>
      <c r="K34" s="113">
        <v>23480</v>
      </c>
      <c r="L34" s="114">
        <f t="shared" si="3"/>
        <v>0.71386861313868621</v>
      </c>
      <c r="M34" s="113">
        <v>17736</v>
      </c>
      <c r="N34" s="114">
        <f t="shared" si="4"/>
        <v>-0.24463373083475293</v>
      </c>
      <c r="O34" s="114">
        <f t="shared" si="5"/>
        <v>1.5168156662409538</v>
      </c>
    </row>
    <row r="35" spans="2:16" x14ac:dyDescent="0.25">
      <c r="B35" s="112" t="s">
        <v>76</v>
      </c>
      <c r="C35" s="113">
        <v>6291</v>
      </c>
      <c r="D35" s="114">
        <v>-4.1006097560975618E-2</v>
      </c>
      <c r="E35" s="113">
        <v>0</v>
      </c>
      <c r="F35" s="114">
        <f t="shared" si="3"/>
        <v>-1</v>
      </c>
      <c r="G35" s="113">
        <v>6553</v>
      </c>
      <c r="H35" s="114" t="str">
        <f t="shared" si="3"/>
        <v>-</v>
      </c>
      <c r="I35" s="113">
        <v>13928</v>
      </c>
      <c r="J35" s="114">
        <f t="shared" si="3"/>
        <v>1.1254387303525104</v>
      </c>
      <c r="K35" s="113">
        <v>18104</v>
      </c>
      <c r="L35" s="114">
        <f t="shared" si="3"/>
        <v>0.29982768523836878</v>
      </c>
      <c r="M35" s="113">
        <v>19179</v>
      </c>
      <c r="N35" s="114">
        <f t="shared" si="4"/>
        <v>5.937914273088829E-2</v>
      </c>
      <c r="O35" s="114">
        <f t="shared" si="5"/>
        <v>2.0486409155937051</v>
      </c>
    </row>
    <row r="36" spans="2:16" x14ac:dyDescent="0.25">
      <c r="B36" s="112" t="s">
        <v>78</v>
      </c>
      <c r="C36" s="113">
        <v>7023</v>
      </c>
      <c r="D36" s="114">
        <v>-8.1909334839711523E-3</v>
      </c>
      <c r="E36" s="113">
        <v>0</v>
      </c>
      <c r="F36" s="114">
        <f t="shared" si="3"/>
        <v>-1</v>
      </c>
      <c r="G36" s="113">
        <v>12413</v>
      </c>
      <c r="H36" s="114" t="str">
        <f t="shared" si="3"/>
        <v>-</v>
      </c>
      <c r="I36" s="113">
        <v>11319</v>
      </c>
      <c r="J36" s="114">
        <f t="shared" si="3"/>
        <v>-8.8133408523322299E-2</v>
      </c>
      <c r="K36" s="113">
        <v>19134</v>
      </c>
      <c r="L36" s="114">
        <f t="shared" si="3"/>
        <v>0.69043201696262924</v>
      </c>
      <c r="M36" s="113"/>
      <c r="N36" s="114"/>
      <c r="O36" s="114"/>
    </row>
    <row r="37" spans="2:16" x14ac:dyDescent="0.25">
      <c r="B37" s="112" t="s">
        <v>80</v>
      </c>
      <c r="C37" s="113">
        <v>7987</v>
      </c>
      <c r="D37" s="114">
        <v>-9.1457172107837548E-2</v>
      </c>
      <c r="E37" s="113">
        <v>0</v>
      </c>
      <c r="F37" s="114">
        <f t="shared" si="3"/>
        <v>-1</v>
      </c>
      <c r="G37" s="113">
        <v>9745</v>
      </c>
      <c r="H37" s="114" t="str">
        <f t="shared" si="3"/>
        <v>-</v>
      </c>
      <c r="I37" s="113">
        <v>12286</v>
      </c>
      <c r="J37" s="114">
        <f t="shared" si="3"/>
        <v>0.26074910210364299</v>
      </c>
      <c r="K37" s="113">
        <v>18317</v>
      </c>
      <c r="L37" s="114">
        <f t="shared" si="3"/>
        <v>0.49088393293179222</v>
      </c>
      <c r="M37" s="113"/>
      <c r="N37" s="114"/>
      <c r="O37" s="114"/>
    </row>
    <row r="38" spans="2:16" x14ac:dyDescent="0.25">
      <c r="B38" s="112" t="s">
        <v>82</v>
      </c>
      <c r="C38" s="113">
        <v>7859</v>
      </c>
      <c r="D38" s="114">
        <v>0.35757471065814483</v>
      </c>
      <c r="E38" s="113">
        <v>11626</v>
      </c>
      <c r="F38" s="114">
        <f t="shared" si="3"/>
        <v>0.4793230690927599</v>
      </c>
      <c r="G38" s="113">
        <v>11133</v>
      </c>
      <c r="H38" s="114">
        <f t="shared" si="3"/>
        <v>-4.2404954412523677E-2</v>
      </c>
      <c r="I38" s="113">
        <v>17921</v>
      </c>
      <c r="J38" s="114">
        <f t="shared" si="3"/>
        <v>0.60971885385789992</v>
      </c>
      <c r="K38" s="113">
        <v>17179</v>
      </c>
      <c r="L38" s="114">
        <f t="shared" si="3"/>
        <v>-4.1403939512304033E-2</v>
      </c>
      <c r="M38" s="113"/>
      <c r="N38" s="114"/>
      <c r="O38" s="114"/>
    </row>
    <row r="39" spans="2:16" x14ac:dyDescent="0.25">
      <c r="B39" s="112" t="s">
        <v>84</v>
      </c>
      <c r="C39" s="113">
        <v>6149</v>
      </c>
      <c r="D39" s="114">
        <v>-0.16894174888498448</v>
      </c>
      <c r="E39" s="113">
        <v>11710</v>
      </c>
      <c r="F39" s="114">
        <f t="shared" si="3"/>
        <v>0.90437469507236945</v>
      </c>
      <c r="G39" s="113">
        <v>11302</v>
      </c>
      <c r="H39" s="114">
        <f t="shared" si="3"/>
        <v>-3.4842015371477353E-2</v>
      </c>
      <c r="I39" s="113">
        <v>14794</v>
      </c>
      <c r="J39" s="114">
        <f t="shared" si="3"/>
        <v>0.3089718633870111</v>
      </c>
      <c r="K39" s="113">
        <v>16071</v>
      </c>
      <c r="L39" s="114">
        <f t="shared" si="3"/>
        <v>8.6318777882925524E-2</v>
      </c>
      <c r="M39" s="113"/>
      <c r="N39" s="114"/>
      <c r="O39" s="114"/>
    </row>
    <row r="40" spans="2:16" x14ac:dyDescent="0.25">
      <c r="B40" s="112" t="s">
        <v>86</v>
      </c>
      <c r="C40" s="113">
        <v>6581</v>
      </c>
      <c r="D40" s="114">
        <v>-0.17655155155155156</v>
      </c>
      <c r="E40" s="113">
        <v>4520</v>
      </c>
      <c r="F40" s="114">
        <f t="shared" si="3"/>
        <v>-0.31317428962163807</v>
      </c>
      <c r="G40" s="113">
        <v>11284</v>
      </c>
      <c r="H40" s="114">
        <f t="shared" si="3"/>
        <v>1.4964601769911505</v>
      </c>
      <c r="I40" s="113">
        <v>17422</v>
      </c>
      <c r="J40" s="114">
        <f t="shared" si="3"/>
        <v>0.54395604395604402</v>
      </c>
      <c r="K40" s="113">
        <v>23469</v>
      </c>
      <c r="L40" s="114">
        <f t="shared" si="3"/>
        <v>0.34708988635059113</v>
      </c>
      <c r="M40" s="113"/>
      <c r="N40" s="114"/>
      <c r="O40" s="114"/>
    </row>
    <row r="41" spans="2:16" x14ac:dyDescent="0.25">
      <c r="B41" s="112" t="s">
        <v>88</v>
      </c>
      <c r="C41" s="113">
        <v>6361</v>
      </c>
      <c r="D41" s="114">
        <v>-0.16048568034842281</v>
      </c>
      <c r="E41" s="113">
        <v>5541</v>
      </c>
      <c r="F41" s="114">
        <f t="shared" si="3"/>
        <v>-0.1289105486558717</v>
      </c>
      <c r="G41" s="113">
        <v>9098</v>
      </c>
      <c r="H41" s="114">
        <f t="shared" si="3"/>
        <v>0.64194188774589422</v>
      </c>
      <c r="I41" s="113">
        <v>12627</v>
      </c>
      <c r="J41" s="114">
        <f t="shared" si="3"/>
        <v>0.38788744779072326</v>
      </c>
      <c r="K41" s="113">
        <v>16350</v>
      </c>
      <c r="L41" s="114">
        <f t="shared" si="3"/>
        <v>0.29484438108814448</v>
      </c>
      <c r="M41" s="113"/>
      <c r="N41" s="114"/>
      <c r="O41" s="114"/>
    </row>
    <row r="42" spans="2:16" x14ac:dyDescent="0.25">
      <c r="B42" s="112" t="s">
        <v>90</v>
      </c>
      <c r="C42" s="113">
        <v>6070</v>
      </c>
      <c r="D42" s="114">
        <v>-0.16137054434926779</v>
      </c>
      <c r="E42" s="113">
        <v>6274</v>
      </c>
      <c r="F42" s="114">
        <f t="shared" si="3"/>
        <v>3.3607907742998266E-2</v>
      </c>
      <c r="G42" s="113">
        <v>11136</v>
      </c>
      <c r="H42" s="114">
        <f t="shared" si="3"/>
        <v>0.77494421421740523</v>
      </c>
      <c r="I42" s="113">
        <v>15138</v>
      </c>
      <c r="J42" s="114">
        <f t="shared" si="3"/>
        <v>0.359375</v>
      </c>
      <c r="K42" s="113">
        <v>17513</v>
      </c>
      <c r="L42" s="114">
        <f t="shared" si="3"/>
        <v>0.15688994583168192</v>
      </c>
      <c r="M42" s="113"/>
      <c r="N42" s="114"/>
      <c r="O42" s="114"/>
    </row>
    <row r="43" spans="2:16" ht="15.75" x14ac:dyDescent="0.25">
      <c r="B43" s="115" t="s">
        <v>27</v>
      </c>
      <c r="C43" s="116">
        <v>82594</v>
      </c>
      <c r="D43" s="117">
        <v>-3.9492964298174171E-2</v>
      </c>
      <c r="E43" s="116">
        <v>63499</v>
      </c>
      <c r="F43" s="117">
        <f t="shared" si="3"/>
        <v>-0.23119112768481975</v>
      </c>
      <c r="G43" s="116">
        <v>95997</v>
      </c>
      <c r="H43" s="117">
        <f t="shared" si="3"/>
        <v>0.51178758720609774</v>
      </c>
      <c r="I43" s="116">
        <v>169794</v>
      </c>
      <c r="J43" s="117">
        <f t="shared" si="3"/>
        <v>0.76874277321166296</v>
      </c>
      <c r="K43" s="116">
        <v>220761</v>
      </c>
      <c r="L43" s="117">
        <f t="shared" si="3"/>
        <v>0.3001696173009647</v>
      </c>
      <c r="M43" s="116">
        <v>86636</v>
      </c>
      <c r="N43" s="117">
        <v>-6.5697523940988711E-2</v>
      </c>
      <c r="O43" s="117">
        <v>1.506538595070015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267" t="s">
        <v>249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9" t="s">
        <v>58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7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6921</v>
      </c>
      <c r="D53" s="114">
        <v>0.12903752039151706</v>
      </c>
      <c r="E53" s="113">
        <v>9284</v>
      </c>
      <c r="F53" s="114">
        <f t="shared" ref="F53:L65" si="6">IFERROR(E53/C53-1,"-")</f>
        <v>0.34142464961710739</v>
      </c>
      <c r="G53" s="113" t="s">
        <v>319</v>
      </c>
      <c r="H53" s="114" t="str">
        <f t="shared" si="6"/>
        <v>-</v>
      </c>
      <c r="I53" s="113" t="s">
        <v>319</v>
      </c>
      <c r="J53" s="114" t="str">
        <f t="shared" si="6"/>
        <v>-</v>
      </c>
      <c r="K53" s="113" t="s">
        <v>319</v>
      </c>
      <c r="L53" s="114" t="str">
        <f t="shared" si="6"/>
        <v>-</v>
      </c>
      <c r="M53" s="113" t="s">
        <v>319</v>
      </c>
      <c r="N53" s="114" t="str">
        <f t="shared" ref="N53:N57" si="7">IFERROR(M53/K53-1,"-")</f>
        <v>-</v>
      </c>
      <c r="O53" s="114" t="str">
        <f>IFERROR(M53/C53-1,"-")</f>
        <v>-</v>
      </c>
    </row>
    <row r="54" spans="1:16" x14ac:dyDescent="0.25">
      <c r="A54" s="1">
        <v>2</v>
      </c>
      <c r="B54" s="112" t="s">
        <v>70</v>
      </c>
      <c r="C54" s="113">
        <v>6791</v>
      </c>
      <c r="D54" s="114">
        <v>0.10315139701104603</v>
      </c>
      <c r="E54" s="113">
        <v>9655</v>
      </c>
      <c r="F54" s="114">
        <f t="shared" si="6"/>
        <v>0.42173464879988209</v>
      </c>
      <c r="G54" s="113" t="s">
        <v>319</v>
      </c>
      <c r="H54" s="114" t="str">
        <f t="shared" si="6"/>
        <v>-</v>
      </c>
      <c r="I54" s="113" t="s">
        <v>319</v>
      </c>
      <c r="J54" s="114" t="str">
        <f t="shared" si="6"/>
        <v>-</v>
      </c>
      <c r="K54" s="113" t="s">
        <v>319</v>
      </c>
      <c r="L54" s="114" t="str">
        <f t="shared" si="6"/>
        <v>-</v>
      </c>
      <c r="M54" s="113" t="s">
        <v>319</v>
      </c>
      <c r="N54" s="114" t="str">
        <f t="shared" si="7"/>
        <v>-</v>
      </c>
      <c r="O54" s="114" t="str">
        <f>IFERROR(M54/C54-1,"-")</f>
        <v>-</v>
      </c>
    </row>
    <row r="55" spans="1:16" x14ac:dyDescent="0.25">
      <c r="A55" s="1">
        <v>3</v>
      </c>
      <c r="B55" s="112" t="s">
        <v>72</v>
      </c>
      <c r="C55" s="113">
        <v>7514</v>
      </c>
      <c r="D55" s="114">
        <v>-2.8194516295913075E-2</v>
      </c>
      <c r="E55" s="113">
        <v>3688</v>
      </c>
      <c r="F55" s="114">
        <f t="shared" si="6"/>
        <v>-0.50918285866382751</v>
      </c>
      <c r="G55" s="113" t="s">
        <v>319</v>
      </c>
      <c r="H55" s="114" t="str">
        <f t="shared" si="6"/>
        <v>-</v>
      </c>
      <c r="I55" s="113" t="s">
        <v>319</v>
      </c>
      <c r="J55" s="114" t="str">
        <f t="shared" si="6"/>
        <v>-</v>
      </c>
      <c r="K55" s="113" t="s">
        <v>319</v>
      </c>
      <c r="L55" s="114" t="str">
        <f t="shared" si="6"/>
        <v>-</v>
      </c>
      <c r="M55" s="113" t="s">
        <v>319</v>
      </c>
      <c r="N55" s="114" t="str">
        <f t="shared" si="7"/>
        <v>-</v>
      </c>
      <c r="O55" s="114" t="str">
        <f t="shared" ref="O55:O57" si="8">IFERROR(M55/C55-1,"-")</f>
        <v>-</v>
      </c>
    </row>
    <row r="56" spans="1:16" x14ac:dyDescent="0.25">
      <c r="A56" s="1">
        <v>4</v>
      </c>
      <c r="B56" s="112" t="s">
        <v>74</v>
      </c>
      <c r="C56" s="113">
        <v>7047</v>
      </c>
      <c r="D56" s="114">
        <v>-6.600397614314113E-2</v>
      </c>
      <c r="E56" s="113" t="s">
        <v>319</v>
      </c>
      <c r="F56" s="114" t="str">
        <f t="shared" si="6"/>
        <v>-</v>
      </c>
      <c r="G56" s="113" t="s">
        <v>319</v>
      </c>
      <c r="H56" s="114" t="str">
        <f t="shared" si="6"/>
        <v>-</v>
      </c>
      <c r="I56" s="113" t="s">
        <v>319</v>
      </c>
      <c r="J56" s="114" t="str">
        <f t="shared" si="6"/>
        <v>-</v>
      </c>
      <c r="K56" s="113" t="s">
        <v>319</v>
      </c>
      <c r="L56" s="114" t="str">
        <f t="shared" si="6"/>
        <v>-</v>
      </c>
      <c r="M56" s="113" t="s">
        <v>319</v>
      </c>
      <c r="N56" s="114" t="str">
        <f t="shared" si="7"/>
        <v>-</v>
      </c>
      <c r="O56" s="114" t="str">
        <f t="shared" si="8"/>
        <v>-</v>
      </c>
    </row>
    <row r="57" spans="1:16" x14ac:dyDescent="0.25">
      <c r="A57" s="1">
        <v>5</v>
      </c>
      <c r="B57" s="112" t="s">
        <v>76</v>
      </c>
      <c r="C57" s="113">
        <v>6291</v>
      </c>
      <c r="D57" s="114">
        <v>-4.1006097560975618E-2</v>
      </c>
      <c r="E57" s="113" t="s">
        <v>319</v>
      </c>
      <c r="F57" s="114" t="str">
        <f t="shared" si="6"/>
        <v>-</v>
      </c>
      <c r="G57" s="113" t="s">
        <v>319</v>
      </c>
      <c r="H57" s="114" t="str">
        <f t="shared" si="6"/>
        <v>-</v>
      </c>
      <c r="I57" s="113" t="s">
        <v>319</v>
      </c>
      <c r="J57" s="114" t="str">
        <f t="shared" si="6"/>
        <v>-</v>
      </c>
      <c r="K57" s="113" t="s">
        <v>319</v>
      </c>
      <c r="L57" s="114" t="str">
        <f t="shared" si="6"/>
        <v>-</v>
      </c>
      <c r="M57" s="113" t="s">
        <v>319</v>
      </c>
      <c r="N57" s="114" t="str">
        <f t="shared" si="7"/>
        <v>-</v>
      </c>
      <c r="O57" s="114" t="str">
        <f t="shared" si="8"/>
        <v>-</v>
      </c>
    </row>
    <row r="58" spans="1:16" x14ac:dyDescent="0.25">
      <c r="A58" s="1">
        <v>6</v>
      </c>
      <c r="B58" s="112" t="s">
        <v>78</v>
      </c>
      <c r="C58" s="113">
        <v>7023</v>
      </c>
      <c r="D58" s="114">
        <v>-8.1909334839711523E-3</v>
      </c>
      <c r="E58" s="113" t="s">
        <v>319</v>
      </c>
      <c r="F58" s="114" t="str">
        <f t="shared" si="6"/>
        <v>-</v>
      </c>
      <c r="G58" s="113" t="s">
        <v>319</v>
      </c>
      <c r="H58" s="114" t="str">
        <f t="shared" si="6"/>
        <v>-</v>
      </c>
      <c r="I58" s="113" t="s">
        <v>319</v>
      </c>
      <c r="J58" s="114" t="str">
        <f t="shared" si="6"/>
        <v>-</v>
      </c>
      <c r="K58" s="113" t="s">
        <v>319</v>
      </c>
      <c r="L58" s="114" t="str">
        <f t="shared" si="6"/>
        <v>-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7987</v>
      </c>
      <c r="D59" s="114">
        <v>-9.1457172107837548E-2</v>
      </c>
      <c r="E59" s="113" t="s">
        <v>319</v>
      </c>
      <c r="F59" s="114" t="str">
        <f t="shared" si="6"/>
        <v>-</v>
      </c>
      <c r="G59" s="113" t="s">
        <v>319</v>
      </c>
      <c r="H59" s="114" t="str">
        <f t="shared" si="6"/>
        <v>-</v>
      </c>
      <c r="I59" s="113" t="s">
        <v>319</v>
      </c>
      <c r="J59" s="114" t="str">
        <f t="shared" si="6"/>
        <v>-</v>
      </c>
      <c r="K59" s="113" t="s">
        <v>319</v>
      </c>
      <c r="L59" s="114" t="str">
        <f t="shared" si="6"/>
        <v>-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7859</v>
      </c>
      <c r="D60" s="114">
        <v>0.35757471065814483</v>
      </c>
      <c r="E60" s="113" t="s">
        <v>319</v>
      </c>
      <c r="F60" s="114" t="str">
        <f t="shared" si="6"/>
        <v>-</v>
      </c>
      <c r="G60" s="113" t="s">
        <v>319</v>
      </c>
      <c r="H60" s="114" t="str">
        <f t="shared" si="6"/>
        <v>-</v>
      </c>
      <c r="I60" s="113" t="s">
        <v>319</v>
      </c>
      <c r="J60" s="114" t="str">
        <f t="shared" si="6"/>
        <v>-</v>
      </c>
      <c r="K60" s="113" t="s">
        <v>319</v>
      </c>
      <c r="L60" s="114" t="str">
        <f t="shared" si="6"/>
        <v>-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6149</v>
      </c>
      <c r="D61" s="114">
        <v>-0.16894174888498448</v>
      </c>
      <c r="E61" s="113" t="s">
        <v>319</v>
      </c>
      <c r="F61" s="114" t="str">
        <f t="shared" si="6"/>
        <v>-</v>
      </c>
      <c r="G61" s="113" t="s">
        <v>319</v>
      </c>
      <c r="H61" s="114" t="str">
        <f t="shared" si="6"/>
        <v>-</v>
      </c>
      <c r="I61" s="113" t="s">
        <v>319</v>
      </c>
      <c r="J61" s="114" t="str">
        <f t="shared" si="6"/>
        <v>-</v>
      </c>
      <c r="K61" s="113" t="s">
        <v>319</v>
      </c>
      <c r="L61" s="114" t="str">
        <f t="shared" si="6"/>
        <v>-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6581</v>
      </c>
      <c r="D62" s="114">
        <v>-0.17655155155155156</v>
      </c>
      <c r="E62" s="113" t="s">
        <v>319</v>
      </c>
      <c r="F62" s="114" t="str">
        <f t="shared" si="6"/>
        <v>-</v>
      </c>
      <c r="G62" s="113" t="s">
        <v>319</v>
      </c>
      <c r="H62" s="114" t="str">
        <f t="shared" si="6"/>
        <v>-</v>
      </c>
      <c r="I62" s="113" t="s">
        <v>319</v>
      </c>
      <c r="J62" s="114" t="str">
        <f t="shared" si="6"/>
        <v>-</v>
      </c>
      <c r="K62" s="113" t="s">
        <v>319</v>
      </c>
      <c r="L62" s="114" t="str">
        <f t="shared" si="6"/>
        <v>-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6361</v>
      </c>
      <c r="D63" s="114">
        <v>-0.16048568034842281</v>
      </c>
      <c r="E63" s="113" t="s">
        <v>319</v>
      </c>
      <c r="F63" s="114" t="str">
        <f t="shared" si="6"/>
        <v>-</v>
      </c>
      <c r="G63" s="113" t="s">
        <v>319</v>
      </c>
      <c r="H63" s="114" t="str">
        <f t="shared" si="6"/>
        <v>-</v>
      </c>
      <c r="I63" s="113" t="s">
        <v>319</v>
      </c>
      <c r="J63" s="114" t="str">
        <f t="shared" si="6"/>
        <v>-</v>
      </c>
      <c r="K63" s="113" t="s">
        <v>319</v>
      </c>
      <c r="L63" s="114" t="str">
        <f t="shared" si="6"/>
        <v>-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6070</v>
      </c>
      <c r="D64" s="114">
        <v>-0.16137054434926779</v>
      </c>
      <c r="E64" s="113" t="s">
        <v>319</v>
      </c>
      <c r="F64" s="114" t="str">
        <f t="shared" si="6"/>
        <v>-</v>
      </c>
      <c r="G64" s="113" t="s">
        <v>319</v>
      </c>
      <c r="H64" s="114" t="str">
        <f t="shared" si="6"/>
        <v>-</v>
      </c>
      <c r="I64" s="113" t="s">
        <v>319</v>
      </c>
      <c r="J64" s="114" t="str">
        <f t="shared" si="6"/>
        <v>-</v>
      </c>
      <c r="K64" s="113" t="s">
        <v>319</v>
      </c>
      <c r="L64" s="114" t="str">
        <f t="shared" si="6"/>
        <v>-</v>
      </c>
      <c r="M64" s="113"/>
      <c r="N64" s="114"/>
      <c r="O64" s="114"/>
    </row>
    <row r="65" spans="1:16" ht="15.75" x14ac:dyDescent="0.25">
      <c r="B65" s="115" t="s">
        <v>27</v>
      </c>
      <c r="C65" s="116">
        <v>82594</v>
      </c>
      <c r="D65" s="117">
        <v>-3.9492964298174171E-2</v>
      </c>
      <c r="E65" s="263" t="s">
        <v>319</v>
      </c>
      <c r="F65" s="117" t="str">
        <f t="shared" si="6"/>
        <v>-</v>
      </c>
      <c r="G65" s="263" t="s">
        <v>319</v>
      </c>
      <c r="H65" s="117" t="str">
        <f t="shared" si="6"/>
        <v>-</v>
      </c>
      <c r="I65" s="263" t="s">
        <v>319</v>
      </c>
      <c r="J65" s="117" t="str">
        <f t="shared" si="6"/>
        <v>-</v>
      </c>
      <c r="K65" s="263" t="s">
        <v>319</v>
      </c>
      <c r="L65" s="117" t="str">
        <f t="shared" si="6"/>
        <v>-</v>
      </c>
      <c r="M65" s="263" t="s">
        <v>319</v>
      </c>
      <c r="N65" s="117" t="s">
        <v>233</v>
      </c>
      <c r="O65" s="117" t="s">
        <v>233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7" t="s">
        <v>250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9" t="s">
        <v>59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7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0</v>
      </c>
      <c r="D75" s="114" t="s">
        <v>233</v>
      </c>
      <c r="E75" s="113">
        <v>0</v>
      </c>
      <c r="F75" s="114" t="str">
        <f t="shared" ref="F75:L87" si="9">IFERROR(E75/C75-1,"-")</f>
        <v>-</v>
      </c>
      <c r="G75" s="113">
        <v>0</v>
      </c>
      <c r="H75" s="114" t="str">
        <f t="shared" si="9"/>
        <v>-</v>
      </c>
      <c r="I75" s="113">
        <v>0</v>
      </c>
      <c r="J75" s="114" t="str">
        <f t="shared" si="9"/>
        <v>-</v>
      </c>
      <c r="K75" s="113">
        <v>0</v>
      </c>
      <c r="L75" s="114" t="str">
        <f t="shared" si="9"/>
        <v>-</v>
      </c>
      <c r="M75" s="113">
        <v>0</v>
      </c>
      <c r="N75" s="114" t="str">
        <f t="shared" ref="N75:N79" si="10">IFERROR(M75/K75-1,"-")</f>
        <v>-</v>
      </c>
      <c r="O75" s="114" t="e">
        <f>M75/C75-1</f>
        <v>#DIV/0!</v>
      </c>
    </row>
    <row r="76" spans="1:16" x14ac:dyDescent="0.25">
      <c r="A76" s="1">
        <v>2</v>
      </c>
      <c r="B76" s="112" t="s">
        <v>70</v>
      </c>
      <c r="C76" s="113">
        <v>0</v>
      </c>
      <c r="D76" s="114" t="s">
        <v>233</v>
      </c>
      <c r="E76" s="113">
        <v>0</v>
      </c>
      <c r="F76" s="114" t="str">
        <f t="shared" si="9"/>
        <v>-</v>
      </c>
      <c r="G76" s="113">
        <v>0</v>
      </c>
      <c r="H76" s="114" t="str">
        <f t="shared" si="9"/>
        <v>-</v>
      </c>
      <c r="I76" s="113">
        <v>0</v>
      </c>
      <c r="J76" s="114" t="str">
        <f t="shared" si="9"/>
        <v>-</v>
      </c>
      <c r="K76" s="113">
        <v>0</v>
      </c>
      <c r="L76" s="114" t="str">
        <f t="shared" si="9"/>
        <v>-</v>
      </c>
      <c r="M76" s="113">
        <v>0</v>
      </c>
      <c r="N76" s="114" t="str">
        <f t="shared" si="10"/>
        <v>-</v>
      </c>
      <c r="O76" s="114" t="str">
        <f>IFERROR(M76/C76-1,"-")</f>
        <v>-</v>
      </c>
    </row>
    <row r="77" spans="1:16" x14ac:dyDescent="0.25">
      <c r="A77" s="1">
        <v>3</v>
      </c>
      <c r="B77" s="112" t="s">
        <v>72</v>
      </c>
      <c r="C77" s="113">
        <v>0</v>
      </c>
      <c r="D77" s="114" t="s">
        <v>233</v>
      </c>
      <c r="E77" s="113">
        <v>0</v>
      </c>
      <c r="F77" s="114" t="str">
        <f t="shared" si="9"/>
        <v>-</v>
      </c>
      <c r="G77" s="113">
        <v>0</v>
      </c>
      <c r="H77" s="114" t="str">
        <f t="shared" si="9"/>
        <v>-</v>
      </c>
      <c r="I77" s="113">
        <v>0</v>
      </c>
      <c r="J77" s="114" t="str">
        <f t="shared" si="9"/>
        <v>-</v>
      </c>
      <c r="K77" s="113">
        <v>0</v>
      </c>
      <c r="L77" s="114" t="str">
        <f t="shared" si="9"/>
        <v>-</v>
      </c>
      <c r="M77" s="113">
        <v>0</v>
      </c>
      <c r="N77" s="114" t="str">
        <f t="shared" si="10"/>
        <v>-</v>
      </c>
      <c r="O77" s="114" t="str">
        <f t="shared" ref="O77:O79" si="11">IFERROR(M77/C77-1,"-")</f>
        <v>-</v>
      </c>
    </row>
    <row r="78" spans="1:16" x14ac:dyDescent="0.25">
      <c r="A78" s="1">
        <v>4</v>
      </c>
      <c r="B78" s="112" t="s">
        <v>74</v>
      </c>
      <c r="C78" s="113">
        <v>0</v>
      </c>
      <c r="D78" s="114" t="s">
        <v>233</v>
      </c>
      <c r="E78" s="113">
        <v>0</v>
      </c>
      <c r="F78" s="114" t="str">
        <f t="shared" si="9"/>
        <v>-</v>
      </c>
      <c r="G78" s="113">
        <v>0</v>
      </c>
      <c r="H78" s="114" t="str">
        <f t="shared" si="9"/>
        <v>-</v>
      </c>
      <c r="I78" s="113">
        <v>0</v>
      </c>
      <c r="J78" s="114" t="str">
        <f t="shared" si="9"/>
        <v>-</v>
      </c>
      <c r="K78" s="113">
        <v>0</v>
      </c>
      <c r="L78" s="114" t="str">
        <f t="shared" si="9"/>
        <v>-</v>
      </c>
      <c r="M78" s="113">
        <v>0</v>
      </c>
      <c r="N78" s="114" t="str">
        <f t="shared" si="10"/>
        <v>-</v>
      </c>
      <c r="O78" s="114" t="str">
        <f t="shared" si="11"/>
        <v>-</v>
      </c>
    </row>
    <row r="79" spans="1:16" x14ac:dyDescent="0.25">
      <c r="A79" s="1">
        <v>5</v>
      </c>
      <c r="B79" s="112" t="s">
        <v>76</v>
      </c>
      <c r="C79" s="113">
        <v>0</v>
      </c>
      <c r="D79" s="114" t="s">
        <v>233</v>
      </c>
      <c r="E79" s="113">
        <v>0</v>
      </c>
      <c r="F79" s="114" t="str">
        <f t="shared" si="9"/>
        <v>-</v>
      </c>
      <c r="G79" s="113">
        <v>0</v>
      </c>
      <c r="H79" s="114" t="str">
        <f t="shared" si="9"/>
        <v>-</v>
      </c>
      <c r="I79" s="113">
        <v>0</v>
      </c>
      <c r="J79" s="114" t="str">
        <f t="shared" si="9"/>
        <v>-</v>
      </c>
      <c r="K79" s="113">
        <v>0</v>
      </c>
      <c r="L79" s="114" t="str">
        <f t="shared" si="9"/>
        <v>-</v>
      </c>
      <c r="M79" s="113">
        <v>0</v>
      </c>
      <c r="N79" s="114" t="str">
        <f t="shared" si="10"/>
        <v>-</v>
      </c>
      <c r="O79" s="114" t="str">
        <f t="shared" si="11"/>
        <v>-</v>
      </c>
    </row>
    <row r="80" spans="1:16" x14ac:dyDescent="0.25">
      <c r="A80" s="1">
        <v>6</v>
      </c>
      <c r="B80" s="112" t="s">
        <v>78</v>
      </c>
      <c r="C80" s="113">
        <v>0</v>
      </c>
      <c r="D80" s="114" t="s">
        <v>233</v>
      </c>
      <c r="E80" s="113">
        <v>0</v>
      </c>
      <c r="F80" s="114" t="str">
        <f t="shared" si="9"/>
        <v>-</v>
      </c>
      <c r="G80" s="113">
        <v>0</v>
      </c>
      <c r="H80" s="114" t="str">
        <f t="shared" si="9"/>
        <v>-</v>
      </c>
      <c r="I80" s="113">
        <v>0</v>
      </c>
      <c r="J80" s="114" t="str">
        <f t="shared" si="9"/>
        <v>-</v>
      </c>
      <c r="K80" s="113">
        <v>0</v>
      </c>
      <c r="L80" s="114" t="str">
        <f t="shared" si="9"/>
        <v>-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0</v>
      </c>
      <c r="D81" s="114" t="s">
        <v>233</v>
      </c>
      <c r="E81" s="113">
        <v>0</v>
      </c>
      <c r="F81" s="114" t="str">
        <f t="shared" si="9"/>
        <v>-</v>
      </c>
      <c r="G81" s="113">
        <v>0</v>
      </c>
      <c r="H81" s="114" t="str">
        <f t="shared" si="9"/>
        <v>-</v>
      </c>
      <c r="I81" s="113">
        <v>0</v>
      </c>
      <c r="J81" s="114" t="str">
        <f t="shared" si="9"/>
        <v>-</v>
      </c>
      <c r="K81" s="113">
        <v>0</v>
      </c>
      <c r="L81" s="114" t="str">
        <f t="shared" si="9"/>
        <v>-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0</v>
      </c>
      <c r="D82" s="114" t="s">
        <v>233</v>
      </c>
      <c r="E82" s="113">
        <v>0</v>
      </c>
      <c r="F82" s="114" t="str">
        <f t="shared" si="9"/>
        <v>-</v>
      </c>
      <c r="G82" s="113">
        <v>0</v>
      </c>
      <c r="H82" s="114" t="str">
        <f t="shared" si="9"/>
        <v>-</v>
      </c>
      <c r="I82" s="113">
        <v>0</v>
      </c>
      <c r="J82" s="114" t="str">
        <f t="shared" si="9"/>
        <v>-</v>
      </c>
      <c r="K82" s="113">
        <v>0</v>
      </c>
      <c r="L82" s="114" t="str">
        <f t="shared" si="9"/>
        <v>-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0</v>
      </c>
      <c r="D83" s="114" t="s">
        <v>233</v>
      </c>
      <c r="E83" s="113">
        <v>0</v>
      </c>
      <c r="F83" s="114" t="str">
        <f t="shared" si="9"/>
        <v>-</v>
      </c>
      <c r="G83" s="113">
        <v>0</v>
      </c>
      <c r="H83" s="114" t="str">
        <f t="shared" si="9"/>
        <v>-</v>
      </c>
      <c r="I83" s="113">
        <v>0</v>
      </c>
      <c r="J83" s="114" t="str">
        <f t="shared" si="9"/>
        <v>-</v>
      </c>
      <c r="K83" s="113">
        <v>0</v>
      </c>
      <c r="L83" s="114" t="str">
        <f t="shared" si="9"/>
        <v>-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0</v>
      </c>
      <c r="D84" s="114" t="s">
        <v>233</v>
      </c>
      <c r="E84" s="113">
        <v>0</v>
      </c>
      <c r="F84" s="114" t="str">
        <f t="shared" si="9"/>
        <v>-</v>
      </c>
      <c r="G84" s="113">
        <v>0</v>
      </c>
      <c r="H84" s="114" t="str">
        <f t="shared" si="9"/>
        <v>-</v>
      </c>
      <c r="I84" s="113">
        <v>0</v>
      </c>
      <c r="J84" s="114" t="str">
        <f t="shared" si="9"/>
        <v>-</v>
      </c>
      <c r="K84" s="113">
        <v>0</v>
      </c>
      <c r="L84" s="114" t="str">
        <f t="shared" si="9"/>
        <v>-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0</v>
      </c>
      <c r="D85" s="114" t="s">
        <v>233</v>
      </c>
      <c r="E85" s="113">
        <v>0</v>
      </c>
      <c r="F85" s="114" t="str">
        <f t="shared" si="9"/>
        <v>-</v>
      </c>
      <c r="G85" s="113">
        <v>0</v>
      </c>
      <c r="H85" s="114" t="str">
        <f t="shared" si="9"/>
        <v>-</v>
      </c>
      <c r="I85" s="113">
        <v>0</v>
      </c>
      <c r="J85" s="114" t="str">
        <f t="shared" si="9"/>
        <v>-</v>
      </c>
      <c r="K85" s="113">
        <v>0</v>
      </c>
      <c r="L85" s="114" t="str">
        <f t="shared" si="9"/>
        <v>-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0</v>
      </c>
      <c r="D86" s="114" t="s">
        <v>233</v>
      </c>
      <c r="E86" s="113">
        <v>0</v>
      </c>
      <c r="F86" s="114" t="str">
        <f t="shared" si="9"/>
        <v>-</v>
      </c>
      <c r="G86" s="113">
        <v>0</v>
      </c>
      <c r="H86" s="114" t="str">
        <f t="shared" si="9"/>
        <v>-</v>
      </c>
      <c r="I86" s="113">
        <v>0</v>
      </c>
      <c r="J86" s="114" t="str">
        <f t="shared" si="9"/>
        <v>-</v>
      </c>
      <c r="K86" s="113">
        <v>0</v>
      </c>
      <c r="L86" s="114" t="str">
        <f t="shared" si="9"/>
        <v>-</v>
      </c>
      <c r="M86" s="113"/>
      <c r="N86" s="114"/>
      <c r="O86" s="114"/>
    </row>
    <row r="87" spans="1:16" ht="15.75" x14ac:dyDescent="0.25">
      <c r="B87" s="115" t="s">
        <v>27</v>
      </c>
      <c r="C87" s="116">
        <v>0</v>
      </c>
      <c r="D87" s="117" t="s">
        <v>233</v>
      </c>
      <c r="E87" s="116">
        <v>0</v>
      </c>
      <c r="F87" s="117" t="str">
        <f t="shared" si="9"/>
        <v>-</v>
      </c>
      <c r="G87" s="116">
        <v>0</v>
      </c>
      <c r="H87" s="117" t="str">
        <f t="shared" si="9"/>
        <v>-</v>
      </c>
      <c r="I87" s="116">
        <v>0</v>
      </c>
      <c r="J87" s="117" t="str">
        <f t="shared" si="9"/>
        <v>-</v>
      </c>
      <c r="K87" s="116">
        <v>0</v>
      </c>
      <c r="L87" s="117" t="str">
        <f t="shared" si="9"/>
        <v>-</v>
      </c>
      <c r="M87" s="116">
        <v>0</v>
      </c>
      <c r="N87" s="117" t="s">
        <v>233</v>
      </c>
      <c r="O87" s="117" t="s">
        <v>233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7" t="s">
        <v>251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9" t="s">
        <v>29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7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4890</v>
      </c>
      <c r="D97" s="114">
        <v>-9.5616793046051418E-2</v>
      </c>
      <c r="E97" s="113">
        <v>5315</v>
      </c>
      <c r="F97" s="114">
        <f t="shared" ref="F97:L109" si="12">IFERROR(E97/C97-1,"-")</f>
        <v>8.6912065439672892E-2</v>
      </c>
      <c r="G97" s="113">
        <v>6</v>
      </c>
      <c r="H97" s="114">
        <f t="shared" si="12"/>
        <v>-0.99887111947318907</v>
      </c>
      <c r="I97" s="113">
        <v>1698</v>
      </c>
      <c r="J97" s="114">
        <f t="shared" si="12"/>
        <v>282</v>
      </c>
      <c r="K97" s="113">
        <v>2182</v>
      </c>
      <c r="L97" s="114">
        <f t="shared" si="12"/>
        <v>0.28504122497055362</v>
      </c>
      <c r="M97" s="113">
        <v>1998</v>
      </c>
      <c r="N97" s="114">
        <f t="shared" ref="N97:N101" si="13">IFERROR(M97/K97-1,"-")</f>
        <v>-8.4326306141154883E-2</v>
      </c>
      <c r="O97" s="114">
        <f>M97/C97-1</f>
        <v>-0.5914110429447853</v>
      </c>
    </row>
    <row r="98" spans="2:15" x14ac:dyDescent="0.25">
      <c r="B98" s="112" t="s">
        <v>70</v>
      </c>
      <c r="C98" s="113">
        <v>5249</v>
      </c>
      <c r="D98" s="114">
        <v>-1.2789166823396703E-2</v>
      </c>
      <c r="E98" s="113">
        <v>5825</v>
      </c>
      <c r="F98" s="114">
        <f t="shared" si="12"/>
        <v>0.1097351876547914</v>
      </c>
      <c r="G98" s="113">
        <v>0</v>
      </c>
      <c r="H98" s="114">
        <f t="shared" si="12"/>
        <v>-1</v>
      </c>
      <c r="I98" s="113">
        <v>1807</v>
      </c>
      <c r="J98" s="114" t="str">
        <f t="shared" si="12"/>
        <v>-</v>
      </c>
      <c r="K98" s="113">
        <v>1878</v>
      </c>
      <c r="L98" s="114">
        <f t="shared" si="12"/>
        <v>3.9291643608190263E-2</v>
      </c>
      <c r="M98" s="113">
        <v>2191</v>
      </c>
      <c r="N98" s="114">
        <f t="shared" si="13"/>
        <v>0.16666666666666674</v>
      </c>
      <c r="O98" s="114">
        <f>IFERROR(M98/C98-1,"-")</f>
        <v>-0.58258715945894457</v>
      </c>
    </row>
    <row r="99" spans="2:15" x14ac:dyDescent="0.25">
      <c r="B99" s="112" t="s">
        <v>72</v>
      </c>
      <c r="C99" s="113">
        <v>4927</v>
      </c>
      <c r="D99" s="114">
        <v>-8.0531507952485981E-3</v>
      </c>
      <c r="E99" s="113">
        <v>2242</v>
      </c>
      <c r="F99" s="114">
        <f t="shared" si="12"/>
        <v>-0.54495636289831539</v>
      </c>
      <c r="G99" s="113">
        <v>0</v>
      </c>
      <c r="H99" s="114">
        <f t="shared" si="12"/>
        <v>-1</v>
      </c>
      <c r="I99" s="113">
        <v>2032</v>
      </c>
      <c r="J99" s="114" t="str">
        <f t="shared" si="12"/>
        <v>-</v>
      </c>
      <c r="K99" s="113">
        <v>2469</v>
      </c>
      <c r="L99" s="114">
        <f t="shared" si="12"/>
        <v>0.21505905511811019</v>
      </c>
      <c r="M99" s="113">
        <v>2470</v>
      </c>
      <c r="N99" s="114">
        <f t="shared" si="13"/>
        <v>4.0502227622529752E-4</v>
      </c>
      <c r="O99" s="114">
        <f t="shared" ref="O99:O101" si="14">IFERROR(M99/C99-1,"-")</f>
        <v>-0.49868073878627972</v>
      </c>
    </row>
    <row r="100" spans="2:15" x14ac:dyDescent="0.25">
      <c r="B100" s="112" t="s">
        <v>74</v>
      </c>
      <c r="C100" s="113">
        <v>4440</v>
      </c>
      <c r="D100" s="114">
        <v>0.24369747899159666</v>
      </c>
      <c r="E100" s="113">
        <v>0</v>
      </c>
      <c r="F100" s="114">
        <f t="shared" si="12"/>
        <v>-1</v>
      </c>
      <c r="G100" s="113">
        <v>19</v>
      </c>
      <c r="H100" s="114" t="str">
        <f t="shared" si="12"/>
        <v>-</v>
      </c>
      <c r="I100" s="113">
        <v>2629</v>
      </c>
      <c r="J100" s="114">
        <f t="shared" si="12"/>
        <v>137.36842105263159</v>
      </c>
      <c r="K100" s="113">
        <v>2812</v>
      </c>
      <c r="L100" s="114">
        <f t="shared" si="12"/>
        <v>6.960821605173062E-2</v>
      </c>
      <c r="M100" s="113">
        <v>2724</v>
      </c>
      <c r="N100" s="114">
        <f t="shared" si="13"/>
        <v>-3.1294452347083945E-2</v>
      </c>
      <c r="O100" s="114">
        <f t="shared" si="14"/>
        <v>-0.38648648648648654</v>
      </c>
    </row>
    <row r="101" spans="2:15" x14ac:dyDescent="0.25">
      <c r="B101" s="112" t="s">
        <v>76</v>
      </c>
      <c r="C101" s="113">
        <v>3643</v>
      </c>
      <c r="D101" s="114">
        <v>3.0843237125070644E-2</v>
      </c>
      <c r="E101" s="113">
        <v>0</v>
      </c>
      <c r="F101" s="114">
        <f t="shared" si="12"/>
        <v>-1</v>
      </c>
      <c r="G101" s="113">
        <v>9</v>
      </c>
      <c r="H101" s="114" t="str">
        <f t="shared" si="12"/>
        <v>-</v>
      </c>
      <c r="I101" s="113">
        <v>2021</v>
      </c>
      <c r="J101" s="114">
        <f t="shared" si="12"/>
        <v>223.55555555555554</v>
      </c>
      <c r="K101" s="113">
        <v>2590</v>
      </c>
      <c r="L101" s="114">
        <f t="shared" si="12"/>
        <v>0.2815437902028699</v>
      </c>
      <c r="M101" s="113">
        <v>2536</v>
      </c>
      <c r="N101" s="114">
        <f t="shared" si="13"/>
        <v>-2.0849420849420874E-2</v>
      </c>
      <c r="O101" s="114">
        <f t="shared" si="14"/>
        <v>-0.30387043645347245</v>
      </c>
    </row>
    <row r="102" spans="2:15" x14ac:dyDescent="0.25">
      <c r="B102" s="112" t="s">
        <v>78</v>
      </c>
      <c r="C102" s="113">
        <v>4530</v>
      </c>
      <c r="D102" s="114">
        <v>-1.8418201516793076E-2</v>
      </c>
      <c r="E102" s="113">
        <v>0</v>
      </c>
      <c r="F102" s="114">
        <f t="shared" si="12"/>
        <v>-1</v>
      </c>
      <c r="G102" s="113">
        <v>345</v>
      </c>
      <c r="H102" s="114" t="str">
        <f t="shared" si="12"/>
        <v>-</v>
      </c>
      <c r="I102" s="113">
        <v>2287</v>
      </c>
      <c r="J102" s="114">
        <f t="shared" si="12"/>
        <v>5.6289855072463766</v>
      </c>
      <c r="K102" s="113">
        <v>2963</v>
      </c>
      <c r="L102" s="114">
        <f t="shared" si="12"/>
        <v>0.29558373414954087</v>
      </c>
      <c r="M102" s="113"/>
      <c r="N102" s="114"/>
      <c r="O102" s="114"/>
    </row>
    <row r="103" spans="2:15" x14ac:dyDescent="0.25">
      <c r="B103" s="112" t="s">
        <v>80</v>
      </c>
      <c r="C103" s="113">
        <v>4810</v>
      </c>
      <c r="D103" s="114">
        <v>-0.1798806479113384</v>
      </c>
      <c r="E103" s="113">
        <v>0</v>
      </c>
      <c r="F103" s="114">
        <f t="shared" si="12"/>
        <v>-1</v>
      </c>
      <c r="G103" s="113">
        <v>913</v>
      </c>
      <c r="H103" s="114" t="str">
        <f t="shared" si="12"/>
        <v>-</v>
      </c>
      <c r="I103" s="113">
        <v>3229</v>
      </c>
      <c r="J103" s="114">
        <f t="shared" si="12"/>
        <v>2.5366922234392115</v>
      </c>
      <c r="K103" s="113">
        <v>3431</v>
      </c>
      <c r="L103" s="114">
        <f t="shared" si="12"/>
        <v>6.2558067513162063E-2</v>
      </c>
      <c r="M103" s="113"/>
      <c r="N103" s="114"/>
      <c r="O103" s="114"/>
    </row>
    <row r="104" spans="2:15" x14ac:dyDescent="0.25">
      <c r="B104" s="112" t="s">
        <v>82</v>
      </c>
      <c r="C104" s="113">
        <v>5883</v>
      </c>
      <c r="D104" s="114">
        <v>-0.12779836916234244</v>
      </c>
      <c r="E104" s="113">
        <v>376</v>
      </c>
      <c r="F104" s="114">
        <f t="shared" si="12"/>
        <v>-0.93608703042665309</v>
      </c>
      <c r="G104" s="113">
        <v>2336</v>
      </c>
      <c r="H104" s="114">
        <f t="shared" si="12"/>
        <v>5.2127659574468082</v>
      </c>
      <c r="I104" s="113">
        <v>3153</v>
      </c>
      <c r="J104" s="114">
        <f t="shared" si="12"/>
        <v>0.34974315068493156</v>
      </c>
      <c r="K104" s="113">
        <v>3188</v>
      </c>
      <c r="L104" s="114">
        <f t="shared" si="12"/>
        <v>1.1100539169045298E-2</v>
      </c>
      <c r="M104" s="113"/>
      <c r="N104" s="114"/>
      <c r="O104" s="114"/>
    </row>
    <row r="105" spans="2:15" x14ac:dyDescent="0.25">
      <c r="B105" s="112" t="s">
        <v>84</v>
      </c>
      <c r="C105" s="113">
        <v>5314</v>
      </c>
      <c r="D105" s="114">
        <v>9.9524105110697203E-2</v>
      </c>
      <c r="E105" s="113">
        <v>0</v>
      </c>
      <c r="F105" s="114">
        <f t="shared" si="12"/>
        <v>-1</v>
      </c>
      <c r="G105" s="113">
        <v>1746</v>
      </c>
      <c r="H105" s="114" t="str">
        <f t="shared" si="12"/>
        <v>-</v>
      </c>
      <c r="I105" s="113">
        <v>2631</v>
      </c>
      <c r="J105" s="114">
        <f t="shared" si="12"/>
        <v>0.50687285223367695</v>
      </c>
      <c r="K105" s="113">
        <v>2792</v>
      </c>
      <c r="L105" s="114">
        <f t="shared" si="12"/>
        <v>6.1193462561763612E-2</v>
      </c>
      <c r="M105" s="113"/>
      <c r="N105" s="114"/>
      <c r="O105" s="114"/>
    </row>
    <row r="106" spans="2:15" x14ac:dyDescent="0.25">
      <c r="B106" s="112" t="s">
        <v>86</v>
      </c>
      <c r="C106" s="113">
        <v>5335</v>
      </c>
      <c r="D106" s="114">
        <v>-5.9911894273127708E-2</v>
      </c>
      <c r="E106" s="113">
        <v>0</v>
      </c>
      <c r="F106" s="114">
        <f t="shared" si="12"/>
        <v>-1</v>
      </c>
      <c r="G106" s="113">
        <v>2040</v>
      </c>
      <c r="H106" s="114" t="str">
        <f t="shared" si="12"/>
        <v>-</v>
      </c>
      <c r="I106" s="113">
        <v>2628</v>
      </c>
      <c r="J106" s="114">
        <f t="shared" si="12"/>
        <v>0.28823529411764715</v>
      </c>
      <c r="K106" s="113">
        <v>2626</v>
      </c>
      <c r="L106" s="114">
        <f t="shared" si="12"/>
        <v>-7.6103500761037779E-4</v>
      </c>
      <c r="M106" s="113"/>
      <c r="N106" s="114"/>
      <c r="O106" s="114"/>
    </row>
    <row r="107" spans="2:15" x14ac:dyDescent="0.25">
      <c r="B107" s="112" t="s">
        <v>88</v>
      </c>
      <c r="C107" s="113">
        <v>5648</v>
      </c>
      <c r="D107" s="114">
        <v>0.21436250268759416</v>
      </c>
      <c r="E107" s="113">
        <v>6</v>
      </c>
      <c r="F107" s="114">
        <f t="shared" si="12"/>
        <v>-0.99893767705382441</v>
      </c>
      <c r="G107" s="113">
        <v>1846</v>
      </c>
      <c r="H107" s="114">
        <f t="shared" si="12"/>
        <v>306.66666666666669</v>
      </c>
      <c r="I107" s="113">
        <v>2197</v>
      </c>
      <c r="J107" s="114">
        <f t="shared" si="12"/>
        <v>0.1901408450704225</v>
      </c>
      <c r="K107" s="113">
        <v>2076</v>
      </c>
      <c r="L107" s="114">
        <f t="shared" si="12"/>
        <v>-5.5075102412380561E-2</v>
      </c>
      <c r="M107" s="113"/>
      <c r="N107" s="114"/>
      <c r="O107" s="114"/>
    </row>
    <row r="108" spans="2:15" x14ac:dyDescent="0.25">
      <c r="B108" s="112" t="s">
        <v>90</v>
      </c>
      <c r="C108" s="113">
        <v>5638</v>
      </c>
      <c r="D108" s="114">
        <v>1.7768301350391535E-3</v>
      </c>
      <c r="E108" s="113">
        <v>19</v>
      </c>
      <c r="F108" s="114">
        <f t="shared" si="12"/>
        <v>-0.99663001064207168</v>
      </c>
      <c r="G108" s="113">
        <v>2202</v>
      </c>
      <c r="H108" s="114">
        <f t="shared" si="12"/>
        <v>114.89473684210526</v>
      </c>
      <c r="I108" s="113">
        <v>2767</v>
      </c>
      <c r="J108" s="114">
        <f t="shared" si="12"/>
        <v>0.25658492279745682</v>
      </c>
      <c r="K108" s="113">
        <v>2820</v>
      </c>
      <c r="L108" s="114">
        <f t="shared" si="12"/>
        <v>1.9154318756776201E-2</v>
      </c>
      <c r="M108" s="113"/>
      <c r="N108" s="114"/>
      <c r="O108" s="114"/>
    </row>
    <row r="109" spans="2:15" ht="15.75" x14ac:dyDescent="0.25">
      <c r="B109" s="115" t="s">
        <v>27</v>
      </c>
      <c r="C109" s="116">
        <v>60307</v>
      </c>
      <c r="D109" s="117">
        <v>-8.2227375137731151E-3</v>
      </c>
      <c r="E109" s="116">
        <v>13968</v>
      </c>
      <c r="F109" s="117">
        <f t="shared" si="12"/>
        <v>-0.76838509625748252</v>
      </c>
      <c r="G109" s="116">
        <v>11462</v>
      </c>
      <c r="H109" s="117">
        <f t="shared" si="12"/>
        <v>-0.17941008018327609</v>
      </c>
      <c r="I109" s="116">
        <v>29079</v>
      </c>
      <c r="J109" s="117">
        <f t="shared" si="12"/>
        <v>1.5369917989879602</v>
      </c>
      <c r="K109" s="116">
        <v>31827</v>
      </c>
      <c r="L109" s="117">
        <f t="shared" si="12"/>
        <v>9.4501186423191941E-2</v>
      </c>
      <c r="M109" s="116">
        <v>11919</v>
      </c>
      <c r="N109" s="117">
        <v>-1.0057832537088141E-3</v>
      </c>
      <c r="O109" s="117">
        <v>-0.48511814765216643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E0DA-E931-4CFA-8614-83B74C448A28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252</v>
      </c>
      <c r="C4" s="267"/>
      <c r="D4" s="267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9" t="s">
        <v>129</v>
      </c>
      <c r="D6" s="290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252588</v>
      </c>
      <c r="D8" s="114">
        <f t="shared" ref="D8:D9" si="0">C8/C9-1</f>
        <v>0.27009699657570407</v>
      </c>
    </row>
    <row r="9" spans="1:5" x14ac:dyDescent="0.25">
      <c r="A9" s="1"/>
      <c r="B9" s="112">
        <v>2022</v>
      </c>
      <c r="C9" s="113">
        <v>198873</v>
      </c>
      <c r="D9" s="114">
        <f t="shared" si="0"/>
        <v>0.85068723885388842</v>
      </c>
    </row>
    <row r="10" spans="1:5" x14ac:dyDescent="0.25">
      <c r="A10" s="1"/>
      <c r="B10" s="112">
        <v>2021</v>
      </c>
      <c r="C10" s="113">
        <v>107459</v>
      </c>
      <c r="D10" s="114">
        <f>C10/C11-1</f>
        <v>0.38715840293286163</v>
      </c>
    </row>
    <row r="11" spans="1:5" x14ac:dyDescent="0.25">
      <c r="A11" s="1" t="s">
        <v>69</v>
      </c>
      <c r="B11" s="112">
        <v>2020</v>
      </c>
      <c r="C11" s="113">
        <v>77467</v>
      </c>
      <c r="D11" s="114">
        <f t="shared" ref="D11:D20" si="1">C11/C12-1</f>
        <v>-0.45789742549037449</v>
      </c>
    </row>
    <row r="12" spans="1:5" x14ac:dyDescent="0.25">
      <c r="A12" s="1" t="s">
        <v>71</v>
      </c>
      <c r="B12" s="112">
        <v>2019</v>
      </c>
      <c r="C12" s="113">
        <v>142901</v>
      </c>
      <c r="D12" s="114">
        <f t="shared" si="1"/>
        <v>-2.6540051908417794E-2</v>
      </c>
    </row>
    <row r="13" spans="1:5" x14ac:dyDescent="0.25">
      <c r="A13" s="1" t="s">
        <v>73</v>
      </c>
      <c r="B13" s="112">
        <v>2018</v>
      </c>
      <c r="C13" s="113">
        <v>146797</v>
      </c>
      <c r="D13" s="114">
        <f t="shared" si="1"/>
        <v>-2.1959718307982379E-2</v>
      </c>
    </row>
    <row r="14" spans="1:5" x14ac:dyDescent="0.25">
      <c r="A14" s="1" t="s">
        <v>75</v>
      </c>
      <c r="B14" s="112">
        <v>2017</v>
      </c>
      <c r="C14" s="113">
        <v>150093</v>
      </c>
      <c r="D14" s="114">
        <f>C14/C15-1</f>
        <v>-1.5809421392225742E-2</v>
      </c>
    </row>
    <row r="15" spans="1:5" x14ac:dyDescent="0.25">
      <c r="A15" s="1" t="s">
        <v>77</v>
      </c>
      <c r="B15" s="112">
        <v>2016</v>
      </c>
      <c r="C15" s="113">
        <v>152504</v>
      </c>
      <c r="D15" s="114">
        <f>C15/C16-1</f>
        <v>0.1475698494277351</v>
      </c>
    </row>
    <row r="16" spans="1:5" x14ac:dyDescent="0.25">
      <c r="A16" s="1" t="s">
        <v>79</v>
      </c>
      <c r="B16" s="112">
        <v>2015</v>
      </c>
      <c r="C16" s="113">
        <v>132893</v>
      </c>
      <c r="D16" s="114">
        <f t="shared" si="1"/>
        <v>-2.8410794054642863E-2</v>
      </c>
    </row>
    <row r="17" spans="1:5" x14ac:dyDescent="0.25">
      <c r="A17" s="1" t="s">
        <v>81</v>
      </c>
      <c r="B17" s="112">
        <v>2014</v>
      </c>
      <c r="C17" s="113">
        <v>136779</v>
      </c>
      <c r="D17" s="114">
        <f t="shared" si="1"/>
        <v>-8.9052808532839034E-3</v>
      </c>
    </row>
    <row r="18" spans="1:5" x14ac:dyDescent="0.25">
      <c r="A18" s="1" t="s">
        <v>83</v>
      </c>
      <c r="B18" s="112">
        <v>2013</v>
      </c>
      <c r="C18" s="113">
        <v>138008</v>
      </c>
      <c r="D18" s="114">
        <f t="shared" si="1"/>
        <v>-2.1573757009875849E-2</v>
      </c>
    </row>
    <row r="19" spans="1:5" x14ac:dyDescent="0.25">
      <c r="A19" s="1" t="s">
        <v>85</v>
      </c>
      <c r="B19" s="112">
        <v>2012</v>
      </c>
      <c r="C19" s="113">
        <v>141051</v>
      </c>
      <c r="D19" s="114">
        <f>C19/C20-1</f>
        <v>-7.1825276706631747E-2</v>
      </c>
    </row>
    <row r="20" spans="1:5" x14ac:dyDescent="0.25">
      <c r="A20" s="1" t="s">
        <v>87</v>
      </c>
      <c r="B20" s="112">
        <v>2011</v>
      </c>
      <c r="C20" s="113">
        <v>151966</v>
      </c>
      <c r="D20" s="114">
        <f t="shared" si="1"/>
        <v>0.30301990979712934</v>
      </c>
    </row>
    <row r="21" spans="1:5" x14ac:dyDescent="0.25">
      <c r="A21" s="1" t="s">
        <v>89</v>
      </c>
      <c r="B21" s="112">
        <v>2010</v>
      </c>
      <c r="C21" s="113">
        <v>116626</v>
      </c>
      <c r="D21" s="114"/>
    </row>
    <row r="22" spans="1:5" ht="6" customHeight="1" x14ac:dyDescent="0.25"/>
    <row r="23" spans="1:5" x14ac:dyDescent="0.25">
      <c r="B23" s="103" t="s">
        <v>52</v>
      </c>
      <c r="C23" s="103"/>
      <c r="D23" s="103"/>
    </row>
    <row r="26" spans="1:5" ht="48.75" customHeight="1" thickBot="1" x14ac:dyDescent="0.3">
      <c r="B26" s="267" t="s">
        <v>253</v>
      </c>
      <c r="C26" s="267"/>
      <c r="D26" s="267"/>
      <c r="E26" s="1" t="s">
        <v>91</v>
      </c>
    </row>
    <row r="27" spans="1:5" ht="10.5" customHeight="1" thickBot="1" x14ac:dyDescent="0.3">
      <c r="B27" s="104"/>
      <c r="C27" s="105"/>
      <c r="D27" s="104"/>
      <c r="E27" s="1" t="s">
        <v>92</v>
      </c>
    </row>
    <row r="28" spans="1:5" ht="22.5" thickTop="1" thickBot="1" x14ac:dyDescent="0.3">
      <c r="B28" s="119" t="s">
        <v>93</v>
      </c>
      <c r="C28" s="289" t="s">
        <v>134</v>
      </c>
      <c r="D28" s="290"/>
    </row>
    <row r="29" spans="1:5" ht="16.5" thickTop="1" thickBot="1" x14ac:dyDescent="0.3">
      <c r="B29" s="83"/>
      <c r="C29" s="109" t="s">
        <v>135</v>
      </c>
      <c r="D29" s="110" t="s">
        <v>136</v>
      </c>
    </row>
    <row r="30" spans="1:5" x14ac:dyDescent="0.25">
      <c r="B30" s="112">
        <v>2023</v>
      </c>
      <c r="C30" s="113">
        <v>220761</v>
      </c>
      <c r="D30" s="114">
        <f t="shared" ref="D30:D31" si="2">C30/C31-1</f>
        <v>0.3001696173009647</v>
      </c>
    </row>
    <row r="31" spans="1:5" x14ac:dyDescent="0.25">
      <c r="B31" s="112">
        <v>2022</v>
      </c>
      <c r="C31" s="113">
        <v>169794</v>
      </c>
      <c r="D31" s="114">
        <f t="shared" si="2"/>
        <v>0.76874277321166296</v>
      </c>
    </row>
    <row r="32" spans="1:5" x14ac:dyDescent="0.25">
      <c r="B32" s="112">
        <v>2021</v>
      </c>
      <c r="C32" s="113">
        <v>95997</v>
      </c>
      <c r="D32" s="114">
        <f>C32/C33-1</f>
        <v>0.51178758720609774</v>
      </c>
    </row>
    <row r="33" spans="2:5" x14ac:dyDescent="0.25">
      <c r="B33" s="112">
        <v>2020</v>
      </c>
      <c r="C33" s="113">
        <v>63499</v>
      </c>
      <c r="D33" s="114">
        <f t="shared" ref="D33:D42" si="3">C33/C34-1</f>
        <v>-0.23119112768481975</v>
      </c>
    </row>
    <row r="34" spans="2:5" x14ac:dyDescent="0.25">
      <c r="B34" s="112">
        <v>2019</v>
      </c>
      <c r="C34" s="113">
        <v>82594</v>
      </c>
      <c r="D34" s="114">
        <f t="shared" si="3"/>
        <v>-3.9492964298174171E-2</v>
      </c>
    </row>
    <row r="35" spans="2:5" x14ac:dyDescent="0.25">
      <c r="B35" s="112">
        <v>2018</v>
      </c>
      <c r="C35" s="113">
        <v>85990</v>
      </c>
      <c r="D35" s="114">
        <f t="shared" si="3"/>
        <v>8.584200424285271E-2</v>
      </c>
    </row>
    <row r="36" spans="2:5" x14ac:dyDescent="0.25">
      <c r="B36" s="112">
        <v>2017</v>
      </c>
      <c r="C36" s="113">
        <v>79192</v>
      </c>
      <c r="D36" s="114">
        <f>C36/C37-1</f>
        <v>-0.11417353661674068</v>
      </c>
    </row>
    <row r="37" spans="2:5" x14ac:dyDescent="0.25">
      <c r="B37" s="112">
        <v>2016</v>
      </c>
      <c r="C37" s="113">
        <v>89399</v>
      </c>
      <c r="D37" s="114">
        <f>C37/C38-1</f>
        <v>0.23348096637553972</v>
      </c>
    </row>
    <row r="38" spans="2:5" x14ac:dyDescent="0.25">
      <c r="B38" s="112">
        <v>2015</v>
      </c>
      <c r="C38" s="113">
        <v>72477</v>
      </c>
      <c r="D38" s="114">
        <f t="shared" si="3"/>
        <v>-5.5514289065248801E-2</v>
      </c>
    </row>
    <row r="39" spans="2:5" x14ac:dyDescent="0.25">
      <c r="B39" s="112">
        <v>2014</v>
      </c>
      <c r="C39" s="113">
        <v>76737</v>
      </c>
      <c r="D39" s="114">
        <f t="shared" si="3"/>
        <v>-3.2039557500914473E-2</v>
      </c>
    </row>
    <row r="40" spans="2:5" x14ac:dyDescent="0.25">
      <c r="B40" s="112">
        <v>2013</v>
      </c>
      <c r="C40" s="113">
        <v>79277</v>
      </c>
      <c r="D40" s="114">
        <f t="shared" si="3"/>
        <v>-1.0039834667399217E-2</v>
      </c>
    </row>
    <row r="41" spans="2:5" x14ac:dyDescent="0.25">
      <c r="B41" s="112">
        <v>2012</v>
      </c>
      <c r="C41" s="113">
        <v>80081</v>
      </c>
      <c r="D41" s="114">
        <f>C41/C42-1</f>
        <v>-0.14801102209739025</v>
      </c>
    </row>
    <row r="42" spans="2:5" x14ac:dyDescent="0.25">
      <c r="B42" s="112">
        <v>2011</v>
      </c>
      <c r="C42" s="113">
        <v>93993</v>
      </c>
      <c r="D42" s="114">
        <f t="shared" si="3"/>
        <v>0.43977758375074671</v>
      </c>
    </row>
    <row r="43" spans="2:5" x14ac:dyDescent="0.25">
      <c r="B43" s="112">
        <v>2010</v>
      </c>
      <c r="C43" s="113">
        <v>65283</v>
      </c>
      <c r="D43" s="114"/>
    </row>
    <row r="44" spans="2:5" ht="6" customHeight="1" x14ac:dyDescent="0.25"/>
    <row r="45" spans="2:5" x14ac:dyDescent="0.25">
      <c r="B45" s="103" t="s">
        <v>52</v>
      </c>
      <c r="C45" s="103"/>
      <c r="D45" s="103"/>
    </row>
    <row r="48" spans="2:5" ht="48.75" customHeight="1" thickBot="1" x14ac:dyDescent="0.3">
      <c r="B48" s="267" t="s">
        <v>254</v>
      </c>
      <c r="C48" s="267"/>
      <c r="D48" s="267"/>
      <c r="E48" s="1" t="s">
        <v>95</v>
      </c>
    </row>
    <row r="49" spans="1:5" ht="10.5" customHeight="1" thickBot="1" x14ac:dyDescent="0.3">
      <c r="B49" s="104"/>
      <c r="C49" s="105"/>
      <c r="D49" s="104"/>
      <c r="E49" s="1" t="s">
        <v>96</v>
      </c>
    </row>
    <row r="50" spans="1:5" ht="22.5" thickTop="1" thickBot="1" x14ac:dyDescent="0.3">
      <c r="B50" s="107"/>
      <c r="C50" s="289" t="s">
        <v>137</v>
      </c>
      <c r="D50" s="290"/>
    </row>
    <row r="51" spans="1:5" ht="16.5" thickTop="1" thickBot="1" x14ac:dyDescent="0.3">
      <c r="B51" s="83"/>
      <c r="C51" s="109" t="s">
        <v>135</v>
      </c>
      <c r="D51" s="110" t="s">
        <v>136</v>
      </c>
    </row>
    <row r="52" spans="1:5" x14ac:dyDescent="0.25">
      <c r="A52" s="1">
        <v>1</v>
      </c>
      <c r="B52" s="112">
        <v>2023</v>
      </c>
      <c r="C52" s="113">
        <v>0</v>
      </c>
      <c r="D52" s="114" t="e">
        <f t="shared" ref="D52:D53" si="4">C52/C53-1</f>
        <v>#DIV/0!</v>
      </c>
    </row>
    <row r="53" spans="1:5" x14ac:dyDescent="0.25">
      <c r="A53" s="1"/>
      <c r="B53" s="112">
        <v>2022</v>
      </c>
      <c r="C53" s="113">
        <v>0</v>
      </c>
      <c r="D53" s="114" t="e">
        <f t="shared" si="4"/>
        <v>#DIV/0!</v>
      </c>
    </row>
    <row r="54" spans="1:5" x14ac:dyDescent="0.25">
      <c r="A54" s="1"/>
      <c r="B54" s="112">
        <v>2021</v>
      </c>
      <c r="C54" s="113">
        <v>0</v>
      </c>
      <c r="D54" s="114" t="e">
        <f>C54/C55-1</f>
        <v>#DIV/0!</v>
      </c>
    </row>
    <row r="55" spans="1:5" x14ac:dyDescent="0.25">
      <c r="A55" s="1">
        <v>2</v>
      </c>
      <c r="B55" s="112">
        <v>2020</v>
      </c>
      <c r="C55" s="113">
        <v>0</v>
      </c>
      <c r="D55" s="114">
        <f t="shared" ref="D55:D64" si="5">C55/C56-1</f>
        <v>-1</v>
      </c>
    </row>
    <row r="56" spans="1:5" x14ac:dyDescent="0.25">
      <c r="A56" s="1">
        <v>3</v>
      </c>
      <c r="B56" s="112">
        <v>2019</v>
      </c>
      <c r="C56" s="113">
        <v>82594</v>
      </c>
      <c r="D56" s="114">
        <f t="shared" si="5"/>
        <v>-3.9492964298174171E-2</v>
      </c>
    </row>
    <row r="57" spans="1:5" x14ac:dyDescent="0.25">
      <c r="A57" s="1">
        <v>4</v>
      </c>
      <c r="B57" s="112">
        <v>2018</v>
      </c>
      <c r="C57" s="113">
        <v>85990</v>
      </c>
      <c r="D57" s="114">
        <f t="shared" si="5"/>
        <v>8.584200424285271E-2</v>
      </c>
    </row>
    <row r="58" spans="1:5" x14ac:dyDescent="0.25">
      <c r="A58" s="1">
        <v>5</v>
      </c>
      <c r="B58" s="112">
        <v>2017</v>
      </c>
      <c r="C58" s="113">
        <v>79192</v>
      </c>
      <c r="D58" s="114">
        <f>C58/C59-1</f>
        <v>-0.11417353661674068</v>
      </c>
    </row>
    <row r="59" spans="1:5" x14ac:dyDescent="0.25">
      <c r="A59" s="1">
        <v>6</v>
      </c>
      <c r="B59" s="112">
        <v>2016</v>
      </c>
      <c r="C59" s="113">
        <v>89399</v>
      </c>
      <c r="D59" s="114">
        <f>C59/C60-1</f>
        <v>0.23348096637553972</v>
      </c>
    </row>
    <row r="60" spans="1:5" x14ac:dyDescent="0.25">
      <c r="A60" s="1">
        <v>7</v>
      </c>
      <c r="B60" s="112">
        <v>2015</v>
      </c>
      <c r="C60" s="113">
        <v>72477</v>
      </c>
      <c r="D60" s="114">
        <f t="shared" si="5"/>
        <v>-5.5514289065248801E-2</v>
      </c>
    </row>
    <row r="61" spans="1:5" x14ac:dyDescent="0.25">
      <c r="A61" s="1">
        <v>8</v>
      </c>
      <c r="B61" s="112">
        <v>2014</v>
      </c>
      <c r="C61" s="113">
        <v>76737</v>
      </c>
      <c r="D61" s="114">
        <f t="shared" si="5"/>
        <v>-3.2039557500914473E-2</v>
      </c>
    </row>
    <row r="62" spans="1:5" x14ac:dyDescent="0.25">
      <c r="A62" s="1">
        <v>9</v>
      </c>
      <c r="B62" s="112">
        <v>2013</v>
      </c>
      <c r="C62" s="113">
        <v>79277</v>
      </c>
      <c r="D62" s="114">
        <f t="shared" si="5"/>
        <v>-1.0039834667399217E-2</v>
      </c>
    </row>
    <row r="63" spans="1:5" x14ac:dyDescent="0.25">
      <c r="A63" s="1">
        <v>10</v>
      </c>
      <c r="B63" s="112">
        <v>2012</v>
      </c>
      <c r="C63" s="113">
        <v>80081</v>
      </c>
      <c r="D63" s="114">
        <f>C63/C64-1</f>
        <v>-0.14801102209739025</v>
      </c>
    </row>
    <row r="64" spans="1:5" x14ac:dyDescent="0.25">
      <c r="A64" s="1">
        <v>11</v>
      </c>
      <c r="B64" s="112">
        <v>2011</v>
      </c>
      <c r="C64" s="113">
        <v>93993</v>
      </c>
      <c r="D64" s="114">
        <f t="shared" si="5"/>
        <v>0.43977758375074671</v>
      </c>
    </row>
    <row r="65" spans="1:5" x14ac:dyDescent="0.25">
      <c r="A65" s="1">
        <v>12</v>
      </c>
      <c r="B65" s="112">
        <v>2010</v>
      </c>
      <c r="C65" s="113">
        <v>65283</v>
      </c>
      <c r="D65" s="114"/>
    </row>
    <row r="66" spans="1:5" ht="6" customHeight="1" x14ac:dyDescent="0.25"/>
    <row r="67" spans="1:5" x14ac:dyDescent="0.25">
      <c r="B67" s="103" t="s">
        <v>52</v>
      </c>
      <c r="C67" s="103"/>
      <c r="D67" s="103"/>
    </row>
    <row r="70" spans="1:5" ht="48.75" customHeight="1" thickBot="1" x14ac:dyDescent="0.3">
      <c r="B70" s="267" t="s">
        <v>138</v>
      </c>
      <c r="C70" s="267"/>
      <c r="D70" s="267"/>
      <c r="E70" s="1" t="s">
        <v>98</v>
      </c>
    </row>
    <row r="71" spans="1:5" ht="10.5" customHeight="1" thickBot="1" x14ac:dyDescent="0.3">
      <c r="B71" s="104"/>
      <c r="C71" s="105"/>
      <c r="D71" s="104"/>
      <c r="E71" s="1" t="s">
        <v>99</v>
      </c>
    </row>
    <row r="72" spans="1:5" ht="22.5" thickTop="1" thickBot="1" x14ac:dyDescent="0.3">
      <c r="B72" s="107"/>
      <c r="C72" s="289" t="s">
        <v>139</v>
      </c>
      <c r="D72" s="290"/>
    </row>
    <row r="73" spans="1:5" ht="16.5" thickTop="1" thickBot="1" x14ac:dyDescent="0.3">
      <c r="B73" s="83"/>
      <c r="C73" s="109" t="s">
        <v>135</v>
      </c>
      <c r="D73" s="110" t="s">
        <v>136</v>
      </c>
    </row>
    <row r="74" spans="1:5" x14ac:dyDescent="0.25">
      <c r="A74" s="1">
        <v>1</v>
      </c>
      <c r="B74" s="112">
        <v>2023</v>
      </c>
      <c r="C74" s="113">
        <v>0</v>
      </c>
      <c r="D74" s="114" t="e">
        <f t="shared" ref="D74:D75" si="6">C74/C75-1</f>
        <v>#DIV/0!</v>
      </c>
    </row>
    <row r="75" spans="1:5" x14ac:dyDescent="0.25">
      <c r="A75" s="1"/>
      <c r="B75" s="112">
        <v>2022</v>
      </c>
      <c r="C75" s="113">
        <v>0</v>
      </c>
      <c r="D75" s="114" t="e">
        <f t="shared" si="6"/>
        <v>#DIV/0!</v>
      </c>
    </row>
    <row r="76" spans="1:5" x14ac:dyDescent="0.25">
      <c r="A76" s="1"/>
      <c r="B76" s="112">
        <v>2021</v>
      </c>
      <c r="C76" s="113">
        <v>0</v>
      </c>
      <c r="D76" s="114" t="e">
        <f>C76/C77-1</f>
        <v>#DIV/0!</v>
      </c>
    </row>
    <row r="77" spans="1:5" x14ac:dyDescent="0.25">
      <c r="A77" s="1">
        <v>2</v>
      </c>
      <c r="B77" s="112">
        <v>2020</v>
      </c>
      <c r="C77" s="113">
        <v>0</v>
      </c>
      <c r="D77" s="114" t="e">
        <f t="shared" ref="D77:D79" si="7">C77/C78-1</f>
        <v>#DIV/0!</v>
      </c>
    </row>
    <row r="78" spans="1:5" x14ac:dyDescent="0.25">
      <c r="A78" s="1">
        <v>3</v>
      </c>
      <c r="B78" s="112">
        <v>2019</v>
      </c>
      <c r="C78" s="113">
        <v>0</v>
      </c>
      <c r="D78" s="114" t="e">
        <f t="shared" si="7"/>
        <v>#DIV/0!</v>
      </c>
    </row>
    <row r="79" spans="1:5" x14ac:dyDescent="0.25">
      <c r="A79" s="1">
        <v>4</v>
      </c>
      <c r="B79" s="112">
        <v>2018</v>
      </c>
      <c r="C79" s="113">
        <v>0</v>
      </c>
      <c r="D79" s="114" t="e">
        <f t="shared" si="7"/>
        <v>#DIV/0!</v>
      </c>
    </row>
    <row r="80" spans="1:5" x14ac:dyDescent="0.25">
      <c r="A80" s="1">
        <v>5</v>
      </c>
      <c r="B80" s="112">
        <v>2017</v>
      </c>
      <c r="C80" s="113">
        <v>0</v>
      </c>
      <c r="D80" s="114" t="e">
        <f>C80/C81-1</f>
        <v>#DIV/0!</v>
      </c>
    </row>
    <row r="81" spans="1:5" x14ac:dyDescent="0.25">
      <c r="A81" s="1">
        <v>6</v>
      </c>
      <c r="B81" s="112">
        <v>2016</v>
      </c>
      <c r="C81" s="113">
        <v>0</v>
      </c>
      <c r="D81" s="114" t="e">
        <f>C81/C82-1</f>
        <v>#DIV/0!</v>
      </c>
    </row>
    <row r="82" spans="1:5" x14ac:dyDescent="0.25">
      <c r="A82" s="1">
        <v>7</v>
      </c>
      <c r="B82" s="112">
        <v>2015</v>
      </c>
      <c r="C82" s="113">
        <v>0</v>
      </c>
      <c r="D82" s="114" t="e">
        <f t="shared" ref="D82:D84" si="8">C82/C83-1</f>
        <v>#DIV/0!</v>
      </c>
    </row>
    <row r="83" spans="1:5" x14ac:dyDescent="0.25">
      <c r="A83" s="1">
        <v>8</v>
      </c>
      <c r="B83" s="112">
        <v>2014</v>
      </c>
      <c r="C83" s="113">
        <v>0</v>
      </c>
      <c r="D83" s="114" t="e">
        <f t="shared" si="8"/>
        <v>#DIV/0!</v>
      </c>
    </row>
    <row r="84" spans="1:5" x14ac:dyDescent="0.25">
      <c r="A84" s="1">
        <v>9</v>
      </c>
      <c r="B84" s="112">
        <v>2013</v>
      </c>
      <c r="C84" s="113">
        <v>0</v>
      </c>
      <c r="D84" s="114" t="e">
        <f t="shared" si="8"/>
        <v>#DIV/0!</v>
      </c>
    </row>
    <row r="85" spans="1:5" x14ac:dyDescent="0.25">
      <c r="A85" s="1">
        <v>10</v>
      </c>
      <c r="B85" s="112">
        <v>2012</v>
      </c>
      <c r="C85" s="113">
        <v>0</v>
      </c>
      <c r="D85" s="114" t="e">
        <f>C85/C86-1</f>
        <v>#DIV/0!</v>
      </c>
    </row>
    <row r="86" spans="1:5" x14ac:dyDescent="0.25">
      <c r="A86" s="1">
        <v>11</v>
      </c>
      <c r="B86" s="112">
        <v>2011</v>
      </c>
      <c r="C86" s="113">
        <v>0</v>
      </c>
      <c r="D86" s="114" t="e">
        <f t="shared" ref="D86" si="9">C86/C87-1</f>
        <v>#DIV/0!</v>
      </c>
    </row>
    <row r="87" spans="1:5" x14ac:dyDescent="0.25">
      <c r="A87" s="1">
        <v>12</v>
      </c>
      <c r="B87" s="112">
        <v>2010</v>
      </c>
      <c r="C87" s="113">
        <v>0</v>
      </c>
      <c r="D87" s="114"/>
    </row>
    <row r="88" spans="1:5" ht="6" customHeight="1" x14ac:dyDescent="0.25"/>
    <row r="89" spans="1:5" x14ac:dyDescent="0.25">
      <c r="B89" s="103" t="s">
        <v>52</v>
      </c>
      <c r="C89" s="103"/>
      <c r="D89" s="103"/>
    </row>
    <row r="92" spans="1:5" ht="48.75" customHeight="1" thickBot="1" x14ac:dyDescent="0.3">
      <c r="B92" s="267" t="s">
        <v>255</v>
      </c>
      <c r="C92" s="267"/>
      <c r="D92" s="267"/>
      <c r="E92" s="1" t="s">
        <v>111</v>
      </c>
    </row>
    <row r="93" spans="1:5" ht="10.5" customHeight="1" thickBot="1" x14ac:dyDescent="0.3">
      <c r="B93" s="104"/>
      <c r="C93" s="105"/>
      <c r="D93" s="104"/>
      <c r="E93" s="1" t="s">
        <v>112</v>
      </c>
    </row>
    <row r="94" spans="1:5" ht="22.5" thickTop="1" thickBot="1" x14ac:dyDescent="0.3">
      <c r="B94" s="119" t="s">
        <v>93</v>
      </c>
      <c r="C94" s="289" t="s">
        <v>29</v>
      </c>
      <c r="D94" s="290"/>
    </row>
    <row r="95" spans="1:5" ht="16.5" thickTop="1" thickBot="1" x14ac:dyDescent="0.3">
      <c r="B95" s="83"/>
      <c r="C95" s="109" t="s">
        <v>135</v>
      </c>
      <c r="D95" s="110" t="s">
        <v>136</v>
      </c>
    </row>
    <row r="96" spans="1:5" x14ac:dyDescent="0.25">
      <c r="B96" s="112">
        <v>2023</v>
      </c>
      <c r="C96" s="113">
        <v>31827</v>
      </c>
      <c r="D96" s="114">
        <f t="shared" ref="D96:D108" si="10">C96/C97-1</f>
        <v>9.4501186423191941E-2</v>
      </c>
    </row>
    <row r="97" spans="2:4" x14ac:dyDescent="0.25">
      <c r="B97" s="112">
        <v>2022</v>
      </c>
      <c r="C97" s="113">
        <v>29079</v>
      </c>
      <c r="D97" s="114">
        <f t="shared" si="10"/>
        <v>1.5369917989879602</v>
      </c>
    </row>
    <row r="98" spans="2:4" x14ac:dyDescent="0.25">
      <c r="B98" s="112">
        <v>2021</v>
      </c>
      <c r="C98" s="113">
        <v>11462</v>
      </c>
      <c r="D98" s="114">
        <f t="shared" si="10"/>
        <v>-0.17941008018327609</v>
      </c>
    </row>
    <row r="99" spans="2:4" x14ac:dyDescent="0.25">
      <c r="B99" s="112">
        <v>2020</v>
      </c>
      <c r="C99" s="113">
        <v>13968</v>
      </c>
      <c r="D99" s="114">
        <f t="shared" si="10"/>
        <v>-0.76838509625748252</v>
      </c>
    </row>
    <row r="100" spans="2:4" x14ac:dyDescent="0.25">
      <c r="B100" s="112">
        <v>2019</v>
      </c>
      <c r="C100" s="113">
        <v>60307</v>
      </c>
      <c r="D100" s="114">
        <f t="shared" si="10"/>
        <v>-8.2227375137731151E-3</v>
      </c>
    </row>
    <row r="101" spans="2:4" x14ac:dyDescent="0.25">
      <c r="B101" s="112">
        <v>2018</v>
      </c>
      <c r="C101" s="113">
        <v>60807</v>
      </c>
      <c r="D101" s="114">
        <f t="shared" si="10"/>
        <v>-0.14236752655110652</v>
      </c>
    </row>
    <row r="102" spans="2:4" x14ac:dyDescent="0.25">
      <c r="B102" s="112">
        <v>2017</v>
      </c>
      <c r="C102" s="113">
        <v>70901</v>
      </c>
      <c r="D102" s="114">
        <f t="shared" si="10"/>
        <v>0.12354013152682031</v>
      </c>
    </row>
    <row r="103" spans="2:4" x14ac:dyDescent="0.25">
      <c r="B103" s="112">
        <v>2016</v>
      </c>
      <c r="C103" s="113">
        <v>63105</v>
      </c>
      <c r="D103" s="114">
        <f t="shared" si="10"/>
        <v>4.4508077330508433E-2</v>
      </c>
    </row>
    <row r="104" spans="2:4" x14ac:dyDescent="0.25">
      <c r="B104" s="112">
        <v>2015</v>
      </c>
      <c r="C104" s="113">
        <v>60416</v>
      </c>
      <c r="D104" s="114">
        <f t="shared" si="10"/>
        <v>6.2289730521967179E-3</v>
      </c>
    </row>
    <row r="105" spans="2:4" x14ac:dyDescent="0.25">
      <c r="B105" s="112">
        <v>2014</v>
      </c>
      <c r="C105" s="113">
        <v>60042</v>
      </c>
      <c r="D105" s="114">
        <f t="shared" si="10"/>
        <v>2.2322112683250683E-2</v>
      </c>
    </row>
    <row r="106" spans="2:4" x14ac:dyDescent="0.25">
      <c r="B106" s="112">
        <v>2013</v>
      </c>
      <c r="C106" s="113">
        <v>58731</v>
      </c>
      <c r="D106" s="114">
        <f t="shared" si="10"/>
        <v>-3.6722978514023286E-2</v>
      </c>
    </row>
    <row r="107" spans="2:4" x14ac:dyDescent="0.25">
      <c r="B107" s="112">
        <v>2012</v>
      </c>
      <c r="C107" s="113">
        <v>60970</v>
      </c>
      <c r="D107" s="114">
        <f t="shared" si="10"/>
        <v>5.1696479395580752E-2</v>
      </c>
    </row>
    <row r="108" spans="2:4" x14ac:dyDescent="0.25">
      <c r="B108" s="112">
        <v>2011</v>
      </c>
      <c r="C108" s="113">
        <v>57973</v>
      </c>
      <c r="D108" s="114">
        <f t="shared" si="10"/>
        <v>0.12913152717994669</v>
      </c>
    </row>
    <row r="109" spans="2:4" x14ac:dyDescent="0.25">
      <c r="B109" s="112">
        <v>2010</v>
      </c>
      <c r="C109" s="113">
        <v>51343</v>
      </c>
      <c r="D109" s="114"/>
    </row>
    <row r="110" spans="2:4" ht="6" customHeight="1" x14ac:dyDescent="0.25"/>
    <row r="111" spans="2:4" x14ac:dyDescent="0.25">
      <c r="B111" s="103" t="s">
        <v>52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5F236-6AE5-42B0-82CF-248AF53FF970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140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226</v>
      </c>
      <c r="D5" s="125" t="s">
        <v>256</v>
      </c>
      <c r="E5" s="125" t="s">
        <v>227</v>
      </c>
      <c r="F5" s="125" t="s">
        <v>228</v>
      </c>
      <c r="G5" s="125" t="s">
        <v>229</v>
      </c>
      <c r="H5" s="125" t="s">
        <v>230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221</v>
      </c>
      <c r="P5" s="11" t="s">
        <v>231</v>
      </c>
      <c r="Q5" s="11" t="s">
        <v>222</v>
      </c>
      <c r="R5" s="11" t="s">
        <v>223</v>
      </c>
      <c r="S5" s="11" t="s">
        <v>224</v>
      </c>
      <c r="T5" s="11" t="s">
        <v>225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40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57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137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139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60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41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57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137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139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60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42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57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137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139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60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43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57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137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139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60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44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57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137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139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45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57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137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139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60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46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57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137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139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47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57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137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139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60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48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57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137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139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49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57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137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139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60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50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57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137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139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60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52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49988-403B-4F43-B347-2ED06D2DFAE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257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297" t="s">
        <v>40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  <c r="P5" s="141"/>
      <c r="Q5" s="297" t="s">
        <v>40</v>
      </c>
      <c r="R5" s="298"/>
      <c r="S5" s="298"/>
      <c r="T5" s="298"/>
      <c r="U5" s="298"/>
      <c r="V5" s="298"/>
      <c r="W5" s="298"/>
      <c r="X5" s="298"/>
      <c r="Y5" s="298"/>
      <c r="Z5" s="298"/>
      <c r="AA5" s="298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40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47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65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65</v>
      </c>
      <c r="Q8" s="153">
        <v>146797</v>
      </c>
      <c r="R8" s="153">
        <v>142901</v>
      </c>
      <c r="S8" s="153">
        <v>77467</v>
      </c>
      <c r="T8" s="153">
        <v>107459</v>
      </c>
      <c r="U8" s="153">
        <v>198873</v>
      </c>
      <c r="V8" s="153">
        <v>252588</v>
      </c>
      <c r="W8" s="154">
        <f>IFERROR(V8/U8-1,"-")</f>
        <v>0.27009699657570407</v>
      </c>
      <c r="X8" s="154">
        <f>IFERROR(V8/S8-1,"-")</f>
        <v>2.2605883795680741</v>
      </c>
      <c r="Y8" s="153">
        <f>V8-U8</f>
        <v>53715</v>
      </c>
      <c r="Z8" s="153">
        <f>V8-S8</f>
        <v>175121</v>
      </c>
      <c r="AA8" s="154">
        <f>V8/V$8</f>
        <v>1</v>
      </c>
    </row>
    <row r="9" spans="1:27" x14ac:dyDescent="0.25">
      <c r="A9" s="1" t="s">
        <v>93</v>
      </c>
      <c r="B9" s="155" t="s">
        <v>94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94</v>
      </c>
      <c r="Q9" s="156">
        <v>30125</v>
      </c>
      <c r="R9" s="156">
        <v>31009</v>
      </c>
      <c r="S9" s="156">
        <v>30584</v>
      </c>
      <c r="T9" s="156">
        <v>44398</v>
      </c>
      <c r="U9" s="156">
        <v>48630</v>
      </c>
      <c r="V9" s="156">
        <v>55684</v>
      </c>
      <c r="W9" s="157">
        <f>IFERROR(V9/U9-1,"-")</f>
        <v>0.14505449311124829</v>
      </c>
      <c r="X9" s="158">
        <f t="shared" ref="X9:X20" si="3">IFERROR(V9/S9-1,"-")</f>
        <v>0.82069055715406747</v>
      </c>
      <c r="Y9" s="156">
        <f t="shared" ref="Y9:Y19" si="4">V9-U9</f>
        <v>7054</v>
      </c>
      <c r="Z9" s="156">
        <f t="shared" ref="Z9:Z20" si="5">V9-S9</f>
        <v>25100</v>
      </c>
      <c r="AA9" s="157">
        <f>V9/V$8</f>
        <v>0.22045386162446357</v>
      </c>
    </row>
    <row r="10" spans="1:27" x14ac:dyDescent="0.25">
      <c r="A10" s="159" t="s">
        <v>100</v>
      </c>
      <c r="B10" s="160" t="s">
        <v>100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100</v>
      </c>
      <c r="Q10" s="161">
        <v>13639</v>
      </c>
      <c r="R10" s="161">
        <v>11886</v>
      </c>
      <c r="S10" s="161">
        <v>4963</v>
      </c>
      <c r="T10" s="161">
        <v>24120</v>
      </c>
      <c r="U10" s="161">
        <v>16359</v>
      </c>
      <c r="V10" s="161">
        <v>19520</v>
      </c>
      <c r="W10" s="162">
        <f>IFERROR(V10/U10-1,"-")</f>
        <v>0.19322696986368371</v>
      </c>
      <c r="X10" s="163">
        <f t="shared" si="3"/>
        <v>2.9331049768285311</v>
      </c>
      <c r="Y10" s="161">
        <f t="shared" si="4"/>
        <v>3161</v>
      </c>
      <c r="Z10" s="161">
        <f t="shared" si="5"/>
        <v>14557</v>
      </c>
      <c r="AA10" s="162">
        <f>V10/V$8</f>
        <v>7.7279997466229586E-2</v>
      </c>
    </row>
    <row r="11" spans="1:27" x14ac:dyDescent="0.25">
      <c r="A11" s="159" t="s">
        <v>97</v>
      </c>
      <c r="B11" s="160" t="s">
        <v>97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97</v>
      </c>
      <c r="Q11" s="161">
        <v>16486</v>
      </c>
      <c r="R11" s="161">
        <v>19123</v>
      </c>
      <c r="S11" s="161">
        <v>25621</v>
      </c>
      <c r="T11" s="161">
        <v>20278</v>
      </c>
      <c r="U11" s="161">
        <v>32271</v>
      </c>
      <c r="V11" s="161">
        <v>36164</v>
      </c>
      <c r="W11" s="162">
        <f>IFERROR(V11/U11-1,"-")</f>
        <v>0.12063462551516846</v>
      </c>
      <c r="X11" s="163">
        <f t="shared" si="3"/>
        <v>0.41149838023496343</v>
      </c>
      <c r="Y11" s="161">
        <f t="shared" si="4"/>
        <v>3893</v>
      </c>
      <c r="Z11" s="161">
        <f t="shared" si="5"/>
        <v>10543</v>
      </c>
      <c r="AA11" s="162">
        <f>V11/V$8</f>
        <v>0.14317386415823397</v>
      </c>
    </row>
    <row r="12" spans="1:27" x14ac:dyDescent="0.25">
      <c r="A12" s="1"/>
      <c r="B12" s="155" t="s">
        <v>104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104</v>
      </c>
      <c r="Q12" s="156">
        <v>116672</v>
      </c>
      <c r="R12" s="156">
        <v>111892</v>
      </c>
      <c r="S12" s="156">
        <v>46883</v>
      </c>
      <c r="T12" s="156">
        <v>63061</v>
      </c>
      <c r="U12" s="156">
        <v>150243</v>
      </c>
      <c r="V12" s="156">
        <v>196904</v>
      </c>
      <c r="W12" s="157">
        <f>IFERROR(V12/U12-1,"-")</f>
        <v>0.31057020959379145</v>
      </c>
      <c r="X12" s="158">
        <f t="shared" si="3"/>
        <v>3.199901883411898</v>
      </c>
      <c r="Y12" s="156">
        <f t="shared" si="4"/>
        <v>46661</v>
      </c>
      <c r="Z12" s="156">
        <f t="shared" si="5"/>
        <v>150021</v>
      </c>
      <c r="AA12" s="157">
        <f>V12/V$8</f>
        <v>0.77954613837553643</v>
      </c>
    </row>
    <row r="13" spans="1:27" s="54" customFormat="1" x14ac:dyDescent="0.25">
      <c r="B13" s="160" t="s">
        <v>107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107</v>
      </c>
      <c r="Q13" s="161">
        <v>63356</v>
      </c>
      <c r="R13" s="161">
        <v>61414</v>
      </c>
      <c r="S13" s="161">
        <v>26382</v>
      </c>
      <c r="T13" s="161">
        <v>26812</v>
      </c>
      <c r="U13" s="161">
        <v>90804</v>
      </c>
      <c r="V13" s="161">
        <v>128108</v>
      </c>
      <c r="W13" s="162">
        <f t="shared" ref="W13:W20" si="8">IFERROR(V13/U13-1,"-")</f>
        <v>0.41081890665609455</v>
      </c>
      <c r="X13" s="163">
        <f t="shared" si="3"/>
        <v>3.8558865893412175</v>
      </c>
      <c r="Y13" s="161">
        <f t="shared" si="4"/>
        <v>37304</v>
      </c>
      <c r="Z13" s="161">
        <f t="shared" si="5"/>
        <v>101726</v>
      </c>
      <c r="AA13" s="162">
        <f t="shared" ref="AA13:AA20" si="9">V13/V$8</f>
        <v>0.50718165550224081</v>
      </c>
    </row>
    <row r="14" spans="1:27" s="54" customFormat="1" x14ac:dyDescent="0.25">
      <c r="B14" s="160" t="s">
        <v>110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110</v>
      </c>
      <c r="Q14" s="161">
        <v>12662</v>
      </c>
      <c r="R14" s="161">
        <v>9783</v>
      </c>
      <c r="S14" s="161">
        <v>3197</v>
      </c>
      <c r="T14" s="161">
        <v>7197</v>
      </c>
      <c r="U14" s="161">
        <v>6944</v>
      </c>
      <c r="V14" s="161">
        <v>8880</v>
      </c>
      <c r="W14" s="162">
        <f t="shared" si="8"/>
        <v>0.27880184331797242</v>
      </c>
      <c r="X14" s="163">
        <f t="shared" si="3"/>
        <v>1.777604003753519</v>
      </c>
      <c r="Y14" s="161">
        <f t="shared" si="4"/>
        <v>1936</v>
      </c>
      <c r="Z14" s="161">
        <f t="shared" si="5"/>
        <v>5683</v>
      </c>
      <c r="AA14" s="162">
        <f t="shared" si="9"/>
        <v>3.5156064421112639E-2</v>
      </c>
    </row>
    <row r="15" spans="1:27" x14ac:dyDescent="0.25">
      <c r="A15" s="1"/>
      <c r="B15" s="160" t="s">
        <v>113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113</v>
      </c>
      <c r="Q15" s="161">
        <v>13476</v>
      </c>
      <c r="R15" s="161">
        <v>11371</v>
      </c>
      <c r="S15" s="161">
        <v>2498</v>
      </c>
      <c r="T15" s="161">
        <v>6746</v>
      </c>
      <c r="U15" s="161">
        <v>9830</v>
      </c>
      <c r="V15" s="161">
        <v>13414</v>
      </c>
      <c r="W15" s="162">
        <f t="shared" si="8"/>
        <v>0.36459816887080376</v>
      </c>
      <c r="X15" s="163">
        <f t="shared" si="3"/>
        <v>4.3698959167333866</v>
      </c>
      <c r="Y15" s="161">
        <f t="shared" si="4"/>
        <v>3584</v>
      </c>
      <c r="Z15" s="161">
        <f t="shared" si="5"/>
        <v>10916</v>
      </c>
      <c r="AA15" s="162">
        <f t="shared" si="9"/>
        <v>5.310624416045101E-2</v>
      </c>
    </row>
    <row r="16" spans="1:27" x14ac:dyDescent="0.25">
      <c r="A16" s="1"/>
      <c r="B16" s="160" t="s">
        <v>120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120</v>
      </c>
      <c r="Q16" s="161">
        <v>2503</v>
      </c>
      <c r="R16" s="161">
        <v>2496</v>
      </c>
      <c r="S16" s="161">
        <v>1300</v>
      </c>
      <c r="T16" s="161">
        <v>3663</v>
      </c>
      <c r="U16" s="161">
        <v>6290</v>
      </c>
      <c r="V16" s="161">
        <v>6514</v>
      </c>
      <c r="W16" s="162">
        <f t="shared" si="8"/>
        <v>3.5612082670906098E-2</v>
      </c>
      <c r="X16" s="163">
        <f t="shared" si="3"/>
        <v>4.0107692307692311</v>
      </c>
      <c r="Y16" s="161">
        <f t="shared" si="4"/>
        <v>224</v>
      </c>
      <c r="Z16" s="161">
        <f t="shared" si="5"/>
        <v>5214</v>
      </c>
      <c r="AA16" s="162">
        <f t="shared" si="9"/>
        <v>2.5789031941343216E-2</v>
      </c>
    </row>
    <row r="17" spans="1:27" x14ac:dyDescent="0.25">
      <c r="A17" s="1"/>
      <c r="B17" s="160" t="s">
        <v>116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116</v>
      </c>
      <c r="Q17" s="161">
        <v>3813</v>
      </c>
      <c r="R17" s="161">
        <v>3749</v>
      </c>
      <c r="S17" s="161">
        <v>2838</v>
      </c>
      <c r="T17" s="161">
        <v>4368</v>
      </c>
      <c r="U17" s="161">
        <v>4750</v>
      </c>
      <c r="V17" s="161">
        <v>5340</v>
      </c>
      <c r="W17" s="162">
        <f t="shared" si="8"/>
        <v>0.12421052631578955</v>
      </c>
      <c r="X17" s="163">
        <f t="shared" si="3"/>
        <v>0.88160676532769555</v>
      </c>
      <c r="Y17" s="161">
        <f t="shared" si="4"/>
        <v>590</v>
      </c>
      <c r="Z17" s="161">
        <f t="shared" si="5"/>
        <v>2502</v>
      </c>
      <c r="AA17" s="162">
        <f t="shared" si="9"/>
        <v>2.1141146847831249E-2</v>
      </c>
    </row>
    <row r="18" spans="1:27" x14ac:dyDescent="0.25">
      <c r="A18" s="1"/>
      <c r="B18" s="160" t="s">
        <v>125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125</v>
      </c>
      <c r="Q18" s="161">
        <v>742</v>
      </c>
      <c r="R18" s="161">
        <v>826</v>
      </c>
      <c r="S18" s="161">
        <v>406</v>
      </c>
      <c r="T18" s="161">
        <v>369</v>
      </c>
      <c r="U18" s="161">
        <v>1261</v>
      </c>
      <c r="V18" s="161">
        <v>1457</v>
      </c>
      <c r="W18" s="162">
        <f t="shared" si="8"/>
        <v>0.15543219666930996</v>
      </c>
      <c r="X18" s="163">
        <f t="shared" si="3"/>
        <v>2.5886699507389164</v>
      </c>
      <c r="Y18" s="161">
        <f t="shared" si="4"/>
        <v>196</v>
      </c>
      <c r="Z18" s="161">
        <f t="shared" si="5"/>
        <v>1051</v>
      </c>
      <c r="AA18" s="162">
        <f t="shared" si="9"/>
        <v>5.768286696121748E-3</v>
      </c>
    </row>
    <row r="19" spans="1:27" x14ac:dyDescent="0.25">
      <c r="A19" s="159" t="s">
        <v>141</v>
      </c>
      <c r="B19" s="160" t="s">
        <v>128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128</v>
      </c>
      <c r="Q19" s="161">
        <v>1872</v>
      </c>
      <c r="R19" s="161">
        <v>1664</v>
      </c>
      <c r="S19" s="161">
        <v>932</v>
      </c>
      <c r="T19" s="161">
        <v>521</v>
      </c>
      <c r="U19" s="161">
        <v>980</v>
      </c>
      <c r="V19" s="161">
        <v>944</v>
      </c>
      <c r="W19" s="162">
        <f t="shared" si="8"/>
        <v>-3.6734693877551017E-2</v>
      </c>
      <c r="X19" s="163">
        <f t="shared" si="3"/>
        <v>1.2875536480686733E-2</v>
      </c>
      <c r="Y19" s="161">
        <f t="shared" si="4"/>
        <v>-36</v>
      </c>
      <c r="Z19" s="161">
        <f t="shared" si="5"/>
        <v>12</v>
      </c>
      <c r="AA19" s="162">
        <f t="shared" si="9"/>
        <v>3.7373113528750375E-3</v>
      </c>
    </row>
    <row r="20" spans="1:27" x14ac:dyDescent="0.25">
      <c r="A20" s="165" t="s">
        <v>142</v>
      </c>
      <c r="B20" s="166" t="s">
        <v>142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142</v>
      </c>
      <c r="Q20" s="167">
        <f t="shared" ref="Q20:V20" si="11">Q12-SUM(Q13:Q19)</f>
        <v>18248</v>
      </c>
      <c r="R20" s="167">
        <f t="shared" si="11"/>
        <v>20589</v>
      </c>
      <c r="S20" s="167">
        <f t="shared" si="11"/>
        <v>9330</v>
      </c>
      <c r="T20" s="167">
        <f t="shared" si="11"/>
        <v>13385</v>
      </c>
      <c r="U20" s="167">
        <f t="shared" si="11"/>
        <v>29384</v>
      </c>
      <c r="V20" s="167">
        <f t="shared" si="11"/>
        <v>32247</v>
      </c>
      <c r="W20" s="168">
        <f t="shared" si="8"/>
        <v>9.7433977674925121E-2</v>
      </c>
      <c r="X20" s="169">
        <f t="shared" si="3"/>
        <v>2.4562700964630224</v>
      </c>
      <c r="Y20" s="167">
        <f>V20-U20</f>
        <v>2863</v>
      </c>
      <c r="Z20" s="167">
        <f t="shared" si="5"/>
        <v>22917</v>
      </c>
      <c r="AA20" s="168">
        <f t="shared" si="9"/>
        <v>0.12766639745356073</v>
      </c>
    </row>
    <row r="21" spans="1:27" x14ac:dyDescent="0.25">
      <c r="B21" s="151" t="s">
        <v>41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65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94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100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97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104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107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110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113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120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116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125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128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142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42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65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94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100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97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104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107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110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113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120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116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125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128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142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43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65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94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100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97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104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107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110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113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120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116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125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128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142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44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65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94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100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97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104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107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110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113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120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116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125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128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142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45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65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94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100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97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104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107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110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113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120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116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125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128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142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46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65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94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100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97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104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107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110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113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120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116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125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128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142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47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65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94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100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97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104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107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110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113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120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116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125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128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142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48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65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94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100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97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104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107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110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113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120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116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125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128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142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49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65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94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100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97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104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107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110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113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120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116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125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128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142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50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65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94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100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97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104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107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110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113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120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116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125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128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142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E196-7F82-4784-A159-021A31B181BA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257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1"/>
      <c r="C8" s="299" t="s">
        <v>40</v>
      </c>
      <c r="D8" s="300"/>
      <c r="E8" s="300"/>
      <c r="F8" s="300"/>
      <c r="G8" s="300"/>
      <c r="H8" s="300"/>
      <c r="I8" s="300"/>
      <c r="J8" s="300"/>
      <c r="K8" s="300"/>
    </row>
    <row r="9" spans="1:22" s="142" customFormat="1" ht="72" customHeight="1" x14ac:dyDescent="0.25">
      <c r="A9"/>
      <c r="B9" s="143"/>
      <c r="C9" s="170" t="s">
        <v>221</v>
      </c>
      <c r="D9" s="170" t="s">
        <v>231</v>
      </c>
      <c r="E9" s="170" t="s">
        <v>222</v>
      </c>
      <c r="F9" s="170" t="s">
        <v>223</v>
      </c>
      <c r="G9" s="170" t="s">
        <v>224</v>
      </c>
      <c r="H9" s="170" t="s">
        <v>225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221</v>
      </c>
      <c r="P9" s="170" t="s">
        <v>222</v>
      </c>
      <c r="Q9" s="170" t="s">
        <v>223</v>
      </c>
      <c r="R9" s="170" t="s">
        <v>224</v>
      </c>
      <c r="S9" s="170" t="s">
        <v>225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40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47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65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65</v>
      </c>
      <c r="O11" s="174">
        <v>11773</v>
      </c>
      <c r="P11" s="174">
        <v>7717</v>
      </c>
      <c r="Q11" s="174">
        <v>18718</v>
      </c>
      <c r="R11" s="174">
        <v>23616</v>
      </c>
      <c r="S11" s="174">
        <v>24885</v>
      </c>
      <c r="T11" s="175">
        <f t="shared" ref="T11:T23" si="2">IFERROR(S11/R11-1,"-")</f>
        <v>5.3734756097560954E-2</v>
      </c>
      <c r="U11" s="175">
        <f t="shared" ref="U11:U23" si="3">IFERROR(S11/O11-1,"-")</f>
        <v>1.1137348169540475</v>
      </c>
      <c r="V11" s="175">
        <f>S11/S11</f>
        <v>1</v>
      </c>
    </row>
    <row r="12" spans="1:22" x14ac:dyDescent="0.25">
      <c r="B12" s="155" t="s">
        <v>94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94</v>
      </c>
      <c r="O12" s="156">
        <v>2704</v>
      </c>
      <c r="P12" s="156">
        <v>4722</v>
      </c>
      <c r="Q12" s="156">
        <v>4420</v>
      </c>
      <c r="R12" s="156">
        <v>4325</v>
      </c>
      <c r="S12" s="156">
        <v>6379</v>
      </c>
      <c r="T12" s="157">
        <f t="shared" si="2"/>
        <v>0.47491329479768796</v>
      </c>
      <c r="U12" s="158">
        <f t="shared" si="3"/>
        <v>1.3590976331360949</v>
      </c>
      <c r="V12" s="157">
        <f>S12/S11</f>
        <v>0.2563391601366285</v>
      </c>
    </row>
    <row r="13" spans="1:22" x14ac:dyDescent="0.25">
      <c r="B13" s="160" t="s">
        <v>100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100</v>
      </c>
      <c r="O13" s="161">
        <v>1084</v>
      </c>
      <c r="P13" s="161">
        <v>4131</v>
      </c>
      <c r="Q13" s="161">
        <v>1742</v>
      </c>
      <c r="R13" s="161">
        <v>1143</v>
      </c>
      <c r="S13" s="161">
        <v>1614</v>
      </c>
      <c r="T13" s="162">
        <f t="shared" si="2"/>
        <v>0.4120734908136483</v>
      </c>
      <c r="U13" s="163">
        <f t="shared" si="3"/>
        <v>0.48892988929889292</v>
      </c>
      <c r="V13" s="162">
        <f>S13/S11</f>
        <v>6.4858348402652199E-2</v>
      </c>
    </row>
    <row r="14" spans="1:22" x14ac:dyDescent="0.25">
      <c r="B14" s="160" t="s">
        <v>97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97</v>
      </c>
      <c r="O14" s="161">
        <v>1620</v>
      </c>
      <c r="P14" s="161">
        <v>591</v>
      </c>
      <c r="Q14" s="161">
        <v>2678</v>
      </c>
      <c r="R14" s="161">
        <v>3182</v>
      </c>
      <c r="S14" s="161">
        <v>4765</v>
      </c>
      <c r="T14" s="162">
        <f t="shared" si="2"/>
        <v>0.49748585795097422</v>
      </c>
      <c r="U14" s="163">
        <f t="shared" si="3"/>
        <v>1.941358024691358</v>
      </c>
      <c r="V14" s="162">
        <f>S14/S11</f>
        <v>0.1914808117339763</v>
      </c>
    </row>
    <row r="15" spans="1:22" x14ac:dyDescent="0.25">
      <c r="B15" s="155" t="s">
        <v>104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104</v>
      </c>
      <c r="O15" s="156">
        <v>9069</v>
      </c>
      <c r="P15" s="156">
        <v>2995</v>
      </c>
      <c r="Q15" s="156">
        <v>14298</v>
      </c>
      <c r="R15" s="156">
        <v>19291</v>
      </c>
      <c r="S15" s="156">
        <v>18506</v>
      </c>
      <c r="T15" s="157">
        <f t="shared" si="2"/>
        <v>-4.0692550930485738E-2</v>
      </c>
      <c r="U15" s="158">
        <f t="shared" si="3"/>
        <v>1.0405777924798767</v>
      </c>
      <c r="V15" s="157">
        <f>S15/S11</f>
        <v>0.7436608398633715</v>
      </c>
    </row>
    <row r="16" spans="1:22" x14ac:dyDescent="0.25">
      <c r="B16" s="160" t="s">
        <v>107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107</v>
      </c>
      <c r="O16" s="161">
        <v>5003</v>
      </c>
      <c r="P16" s="161">
        <v>209</v>
      </c>
      <c r="Q16" s="161">
        <v>9184</v>
      </c>
      <c r="R16" s="161">
        <v>13035</v>
      </c>
      <c r="S16" s="161">
        <v>11718</v>
      </c>
      <c r="T16" s="162">
        <f t="shared" si="2"/>
        <v>-0.10103567318757189</v>
      </c>
      <c r="U16" s="163">
        <f t="shared" si="3"/>
        <v>1.3421946831900859</v>
      </c>
      <c r="V16" s="162">
        <f>S16/S11</f>
        <v>0.4708860759493671</v>
      </c>
    </row>
    <row r="17" spans="1:22" x14ac:dyDescent="0.25">
      <c r="B17" s="160" t="s">
        <v>110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110</v>
      </c>
      <c r="O17" s="161">
        <v>612</v>
      </c>
      <c r="P17" s="161">
        <v>586</v>
      </c>
      <c r="Q17" s="161">
        <v>358</v>
      </c>
      <c r="R17" s="161">
        <v>789</v>
      </c>
      <c r="S17" s="161">
        <v>665</v>
      </c>
      <c r="T17" s="162">
        <f t="shared" si="2"/>
        <v>-0.15716096324461348</v>
      </c>
      <c r="U17" s="163">
        <f t="shared" si="3"/>
        <v>8.6601307189542398E-2</v>
      </c>
      <c r="V17" s="162">
        <f>S17/S11</f>
        <v>2.6722925457102673E-2</v>
      </c>
    </row>
    <row r="18" spans="1:22" x14ac:dyDescent="0.25">
      <c r="B18" s="160" t="s">
        <v>113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113</v>
      </c>
      <c r="O18" s="161">
        <v>1321</v>
      </c>
      <c r="P18" s="161">
        <v>864</v>
      </c>
      <c r="Q18" s="161">
        <v>880</v>
      </c>
      <c r="R18" s="161">
        <v>1370</v>
      </c>
      <c r="S18" s="161">
        <v>1388</v>
      </c>
      <c r="T18" s="162">
        <f t="shared" si="2"/>
        <v>1.3138686131386912E-2</v>
      </c>
      <c r="U18" s="163">
        <f t="shared" si="3"/>
        <v>5.0719152157456371E-2</v>
      </c>
      <c r="V18" s="162">
        <f>S18/S11</f>
        <v>5.5776572232268437E-2</v>
      </c>
    </row>
    <row r="19" spans="1:22" x14ac:dyDescent="0.25">
      <c r="B19" s="160" t="s">
        <v>120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120</v>
      </c>
      <c r="O19" s="161">
        <v>303</v>
      </c>
      <c r="P19" s="161">
        <v>72</v>
      </c>
      <c r="Q19" s="161">
        <v>1093</v>
      </c>
      <c r="R19" s="161">
        <v>706</v>
      </c>
      <c r="S19" s="161">
        <v>797</v>
      </c>
      <c r="T19" s="162">
        <f t="shared" si="2"/>
        <v>0.12889518413597734</v>
      </c>
      <c r="U19" s="163">
        <f t="shared" si="3"/>
        <v>1.6303630363036303</v>
      </c>
      <c r="V19" s="162">
        <f>S19/S11</f>
        <v>3.2027325698211775E-2</v>
      </c>
    </row>
    <row r="20" spans="1:22" x14ac:dyDescent="0.25">
      <c r="B20" s="160" t="s">
        <v>116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116</v>
      </c>
      <c r="O20" s="161">
        <v>254</v>
      </c>
      <c r="P20" s="161">
        <v>358</v>
      </c>
      <c r="Q20" s="161">
        <v>369</v>
      </c>
      <c r="R20" s="161">
        <v>404</v>
      </c>
      <c r="S20" s="161">
        <v>321</v>
      </c>
      <c r="T20" s="162">
        <f t="shared" si="2"/>
        <v>-0.20544554455445541</v>
      </c>
      <c r="U20" s="163">
        <f t="shared" si="3"/>
        <v>0.26377952755905509</v>
      </c>
      <c r="V20" s="162">
        <f>S20/S11</f>
        <v>1.2899336949969861E-2</v>
      </c>
    </row>
    <row r="21" spans="1:22" x14ac:dyDescent="0.25">
      <c r="B21" s="160" t="s">
        <v>125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125</v>
      </c>
      <c r="O21" s="161">
        <v>24</v>
      </c>
      <c r="P21" s="161">
        <v>0</v>
      </c>
      <c r="Q21" s="161">
        <v>16</v>
      </c>
      <c r="R21" s="161">
        <v>19</v>
      </c>
      <c r="S21" s="161">
        <v>23</v>
      </c>
      <c r="T21" s="162">
        <f t="shared" si="2"/>
        <v>0.21052631578947367</v>
      </c>
      <c r="U21" s="163">
        <f t="shared" si="3"/>
        <v>-4.166666666666663E-2</v>
      </c>
      <c r="V21" s="162">
        <f>S21/S11</f>
        <v>9.2425155716294952E-4</v>
      </c>
    </row>
    <row r="22" spans="1:22" x14ac:dyDescent="0.25">
      <c r="A22" s="165"/>
      <c r="B22" s="160" t="s">
        <v>128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128</v>
      </c>
      <c r="O22" s="161">
        <v>24</v>
      </c>
      <c r="P22" s="161">
        <v>4</v>
      </c>
      <c r="Q22" s="161">
        <v>30</v>
      </c>
      <c r="R22" s="161">
        <v>3</v>
      </c>
      <c r="S22" s="161">
        <v>15</v>
      </c>
      <c r="T22" s="162">
        <f t="shared" si="2"/>
        <v>4</v>
      </c>
      <c r="U22" s="163">
        <f t="shared" si="3"/>
        <v>-0.375</v>
      </c>
      <c r="V22" s="162">
        <f>S22/S11</f>
        <v>6.0277275467148883E-4</v>
      </c>
    </row>
    <row r="23" spans="1:22" x14ac:dyDescent="0.25">
      <c r="B23" s="166" t="s">
        <v>142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142</v>
      </c>
      <c r="O23" s="167">
        <f>O15-SUM(O16:O22)</f>
        <v>1528</v>
      </c>
      <c r="P23" s="167">
        <f>P15-SUM(P16:P22)</f>
        <v>902</v>
      </c>
      <c r="Q23" s="167">
        <f>Q15-SUM(Q16:Q22)</f>
        <v>2368</v>
      </c>
      <c r="R23" s="167">
        <f>R15-SUM(R16:R22)</f>
        <v>2965</v>
      </c>
      <c r="S23" s="167">
        <f>S15-SUM(S16:S22)</f>
        <v>3579</v>
      </c>
      <c r="T23" s="168">
        <f t="shared" si="2"/>
        <v>0.20708263069139976</v>
      </c>
      <c r="U23" s="169">
        <f t="shared" si="3"/>
        <v>1.3422774869109948</v>
      </c>
      <c r="V23" s="168">
        <f>S23/S11</f>
        <v>0.14382157926461725</v>
      </c>
    </row>
    <row r="24" spans="1:22" x14ac:dyDescent="0.25">
      <c r="B24" s="151" t="s">
        <v>41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65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94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100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97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104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107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110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113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120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116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125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128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142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42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65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94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100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97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104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107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110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113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120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116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125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128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142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43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65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94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100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97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104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107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110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113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120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116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125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128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142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44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65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94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100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97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104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107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110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113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120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116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125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128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142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45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65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94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100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97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104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107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110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113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120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116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125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128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142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46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65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94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100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97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104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107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110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113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120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116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125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128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142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47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65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94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100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97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104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107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110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113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120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116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125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128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142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48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65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94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100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97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104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107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110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113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120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116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125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128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142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49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65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94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100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97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104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107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110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113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120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116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125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128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142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50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65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94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100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97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104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107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110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113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120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116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125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128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142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52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88AE6-91FC-45EA-BD01-796783C4017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221</v>
      </c>
      <c r="F6" s="11" t="s">
        <v>222</v>
      </c>
      <c r="G6" s="11" t="s">
        <v>223</v>
      </c>
      <c r="H6" s="11" t="s">
        <v>224</v>
      </c>
      <c r="I6" s="11" t="s">
        <v>225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268" t="s">
        <v>47</v>
      </c>
      <c r="C7" s="271" t="s">
        <v>5</v>
      </c>
      <c r="D7" s="13" t="s">
        <v>27</v>
      </c>
      <c r="E7" s="14">
        <v>9934</v>
      </c>
      <c r="F7" s="14">
        <v>6562</v>
      </c>
      <c r="G7" s="14">
        <v>15949</v>
      </c>
      <c r="H7" s="14">
        <v>20694</v>
      </c>
      <c r="I7" s="14">
        <v>21715</v>
      </c>
      <c r="J7" s="15">
        <f>I7/H7-1</f>
        <v>4.9337972359137838E-2</v>
      </c>
      <c r="K7" s="14">
        <f>I7-H7</f>
        <v>1021</v>
      </c>
      <c r="L7" s="15">
        <f>I7/E7-1</f>
        <v>1.1859271189853029</v>
      </c>
      <c r="M7" s="14">
        <f>I7-E7</f>
        <v>11781</v>
      </c>
      <c r="N7" s="16">
        <f>I7/$I$7</f>
        <v>1</v>
      </c>
    </row>
    <row r="8" spans="2:14" x14ac:dyDescent="0.25">
      <c r="B8" s="269"/>
      <c r="C8" s="272"/>
      <c r="D8" s="17" t="s">
        <v>28</v>
      </c>
      <c r="E8" s="18">
        <v>6291</v>
      </c>
      <c r="F8" s="18">
        <v>6553</v>
      </c>
      <c r="G8" s="18">
        <v>13928</v>
      </c>
      <c r="H8" s="18">
        <v>18104</v>
      </c>
      <c r="I8" s="18">
        <v>19179</v>
      </c>
      <c r="J8" s="19">
        <f t="shared" ref="J8:J20" si="0">I8/H8-1</f>
        <v>5.937914273088829E-2</v>
      </c>
      <c r="K8" s="18">
        <f t="shared" ref="K8:K17" si="1">I8-H8</f>
        <v>1075</v>
      </c>
      <c r="L8" s="19">
        <f t="shared" ref="L8:L20" si="2">I8/E8-1</f>
        <v>2.0486409155937051</v>
      </c>
      <c r="M8" s="18">
        <f t="shared" ref="M8:M17" si="3">I8-E8</f>
        <v>12888</v>
      </c>
      <c r="N8" s="20">
        <f>I8/$I$7</f>
        <v>0.88321436794842278</v>
      </c>
    </row>
    <row r="9" spans="2:14" x14ac:dyDescent="0.25">
      <c r="B9" s="269"/>
      <c r="C9" s="273"/>
      <c r="D9" s="21" t="s">
        <v>29</v>
      </c>
      <c r="E9" s="22">
        <v>3643</v>
      </c>
      <c r="F9" s="22">
        <v>9</v>
      </c>
      <c r="G9" s="22">
        <v>2021</v>
      </c>
      <c r="H9" s="22">
        <v>2590</v>
      </c>
      <c r="I9" s="22">
        <v>2536</v>
      </c>
      <c r="J9" s="23">
        <f>IFERROR(I9/H9-1,"-")</f>
        <v>-2.0849420849420874E-2</v>
      </c>
      <c r="K9" s="22">
        <f>IFERROR(I9-H9,"-")</f>
        <v>-54</v>
      </c>
      <c r="L9" s="23">
        <f>IFERROR(I9/E9-1,"-")</f>
        <v>-0.30387043645347245</v>
      </c>
      <c r="M9" s="22">
        <f>IFERROR(I9-E9,"-")</f>
        <v>-1107</v>
      </c>
      <c r="N9" s="23">
        <f>IFERROR(I9/$I$7,"-")</f>
        <v>0.11678563205157726</v>
      </c>
    </row>
    <row r="10" spans="2:14" x14ac:dyDescent="0.25">
      <c r="B10" s="269"/>
      <c r="C10" s="274" t="s">
        <v>30</v>
      </c>
      <c r="D10" s="24" t="s">
        <v>27</v>
      </c>
      <c r="E10" s="25">
        <v>11773</v>
      </c>
      <c r="F10" s="25">
        <v>7717</v>
      </c>
      <c r="G10" s="25">
        <v>18718</v>
      </c>
      <c r="H10" s="25">
        <v>23616</v>
      </c>
      <c r="I10" s="25">
        <v>24885</v>
      </c>
      <c r="J10" s="26">
        <f t="shared" si="0"/>
        <v>5.3734756097560954E-2</v>
      </c>
      <c r="K10" s="25">
        <f t="shared" si="1"/>
        <v>1269</v>
      </c>
      <c r="L10" s="26">
        <f t="shared" si="2"/>
        <v>1.1137348169540475</v>
      </c>
      <c r="M10" s="25">
        <f t="shared" si="3"/>
        <v>13112</v>
      </c>
      <c r="N10" s="16">
        <f>I10/$I$10</f>
        <v>1</v>
      </c>
    </row>
    <row r="11" spans="2:14" x14ac:dyDescent="0.25">
      <c r="B11" s="269"/>
      <c r="C11" s="275"/>
      <c r="D11" s="4" t="s">
        <v>28</v>
      </c>
      <c r="E11" s="27">
        <v>7311</v>
      </c>
      <c r="F11" s="27">
        <v>7706</v>
      </c>
      <c r="G11" s="27">
        <v>16335</v>
      </c>
      <c r="H11" s="27">
        <v>20505</v>
      </c>
      <c r="I11" s="27">
        <v>21682</v>
      </c>
      <c r="J11" s="28">
        <f t="shared" si="0"/>
        <v>5.7400633991709249E-2</v>
      </c>
      <c r="K11" s="27">
        <f t="shared" si="1"/>
        <v>1177</v>
      </c>
      <c r="L11" s="28">
        <f t="shared" si="2"/>
        <v>1.9656681712488031</v>
      </c>
      <c r="M11" s="27">
        <f t="shared" si="3"/>
        <v>14371</v>
      </c>
      <c r="N11" s="29">
        <f>I11/$I$10</f>
        <v>0.87128792445248138</v>
      </c>
    </row>
    <row r="12" spans="2:14" x14ac:dyDescent="0.25">
      <c r="B12" s="269"/>
      <c r="C12" s="276"/>
      <c r="D12" s="30" t="s">
        <v>29</v>
      </c>
      <c r="E12" s="31">
        <v>4462</v>
      </c>
      <c r="F12" s="31">
        <v>11</v>
      </c>
      <c r="G12" s="31">
        <v>2383</v>
      </c>
      <c r="H12" s="31">
        <v>3111</v>
      </c>
      <c r="I12" s="31">
        <v>3203</v>
      </c>
      <c r="J12" s="32">
        <f>IFERROR(I12/H12-1,"-")</f>
        <v>2.9572484731597459E-2</v>
      </c>
      <c r="K12" s="31">
        <f>IFERROR(I12-H12,"-")</f>
        <v>92</v>
      </c>
      <c r="L12" s="32">
        <f>IFERROR(I12/E12-1,"-")</f>
        <v>-0.2821604661586733</v>
      </c>
      <c r="M12" s="31">
        <f>IFERROR(I12-E12,"-")</f>
        <v>-1259</v>
      </c>
      <c r="N12" s="32">
        <f>IFERROR(I12/$I$10,"-")</f>
        <v>0.1287120755475186</v>
      </c>
    </row>
    <row r="13" spans="2:14" x14ac:dyDescent="0.25">
      <c r="B13" s="269"/>
      <c r="C13" s="271" t="s">
        <v>18</v>
      </c>
      <c r="D13" s="13" t="s">
        <v>27</v>
      </c>
      <c r="E13" s="14">
        <v>67335</v>
      </c>
      <c r="F13" s="14">
        <v>42859</v>
      </c>
      <c r="G13" s="14">
        <v>104052</v>
      </c>
      <c r="H13" s="14">
        <v>111302</v>
      </c>
      <c r="I13" s="14">
        <v>117998</v>
      </c>
      <c r="J13" s="15">
        <f t="shared" si="0"/>
        <v>6.0160644013584674E-2</v>
      </c>
      <c r="K13" s="14">
        <f t="shared" si="1"/>
        <v>6696</v>
      </c>
      <c r="L13" s="15">
        <f t="shared" si="2"/>
        <v>0.75240216826316186</v>
      </c>
      <c r="M13" s="14">
        <f t="shared" si="3"/>
        <v>50663</v>
      </c>
      <c r="N13" s="16">
        <f>I13/$I$13</f>
        <v>1</v>
      </c>
    </row>
    <row r="14" spans="2:14" x14ac:dyDescent="0.25">
      <c r="B14" s="269"/>
      <c r="C14" s="272"/>
      <c r="D14" s="17" t="s">
        <v>28</v>
      </c>
      <c r="E14" s="18">
        <v>36253</v>
      </c>
      <c r="F14" s="18">
        <v>42819</v>
      </c>
      <c r="G14" s="18">
        <v>91838</v>
      </c>
      <c r="H14" s="18">
        <v>95608</v>
      </c>
      <c r="I14" s="18">
        <v>97635</v>
      </c>
      <c r="J14" s="19">
        <f t="shared" si="0"/>
        <v>2.1201154715086545E-2</v>
      </c>
      <c r="K14" s="18">
        <f t="shared" si="1"/>
        <v>2027</v>
      </c>
      <c r="L14" s="19">
        <f t="shared" si="2"/>
        <v>1.6931564284335088</v>
      </c>
      <c r="M14" s="18">
        <f t="shared" si="3"/>
        <v>61382</v>
      </c>
      <c r="N14" s="20">
        <f>I14/$I$13</f>
        <v>0.82742927846234682</v>
      </c>
    </row>
    <row r="15" spans="2:14" x14ac:dyDescent="0.25">
      <c r="B15" s="269"/>
      <c r="C15" s="273"/>
      <c r="D15" s="21" t="s">
        <v>29</v>
      </c>
      <c r="E15" s="22">
        <v>31082</v>
      </c>
      <c r="F15" s="22">
        <v>40</v>
      </c>
      <c r="G15" s="22">
        <v>12214</v>
      </c>
      <c r="H15" s="22">
        <v>15694</v>
      </c>
      <c r="I15" s="22">
        <v>20363</v>
      </c>
      <c r="J15" s="23">
        <f>IFERROR(I15/H15-1,"-")</f>
        <v>0.29750223015165034</v>
      </c>
      <c r="K15" s="22">
        <f>IFERROR(I15-H15,"-")</f>
        <v>4669</v>
      </c>
      <c r="L15" s="23">
        <f>IFERROR(I15/E15-1,"-")</f>
        <v>-0.34486197799369411</v>
      </c>
      <c r="M15" s="22">
        <f>IFERROR(I15-E15,"-")</f>
        <v>-10719</v>
      </c>
      <c r="N15" s="23">
        <f>IFERROR(I15/$I$13,"-")</f>
        <v>0.17257072153765318</v>
      </c>
    </row>
    <row r="16" spans="2:14" x14ac:dyDescent="0.25">
      <c r="B16" s="269"/>
      <c r="C16" s="274" t="s">
        <v>19</v>
      </c>
      <c r="D16" s="24" t="s">
        <v>27</v>
      </c>
      <c r="E16" s="33">
        <v>6.7782363599758408</v>
      </c>
      <c r="F16" s="33">
        <v>6.53139286802804</v>
      </c>
      <c r="G16" s="33">
        <v>6.5240453946955919</v>
      </c>
      <c r="H16" s="33">
        <v>5.3784671885570701</v>
      </c>
      <c r="I16" s="33">
        <v>5.433939673037071</v>
      </c>
      <c r="J16" s="34">
        <f t="shared" si="0"/>
        <v>1.0313809220221959E-2</v>
      </c>
      <c r="K16" s="35">
        <f t="shared" si="1"/>
        <v>5.5472484480000972E-2</v>
      </c>
      <c r="L16" s="34">
        <f t="shared" si="2"/>
        <v>-0.19832543681665904</v>
      </c>
      <c r="M16" s="35">
        <f t="shared" si="3"/>
        <v>-1.3442966869387698</v>
      </c>
      <c r="N16" s="36"/>
    </row>
    <row r="17" spans="2:14" x14ac:dyDescent="0.25">
      <c r="B17" s="269"/>
      <c r="C17" s="275"/>
      <c r="D17" s="4" t="s">
        <v>28</v>
      </c>
      <c r="E17" s="37">
        <f>E14/E8</f>
        <v>5.7626768399300587</v>
      </c>
      <c r="F17" s="37">
        <f t="shared" ref="F17:I17" si="4">F14/F8</f>
        <v>6.5342591179612395</v>
      </c>
      <c r="G17" s="37">
        <f t="shared" si="4"/>
        <v>6.5937679494543362</v>
      </c>
      <c r="H17" s="37">
        <f t="shared" si="4"/>
        <v>5.2810428634555899</v>
      </c>
      <c r="I17" s="37">
        <f t="shared" si="4"/>
        <v>5.0907242296261535</v>
      </c>
      <c r="J17" s="38">
        <f t="shared" si="0"/>
        <v>-3.6038077847545424E-2</v>
      </c>
      <c r="K17" s="39">
        <f t="shared" si="1"/>
        <v>-0.19031863382943648</v>
      </c>
      <c r="L17" s="38">
        <f t="shared" si="2"/>
        <v>-0.1166042498944051</v>
      </c>
      <c r="M17" s="39">
        <f t="shared" si="3"/>
        <v>-0.6719526103039053</v>
      </c>
      <c r="N17" s="40"/>
    </row>
    <row r="18" spans="2:14" x14ac:dyDescent="0.25">
      <c r="B18" s="269"/>
      <c r="C18" s="276"/>
      <c r="D18" s="30" t="s">
        <v>29</v>
      </c>
      <c r="E18" s="41">
        <f>IFERROR(E15/E9,"-")</f>
        <v>8.5319791380730159</v>
      </c>
      <c r="F18" s="41">
        <f t="shared" ref="F18:I18" si="5">IFERROR(F15/F9,"-")</f>
        <v>4.4444444444444446</v>
      </c>
      <c r="G18" s="41">
        <f t="shared" si="5"/>
        <v>6.043542800593765</v>
      </c>
      <c r="H18" s="41">
        <f t="shared" si="5"/>
        <v>6.0594594594594593</v>
      </c>
      <c r="I18" s="41">
        <f t="shared" si="5"/>
        <v>8.0295741324921135</v>
      </c>
      <c r="J18" s="32">
        <f>IFERROR(I18/H18-1,"-")</f>
        <v>0.32513043221323912</v>
      </c>
      <c r="K18" s="31">
        <f>IFERROR(I18-H18,"-")</f>
        <v>1.9701146730326542</v>
      </c>
      <c r="L18" s="32">
        <f>IFERROR(I18/E18-1,"-")</f>
        <v>-5.8884931321383061E-2</v>
      </c>
      <c r="M18" s="31">
        <f>IFERROR(I18-E18,"-")</f>
        <v>-0.5024050055809024</v>
      </c>
      <c r="N18" s="32"/>
    </row>
    <row r="19" spans="2:14" x14ac:dyDescent="0.25">
      <c r="B19" s="269"/>
      <c r="C19" s="277" t="s">
        <v>31</v>
      </c>
      <c r="D19" s="13" t="s">
        <v>27</v>
      </c>
      <c r="E19" s="16">
        <v>0.52710000000000001</v>
      </c>
      <c r="F19" s="16">
        <v>0.70109999999999995</v>
      </c>
      <c r="G19" s="16">
        <v>0.81930000000000003</v>
      </c>
      <c r="H19" s="16">
        <v>0.74939999999999996</v>
      </c>
      <c r="I19" s="16">
        <v>0.79349999999999998</v>
      </c>
      <c r="J19" s="15">
        <f t="shared" si="0"/>
        <v>5.884707766212971E-2</v>
      </c>
      <c r="K19" s="42">
        <f>(I19-H19)*100</f>
        <v>4.4100000000000028</v>
      </c>
      <c r="L19" s="15">
        <f t="shared" si="2"/>
        <v>0.50540694365395544</v>
      </c>
      <c r="M19" s="42">
        <f>(I19-E19)*100</f>
        <v>26.639999999999997</v>
      </c>
      <c r="N19" s="16"/>
    </row>
    <row r="20" spans="2:14" x14ac:dyDescent="0.25">
      <c r="B20" s="269"/>
      <c r="C20" s="278"/>
      <c r="D20" s="17" t="s">
        <v>28</v>
      </c>
      <c r="E20" s="20">
        <v>0.65040000000000009</v>
      </c>
      <c r="F20" s="20">
        <v>0.71640000000000004</v>
      </c>
      <c r="G20" s="20">
        <v>0.91069999999999995</v>
      </c>
      <c r="H20" s="20">
        <v>0.78780000000000006</v>
      </c>
      <c r="I20" s="20">
        <v>0.80449999999999999</v>
      </c>
      <c r="J20" s="19">
        <f t="shared" si="0"/>
        <v>2.1198273673521006E-2</v>
      </c>
      <c r="K20" s="43">
        <f>(I20-H20)*100</f>
        <v>1.6699999999999937</v>
      </c>
      <c r="L20" s="19">
        <f t="shared" si="2"/>
        <v>0.23693111931119293</v>
      </c>
      <c r="M20" s="43">
        <f>(I20-E20)*100</f>
        <v>15.409999999999989</v>
      </c>
      <c r="N20" s="20"/>
    </row>
    <row r="21" spans="2:14" x14ac:dyDescent="0.25">
      <c r="B21" s="269"/>
      <c r="C21" s="279"/>
      <c r="D21" s="21" t="s">
        <v>29</v>
      </c>
      <c r="E21" s="23">
        <v>0.43159999999999998</v>
      </c>
      <c r="F21" s="23">
        <v>2.9300000000000003E-2</v>
      </c>
      <c r="G21" s="23">
        <v>0.46679999999999999</v>
      </c>
      <c r="H21" s="23">
        <v>0.57789999999999997</v>
      </c>
      <c r="I21" s="23">
        <v>0.74480000000000002</v>
      </c>
      <c r="J21" s="23">
        <f>IFERROR(I21/H21-1,"-")</f>
        <v>0.28880429139989627</v>
      </c>
      <c r="K21" s="22">
        <f>IFERROR(I21-H21,"-")</f>
        <v>0.16690000000000005</v>
      </c>
      <c r="L21" s="23">
        <f>IFERROR(I21/E21-1,"-")</f>
        <v>0.72567191844300294</v>
      </c>
      <c r="M21" s="22">
        <f>IFERROR(I21-E21,"-")</f>
        <v>0.31320000000000003</v>
      </c>
      <c r="N21" s="44"/>
    </row>
    <row r="22" spans="2:14" x14ac:dyDescent="0.25">
      <c r="B22" s="269"/>
      <c r="C22" s="280" t="s">
        <v>32</v>
      </c>
      <c r="D22" s="24" t="s">
        <v>27</v>
      </c>
      <c r="E22" s="25">
        <v>4121</v>
      </c>
      <c r="F22" s="25">
        <v>1972</v>
      </c>
      <c r="G22" s="25">
        <v>4097</v>
      </c>
      <c r="H22" s="25">
        <v>4791</v>
      </c>
      <c r="I22" s="25">
        <v>4797</v>
      </c>
      <c r="J22" s="34">
        <f>I22/H22-1</f>
        <v>1.2523481527864089E-3</v>
      </c>
      <c r="K22" s="25">
        <f>I22-H22</f>
        <v>6</v>
      </c>
      <c r="L22" s="34">
        <f>I22/E22-1</f>
        <v>0.16403785488959</v>
      </c>
      <c r="M22" s="25">
        <f>I22-E22</f>
        <v>676</v>
      </c>
      <c r="N22" s="36">
        <f>I22/$I$22</f>
        <v>1</v>
      </c>
    </row>
    <row r="23" spans="2:14" x14ac:dyDescent="0.25">
      <c r="B23" s="269"/>
      <c r="C23" s="281"/>
      <c r="D23" s="4" t="s">
        <v>28</v>
      </c>
      <c r="E23" s="27">
        <v>1798</v>
      </c>
      <c r="F23" s="27">
        <v>1928</v>
      </c>
      <c r="G23" s="27">
        <v>3253</v>
      </c>
      <c r="H23" s="27">
        <v>3915</v>
      </c>
      <c r="I23" s="27">
        <v>3915</v>
      </c>
      <c r="J23" s="38">
        <f>I23/H23-1</f>
        <v>0</v>
      </c>
      <c r="K23" s="27">
        <f>I23-H23</f>
        <v>0</v>
      </c>
      <c r="L23" s="38">
        <f>I23/E23-1</f>
        <v>1.1774193548387095</v>
      </c>
      <c r="M23" s="27">
        <f>I23-E23</f>
        <v>2117</v>
      </c>
      <c r="N23" s="40">
        <f>I23/$I$22</f>
        <v>0.81613508442776739</v>
      </c>
    </row>
    <row r="24" spans="2:14" x14ac:dyDescent="0.25">
      <c r="B24" s="270"/>
      <c r="C24" s="282"/>
      <c r="D24" s="30" t="s">
        <v>29</v>
      </c>
      <c r="E24" s="31">
        <v>2323</v>
      </c>
      <c r="F24" s="31">
        <v>44</v>
      </c>
      <c r="G24" s="31">
        <v>844</v>
      </c>
      <c r="H24" s="31">
        <v>876</v>
      </c>
      <c r="I24" s="31">
        <v>882</v>
      </c>
      <c r="J24" s="32">
        <f>IFERROR(I24/H24-1,"-")</f>
        <v>6.8493150684931781E-3</v>
      </c>
      <c r="K24" s="31">
        <f>IFERROR(I24-H24,"-")</f>
        <v>6</v>
      </c>
      <c r="L24" s="32">
        <f>IFERROR(I24/E24-1,"-")</f>
        <v>-0.62031855359448995</v>
      </c>
      <c r="M24" s="31">
        <f>IFERROR(I24-E24,"-")</f>
        <v>-1441</v>
      </c>
      <c r="N24" s="32">
        <f>IFERROR(I24/$I$22,"-")</f>
        <v>0.18386491557223264</v>
      </c>
    </row>
    <row r="25" spans="2:14" ht="7.5" customHeight="1" x14ac:dyDescent="0.2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45"/>
    </row>
    <row r="26" spans="2:14" ht="24.75" customHeight="1" x14ac:dyDescent="0.25">
      <c r="B26" s="265" t="s">
        <v>33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9" spans="2:14" ht="21.75" customHeight="1" thickBot="1" x14ac:dyDescent="0.3">
      <c r="B29" s="267" t="s">
        <v>220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226</v>
      </c>
      <c r="F31" s="11" t="s">
        <v>227</v>
      </c>
      <c r="G31" s="11" t="s">
        <v>228</v>
      </c>
      <c r="H31" s="11" t="s">
        <v>229</v>
      </c>
      <c r="I31" s="11" t="s">
        <v>230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268" t="s">
        <v>47</v>
      </c>
      <c r="C32" s="271" t="s">
        <v>5</v>
      </c>
      <c r="D32" s="13" t="s">
        <v>27</v>
      </c>
      <c r="E32" s="47">
        <v>57713</v>
      </c>
      <c r="F32" s="47">
        <v>19920</v>
      </c>
      <c r="G32" s="47">
        <v>78474</v>
      </c>
      <c r="H32" s="47">
        <v>104659</v>
      </c>
      <c r="I32" s="47">
        <v>98555</v>
      </c>
      <c r="J32" s="15">
        <f>I32/H32-1</f>
        <v>-5.8322743385662013E-2</v>
      </c>
      <c r="K32" s="14">
        <f>I32-H32</f>
        <v>-6104</v>
      </c>
      <c r="L32" s="15">
        <f>I32/E32-1</f>
        <v>0.70767418086046474</v>
      </c>
      <c r="M32" s="14">
        <f>I32-E32</f>
        <v>40842</v>
      </c>
      <c r="N32" s="16">
        <f>I32/$I$32</f>
        <v>1</v>
      </c>
    </row>
    <row r="33" spans="1:14" x14ac:dyDescent="0.25">
      <c r="B33" s="269"/>
      <c r="C33" s="272"/>
      <c r="D33" s="17" t="s">
        <v>28</v>
      </c>
      <c r="E33" s="48">
        <v>34564</v>
      </c>
      <c r="F33" s="48">
        <v>17961</v>
      </c>
      <c r="G33" s="48">
        <v>68287</v>
      </c>
      <c r="H33" s="48">
        <v>92728</v>
      </c>
      <c r="I33" s="48">
        <v>86636</v>
      </c>
      <c r="J33" s="19">
        <f t="shared" ref="J33:J45" si="6">I33/H33-1</f>
        <v>-6.5697523940988711E-2</v>
      </c>
      <c r="K33" s="18">
        <f t="shared" ref="K33:K42" si="7">I33-H33</f>
        <v>-6092</v>
      </c>
      <c r="L33" s="19">
        <f t="shared" ref="L33:L45" si="8">I33/E33-1</f>
        <v>1.506538595070015</v>
      </c>
      <c r="M33" s="18">
        <f t="shared" ref="M33:M42" si="9">I33-E33</f>
        <v>52072</v>
      </c>
      <c r="N33" s="20">
        <f>I33/$I$32</f>
        <v>0.87906245243772507</v>
      </c>
    </row>
    <row r="34" spans="1:14" x14ac:dyDescent="0.25">
      <c r="B34" s="269"/>
      <c r="C34" s="273"/>
      <c r="D34" s="21" t="s">
        <v>29</v>
      </c>
      <c r="E34" s="22">
        <v>23149</v>
      </c>
      <c r="F34" s="22">
        <v>34</v>
      </c>
      <c r="G34" s="22">
        <v>10187</v>
      </c>
      <c r="H34" s="22">
        <v>11931</v>
      </c>
      <c r="I34" s="22">
        <v>11919</v>
      </c>
      <c r="J34" s="23">
        <f>IFERROR(I34/H34-1,"-")</f>
        <v>-1.0057832537088141E-3</v>
      </c>
      <c r="K34" s="22">
        <f>IFERROR(I34-H34,"-")</f>
        <v>-12</v>
      </c>
      <c r="L34" s="23">
        <f>IFERROR(I34/E34-1,"-")</f>
        <v>-0.48511814765216643</v>
      </c>
      <c r="M34" s="22">
        <f>IFERROR(I34-E34,"-")</f>
        <v>-11230</v>
      </c>
      <c r="N34" s="23">
        <f>IFERROR(I34/I32,"-")</f>
        <v>0.12093754756227487</v>
      </c>
    </row>
    <row r="35" spans="1:14" x14ac:dyDescent="0.25">
      <c r="B35" s="269"/>
      <c r="C35" s="274" t="s">
        <v>30</v>
      </c>
      <c r="D35" s="24" t="s">
        <v>27</v>
      </c>
      <c r="E35" s="49">
        <v>69786</v>
      </c>
      <c r="F35" s="49">
        <v>23724</v>
      </c>
      <c r="G35" s="49">
        <v>93148</v>
      </c>
      <c r="H35" s="49">
        <v>118579</v>
      </c>
      <c r="I35" s="49">
        <v>114920</v>
      </c>
      <c r="J35" s="26">
        <f t="shared" si="6"/>
        <v>-3.0857065753632562E-2</v>
      </c>
      <c r="K35" s="25">
        <f t="shared" si="7"/>
        <v>-3659</v>
      </c>
      <c r="L35" s="26">
        <f t="shared" si="8"/>
        <v>0.64674863153067941</v>
      </c>
      <c r="M35" s="25">
        <f t="shared" si="9"/>
        <v>45134</v>
      </c>
      <c r="N35" s="16">
        <f>I35/$I$35</f>
        <v>1</v>
      </c>
    </row>
    <row r="36" spans="1:14" x14ac:dyDescent="0.25">
      <c r="B36" s="269"/>
      <c r="C36" s="275"/>
      <c r="D36" s="4" t="s">
        <v>28</v>
      </c>
      <c r="E36" s="50">
        <v>40892</v>
      </c>
      <c r="F36" s="50">
        <v>21644</v>
      </c>
      <c r="G36" s="50">
        <v>81231</v>
      </c>
      <c r="H36" s="50">
        <v>104016</v>
      </c>
      <c r="I36" s="50">
        <v>99901</v>
      </c>
      <c r="J36" s="28">
        <f t="shared" si="6"/>
        <v>-3.9561221350561504E-2</v>
      </c>
      <c r="K36" s="27">
        <f t="shared" si="7"/>
        <v>-4115</v>
      </c>
      <c r="L36" s="28">
        <f t="shared" si="8"/>
        <v>1.4430450943949915</v>
      </c>
      <c r="M36" s="27">
        <f t="shared" si="9"/>
        <v>59009</v>
      </c>
      <c r="N36" s="29">
        <f>I36/$I$35</f>
        <v>0.86930908458057776</v>
      </c>
    </row>
    <row r="37" spans="1:14" x14ac:dyDescent="0.25">
      <c r="B37" s="269"/>
      <c r="C37" s="276"/>
      <c r="D37" s="30" t="s">
        <v>29</v>
      </c>
      <c r="E37" s="31">
        <v>28894</v>
      </c>
      <c r="F37" s="31">
        <v>36</v>
      </c>
      <c r="G37" s="31">
        <v>11917</v>
      </c>
      <c r="H37" s="31">
        <v>14563</v>
      </c>
      <c r="I37" s="31">
        <v>15019</v>
      </c>
      <c r="J37" s="32">
        <f>IFERROR(I37/H37-1,"-")</f>
        <v>3.1312229623017274E-2</v>
      </c>
      <c r="K37" s="31">
        <f>IFERROR(I37-H37,"-")</f>
        <v>456</v>
      </c>
      <c r="L37" s="32">
        <f>IFERROR(I37/E37-1,"-")</f>
        <v>-0.48020350245725751</v>
      </c>
      <c r="M37" s="31">
        <f>IFERROR(I37-E37,"-")</f>
        <v>-13875</v>
      </c>
      <c r="N37" s="32">
        <f>IFERROR(I37/I35,"-")</f>
        <v>0.13069091541942221</v>
      </c>
    </row>
    <row r="38" spans="1:14" x14ac:dyDescent="0.25">
      <c r="B38" s="269"/>
      <c r="C38" s="271" t="s">
        <v>18</v>
      </c>
      <c r="D38" s="13" t="s">
        <v>27</v>
      </c>
      <c r="E38" s="47">
        <v>426994</v>
      </c>
      <c r="F38" s="47">
        <v>132064</v>
      </c>
      <c r="G38" s="47">
        <v>523413</v>
      </c>
      <c r="H38" s="47">
        <v>549031</v>
      </c>
      <c r="I38" s="47">
        <v>581772</v>
      </c>
      <c r="J38" s="15">
        <f t="shared" si="6"/>
        <v>5.9634155448417214E-2</v>
      </c>
      <c r="K38" s="14">
        <f t="shared" si="7"/>
        <v>32741</v>
      </c>
      <c r="L38" s="15">
        <f t="shared" si="8"/>
        <v>0.36248284519220419</v>
      </c>
      <c r="M38" s="14">
        <f t="shared" si="9"/>
        <v>154778</v>
      </c>
      <c r="N38" s="16">
        <f>I38/$I$38</f>
        <v>1</v>
      </c>
    </row>
    <row r="39" spans="1:14" x14ac:dyDescent="0.25">
      <c r="B39" s="269"/>
      <c r="C39" s="272"/>
      <c r="D39" s="17" t="s">
        <v>28</v>
      </c>
      <c r="E39" s="48">
        <v>229158</v>
      </c>
      <c r="F39" s="48">
        <v>122335</v>
      </c>
      <c r="G39" s="48">
        <v>456918</v>
      </c>
      <c r="H39" s="48">
        <v>465698</v>
      </c>
      <c r="I39" s="48">
        <v>477467</v>
      </c>
      <c r="J39" s="19">
        <f t="shared" si="6"/>
        <v>2.527174263149079E-2</v>
      </c>
      <c r="K39" s="18">
        <f t="shared" si="7"/>
        <v>11769</v>
      </c>
      <c r="L39" s="19">
        <f t="shared" si="8"/>
        <v>1.0835711605093428</v>
      </c>
      <c r="M39" s="18">
        <f t="shared" si="9"/>
        <v>248309</v>
      </c>
      <c r="N39" s="20">
        <f>I39/$I$38</f>
        <v>0.82071155022929942</v>
      </c>
    </row>
    <row r="40" spans="1:14" x14ac:dyDescent="0.25">
      <c r="B40" s="269"/>
      <c r="C40" s="273"/>
      <c r="D40" s="21" t="s">
        <v>29</v>
      </c>
      <c r="E40" s="22">
        <v>197836</v>
      </c>
      <c r="F40" s="22">
        <v>91</v>
      </c>
      <c r="G40" s="22">
        <v>66495</v>
      </c>
      <c r="H40" s="22">
        <v>83333</v>
      </c>
      <c r="I40" s="22">
        <v>104305</v>
      </c>
      <c r="J40" s="23">
        <f>IFERROR(I40/H40-1,"-")</f>
        <v>0.25166500666002656</v>
      </c>
      <c r="K40" s="22">
        <f>IFERROR(I40-H40,"-")</f>
        <v>20972</v>
      </c>
      <c r="L40" s="23">
        <f>IFERROR(I40/E40-1,"-")</f>
        <v>-0.47277037546250433</v>
      </c>
      <c r="M40" s="22">
        <f>IFERROR(I40-E40,"-")</f>
        <v>-93531</v>
      </c>
      <c r="N40" s="23">
        <f>IFERROR(I40/I38,"-")</f>
        <v>0.17928844977070055</v>
      </c>
    </row>
    <row r="41" spans="1:14" x14ac:dyDescent="0.25">
      <c r="B41" s="269"/>
      <c r="C41" s="274" t="s">
        <v>19</v>
      </c>
      <c r="D41" s="24" t="s">
        <v>27</v>
      </c>
      <c r="E41" s="51">
        <v>7.3985757108450434</v>
      </c>
      <c r="F41" s="51">
        <v>6.6297188755020082</v>
      </c>
      <c r="G41" s="51">
        <v>6.6698906644238853</v>
      </c>
      <c r="H41" s="51">
        <v>5.2459033623481979</v>
      </c>
      <c r="I41" s="51">
        <v>5.903018619045203</v>
      </c>
      <c r="J41" s="34">
        <f t="shared" si="6"/>
        <v>0.12526255466567804</v>
      </c>
      <c r="K41" s="35">
        <f t="shared" si="7"/>
        <v>0.6571152566970051</v>
      </c>
      <c r="L41" s="34">
        <f t="shared" si="8"/>
        <v>-0.20214121612726221</v>
      </c>
      <c r="M41" s="35">
        <f t="shared" si="9"/>
        <v>-1.4955570917998404</v>
      </c>
      <c r="N41" s="36"/>
    </row>
    <row r="42" spans="1:14" x14ac:dyDescent="0.25">
      <c r="B42" s="269"/>
      <c r="C42" s="275"/>
      <c r="D42" s="4" t="s">
        <v>28</v>
      </c>
      <c r="E42" s="52">
        <f t="shared" ref="E42:I42" si="10">E39/E33</f>
        <v>6.629961809975697</v>
      </c>
      <c r="F42" s="52">
        <f t="shared" si="10"/>
        <v>6.8111463726963981</v>
      </c>
      <c r="G42" s="52">
        <f t="shared" si="10"/>
        <v>6.6911417985853827</v>
      </c>
      <c r="H42" s="52">
        <f t="shared" si="10"/>
        <v>5.0221939435769132</v>
      </c>
      <c r="I42" s="52">
        <f t="shared" si="10"/>
        <v>5.511184726903366</v>
      </c>
      <c r="J42" s="38">
        <f t="shared" si="6"/>
        <v>9.7365969697734034E-2</v>
      </c>
      <c r="K42" s="39">
        <f t="shared" si="7"/>
        <v>0.48899078332645285</v>
      </c>
      <c r="L42" s="38">
        <f t="shared" si="8"/>
        <v>-0.1687456300862813</v>
      </c>
      <c r="M42" s="39">
        <f t="shared" si="9"/>
        <v>-1.1187770830723309</v>
      </c>
      <c r="N42" s="40"/>
    </row>
    <row r="43" spans="1:14" x14ac:dyDescent="0.25">
      <c r="B43" s="269"/>
      <c r="C43" s="276"/>
      <c r="D43" s="30" t="s">
        <v>29</v>
      </c>
      <c r="E43" s="41">
        <f>IFERROR(E40/E34,"-")</f>
        <v>8.5462006998142463</v>
      </c>
      <c r="F43" s="41">
        <f t="shared" ref="F43:I43" si="11">IFERROR(F40/F34,"-")</f>
        <v>2.6764705882352939</v>
      </c>
      <c r="G43" s="41">
        <f t="shared" si="11"/>
        <v>6.5274369294198484</v>
      </c>
      <c r="H43" s="41">
        <f t="shared" si="11"/>
        <v>6.9845779901097984</v>
      </c>
      <c r="I43" s="41">
        <f t="shared" si="11"/>
        <v>8.7511536202701574</v>
      </c>
      <c r="J43" s="32">
        <f>IFERROR(I43/H43-1,"-")</f>
        <v>0.25292517782203028</v>
      </c>
      <c r="K43" s="31">
        <f>IFERROR(I43-H43,"-")</f>
        <v>1.766575630160359</v>
      </c>
      <c r="L43" s="32">
        <f>IFERROR(I43/E43-1,"-")</f>
        <v>2.3981758404101772E-2</v>
      </c>
      <c r="M43" s="31">
        <f>IFERROR(I43-E43,"-")</f>
        <v>0.20495292045591107</v>
      </c>
      <c r="N43" s="53"/>
    </row>
    <row r="44" spans="1:14" x14ac:dyDescent="0.25">
      <c r="A44" s="54"/>
      <c r="B44" s="269"/>
      <c r="C44" s="277" t="s">
        <v>31</v>
      </c>
      <c r="D44" s="13" t="s">
        <v>27</v>
      </c>
      <c r="E44" s="55">
        <v>0.68618656501749242</v>
      </c>
      <c r="F44" s="55">
        <v>0.46666054177061322</v>
      </c>
      <c r="G44" s="55">
        <v>0.81553021391165881</v>
      </c>
      <c r="H44" s="55">
        <v>0.75891606917495691</v>
      </c>
      <c r="I44" s="55">
        <v>0.79788354563707575</v>
      </c>
      <c r="J44" s="55">
        <f t="shared" si="6"/>
        <v>5.1346226605112788E-2</v>
      </c>
      <c r="K44" s="42">
        <f>(I44-H44)*100</f>
        <v>3.8967476462118844</v>
      </c>
      <c r="L44" s="15">
        <f t="shared" si="8"/>
        <v>0.16277931733731332</v>
      </c>
      <c r="M44" s="42">
        <f>(I44-E44)*100</f>
        <v>11.169698061958332</v>
      </c>
      <c r="N44" s="16"/>
    </row>
    <row r="45" spans="1:14" x14ac:dyDescent="0.25">
      <c r="B45" s="269"/>
      <c r="C45" s="278"/>
      <c r="D45" s="17" t="s">
        <v>28</v>
      </c>
      <c r="E45" s="56">
        <v>0.84405041657765434</v>
      </c>
      <c r="F45" s="56">
        <v>0.50781217570338644</v>
      </c>
      <c r="G45" s="56">
        <v>0.88831817218579101</v>
      </c>
      <c r="H45" s="56">
        <v>0.78776314565307481</v>
      </c>
      <c r="I45" s="56">
        <v>0.80235766619614168</v>
      </c>
      <c r="J45" s="56">
        <f t="shared" si="6"/>
        <v>1.8526533798388867E-2</v>
      </c>
      <c r="K45" s="43">
        <f>(I45-H45)*100</f>
        <v>1.4594520543066869</v>
      </c>
      <c r="L45" s="19">
        <f t="shared" si="8"/>
        <v>-4.9396042656507433E-2</v>
      </c>
      <c r="M45" s="43">
        <f>(I45-E45)*100</f>
        <v>-4.169275038151266</v>
      </c>
      <c r="N45" s="20"/>
    </row>
    <row r="46" spans="1:14" x14ac:dyDescent="0.25">
      <c r="B46" s="269"/>
      <c r="C46" s="279"/>
      <c r="D46" s="21" t="s">
        <v>29</v>
      </c>
      <c r="E46" s="57">
        <v>0.5640000798237037</v>
      </c>
      <c r="F46" s="57">
        <v>1.3696568332329922E-2</v>
      </c>
      <c r="G46" s="57">
        <v>0.52175857631587208</v>
      </c>
      <c r="H46" s="57">
        <v>0.62999334724364209</v>
      </c>
      <c r="I46" s="57">
        <v>0.77802392886979355</v>
      </c>
      <c r="J46" s="23">
        <f>IFERROR(I46/H46-1,"-")</f>
        <v>0.23497165846880352</v>
      </c>
      <c r="K46" s="22">
        <f>IFERROR(I46-H46,"-")</f>
        <v>0.14803058162615146</v>
      </c>
      <c r="L46" s="23">
        <f>IFERROR(I46/E46-1,"-")</f>
        <v>0.3794748559485841</v>
      </c>
      <c r="M46" s="22">
        <f>IFERROR(I46-E46,"-")</f>
        <v>0.21402384904608984</v>
      </c>
      <c r="N46" s="44"/>
    </row>
    <row r="47" spans="1:14" x14ac:dyDescent="0.25">
      <c r="B47" s="269"/>
      <c r="C47" s="280" t="s">
        <v>34</v>
      </c>
      <c r="D47" s="24" t="s">
        <v>27</v>
      </c>
      <c r="E47" s="49">
        <v>4121</v>
      </c>
      <c r="F47" s="49">
        <v>1864</v>
      </c>
      <c r="G47" s="49">
        <v>4251.3999999999996</v>
      </c>
      <c r="H47" s="49">
        <v>4791</v>
      </c>
      <c r="I47" s="49">
        <v>4797</v>
      </c>
      <c r="J47" s="34">
        <f>I47/H47-1</f>
        <v>1.2523481527864089E-3</v>
      </c>
      <c r="K47" s="25">
        <f>I47-H47</f>
        <v>6</v>
      </c>
      <c r="L47" s="34">
        <f>I47/E47-1</f>
        <v>0.16403785488959</v>
      </c>
      <c r="M47" s="25">
        <f>I47-E47</f>
        <v>676</v>
      </c>
      <c r="N47" s="36">
        <f>I47/$I$22</f>
        <v>1</v>
      </c>
    </row>
    <row r="48" spans="1:14" x14ac:dyDescent="0.25">
      <c r="B48" s="269"/>
      <c r="C48" s="275"/>
      <c r="D48" s="4" t="s">
        <v>28</v>
      </c>
      <c r="E48" s="50">
        <v>1798</v>
      </c>
      <c r="F48" s="50">
        <v>1566.8</v>
      </c>
      <c r="G48" s="50">
        <v>3407.4</v>
      </c>
      <c r="H48" s="50">
        <v>3915</v>
      </c>
      <c r="I48" s="50">
        <v>3915</v>
      </c>
      <c r="J48" s="38">
        <f>I48/H48-1</f>
        <v>0</v>
      </c>
      <c r="K48" s="27">
        <f>I48-H48</f>
        <v>0</v>
      </c>
      <c r="L48" s="38">
        <f>I48/E48-1</f>
        <v>1.1774193548387095</v>
      </c>
      <c r="M48" s="27">
        <f>I48-E48</f>
        <v>2117</v>
      </c>
      <c r="N48" s="40">
        <f>I48/$I$22</f>
        <v>0.81613508442776739</v>
      </c>
    </row>
    <row r="49" spans="2:14" x14ac:dyDescent="0.25">
      <c r="B49" s="270"/>
      <c r="C49" s="276"/>
      <c r="D49" s="30" t="s">
        <v>29</v>
      </c>
      <c r="E49" s="31">
        <v>2323</v>
      </c>
      <c r="F49" s="31">
        <v>44</v>
      </c>
      <c r="G49" s="31">
        <v>844</v>
      </c>
      <c r="H49" s="31">
        <v>876</v>
      </c>
      <c r="I49" s="31">
        <v>882</v>
      </c>
      <c r="J49" s="32">
        <f>IFERROR(I49/H49-1,"-")</f>
        <v>6.8493150684931781E-3</v>
      </c>
      <c r="K49" s="31">
        <f>IFERROR(I49-H49,"-")</f>
        <v>6</v>
      </c>
      <c r="L49" s="32">
        <f>IFERROR(I49/E49-1,"-")</f>
        <v>-0.62031855359448995</v>
      </c>
      <c r="M49" s="31">
        <f>IFERROR(I49-E49,"-")</f>
        <v>-1441</v>
      </c>
      <c r="N49" s="32">
        <f>IFERROR(I49/I47,"-")</f>
        <v>0.18386491557223264</v>
      </c>
    </row>
    <row r="50" spans="2:14" ht="6" customHeight="1" x14ac:dyDescent="0.25"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45"/>
    </row>
    <row r="51" spans="2:14" ht="28.5" customHeight="1" x14ac:dyDescent="0.25">
      <c r="B51" s="265" t="s">
        <v>35</v>
      </c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</row>
    <row r="52" spans="2:14" x14ac:dyDescent="0.25">
      <c r="B52" s="58"/>
    </row>
    <row r="54" spans="2:14" ht="21.75" thickBot="1" x14ac:dyDescent="0.3">
      <c r="B54" s="267" t="s">
        <v>220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268" t="s">
        <v>47</v>
      </c>
      <c r="C57" s="271" t="s">
        <v>5</v>
      </c>
      <c r="D57" s="13" t="s">
        <v>27</v>
      </c>
      <c r="E57" s="47">
        <v>142901</v>
      </c>
      <c r="F57" s="47">
        <v>77467</v>
      </c>
      <c r="G57" s="47">
        <v>107459</v>
      </c>
      <c r="H57" s="47">
        <v>198873</v>
      </c>
      <c r="I57" s="47">
        <v>252588</v>
      </c>
      <c r="J57" s="15">
        <f t="shared" ref="J57:J73" si="12">I57/H57-1</f>
        <v>0.27009699657570407</v>
      </c>
      <c r="K57" s="14">
        <f t="shared" ref="K57:K73" si="13">I57-H57</f>
        <v>53715</v>
      </c>
      <c r="L57" s="15">
        <f t="shared" ref="L57:L73" si="14">I57/E57-1</f>
        <v>0.76757335498002122</v>
      </c>
      <c r="M57" s="14">
        <f t="shared" ref="M57:M73" si="15">I57-E57</f>
        <v>109687</v>
      </c>
      <c r="N57" s="15">
        <f>I57/$I$57</f>
        <v>1</v>
      </c>
    </row>
    <row r="58" spans="2:14" x14ac:dyDescent="0.25">
      <c r="B58" s="269"/>
      <c r="C58" s="272"/>
      <c r="D58" s="17" t="s">
        <v>28</v>
      </c>
      <c r="E58" s="48">
        <v>82594</v>
      </c>
      <c r="F58" s="48">
        <v>63499</v>
      </c>
      <c r="G58" s="48">
        <v>95997</v>
      </c>
      <c r="H58" s="48">
        <v>169794</v>
      </c>
      <c r="I58" s="48">
        <v>220761</v>
      </c>
      <c r="J58" s="19">
        <f t="shared" si="12"/>
        <v>0.3001696173009647</v>
      </c>
      <c r="K58" s="18">
        <f t="shared" si="13"/>
        <v>50967</v>
      </c>
      <c r="L58" s="19">
        <f t="shared" si="14"/>
        <v>1.6728454851441992</v>
      </c>
      <c r="M58" s="18">
        <f t="shared" si="15"/>
        <v>138167</v>
      </c>
      <c r="N58" s="19">
        <f t="shared" ref="N58" si="16">I58/$I$57</f>
        <v>0.87399638937716762</v>
      </c>
    </row>
    <row r="59" spans="2:14" x14ac:dyDescent="0.25">
      <c r="B59" s="269"/>
      <c r="C59" s="273"/>
      <c r="D59" s="21" t="s">
        <v>29</v>
      </c>
      <c r="E59" s="22">
        <v>60307</v>
      </c>
      <c r="F59" s="22">
        <v>13968</v>
      </c>
      <c r="G59" s="22">
        <v>11462</v>
      </c>
      <c r="H59" s="22">
        <v>29079</v>
      </c>
      <c r="I59" s="22">
        <v>31827</v>
      </c>
      <c r="J59" s="23">
        <f>IFERROR(I59/H59-1,"-")</f>
        <v>9.4501186423191941E-2</v>
      </c>
      <c r="K59" s="22">
        <f>IFERROR(I59-H59,"-")</f>
        <v>2748</v>
      </c>
      <c r="L59" s="23">
        <f>IFERROR(I59/E59-1,"-")</f>
        <v>-0.47225031920009286</v>
      </c>
      <c r="M59" s="22">
        <f>IFERROR(I59-E59,"-")</f>
        <v>-28480</v>
      </c>
      <c r="N59" s="23">
        <f>IFERROR(I59/I57,"-")</f>
        <v>0.12600361062283244</v>
      </c>
    </row>
    <row r="60" spans="2:14" x14ac:dyDescent="0.25">
      <c r="B60" s="269"/>
      <c r="C60" s="274" t="s">
        <v>30</v>
      </c>
      <c r="D60" s="24" t="s">
        <v>27</v>
      </c>
      <c r="E60" s="49">
        <v>142901</v>
      </c>
      <c r="F60" s="49">
        <v>77467</v>
      </c>
      <c r="G60" s="49">
        <v>107459</v>
      </c>
      <c r="H60" s="49">
        <v>198873</v>
      </c>
      <c r="I60" s="49">
        <v>252588</v>
      </c>
      <c r="J60" s="34">
        <f t="shared" si="12"/>
        <v>0.27009699657570407</v>
      </c>
      <c r="K60" s="49">
        <f t="shared" si="13"/>
        <v>53715</v>
      </c>
      <c r="L60" s="34">
        <f t="shared" si="14"/>
        <v>0.76757335498002122</v>
      </c>
      <c r="M60" s="49">
        <f t="shared" si="15"/>
        <v>109687</v>
      </c>
      <c r="N60" s="34">
        <f>I60/$I$60</f>
        <v>1</v>
      </c>
    </row>
    <row r="61" spans="2:14" x14ac:dyDescent="0.25">
      <c r="B61" s="269"/>
      <c r="C61" s="275"/>
      <c r="D61" s="4" t="s">
        <v>28</v>
      </c>
      <c r="E61" s="50">
        <v>82594</v>
      </c>
      <c r="F61" s="50">
        <v>63499</v>
      </c>
      <c r="G61" s="50">
        <v>95997</v>
      </c>
      <c r="H61" s="50">
        <v>169794</v>
      </c>
      <c r="I61" s="50">
        <v>220761</v>
      </c>
      <c r="J61" s="38">
        <f t="shared" si="12"/>
        <v>0.3001696173009647</v>
      </c>
      <c r="K61" s="50">
        <f t="shared" si="13"/>
        <v>50967</v>
      </c>
      <c r="L61" s="38">
        <f t="shared" si="14"/>
        <v>1.6728454851441992</v>
      </c>
      <c r="M61" s="50">
        <f t="shared" si="15"/>
        <v>138167</v>
      </c>
      <c r="N61" s="38">
        <f t="shared" ref="N61" si="17">I61/$I$60</f>
        <v>0.87399638937716762</v>
      </c>
    </row>
    <row r="62" spans="2:14" x14ac:dyDescent="0.25">
      <c r="B62" s="269"/>
      <c r="C62" s="276"/>
      <c r="D62" s="30" t="s">
        <v>29</v>
      </c>
      <c r="E62" s="31">
        <v>60307</v>
      </c>
      <c r="F62" s="31">
        <v>13968</v>
      </c>
      <c r="G62" s="31">
        <v>11462</v>
      </c>
      <c r="H62" s="31">
        <v>29079</v>
      </c>
      <c r="I62" s="31">
        <v>31827</v>
      </c>
      <c r="J62" s="32">
        <f>IFERROR(I62/H62-1,"-")</f>
        <v>9.4501186423191941E-2</v>
      </c>
      <c r="K62" s="31">
        <f>IFERROR(I62-H62,"-")</f>
        <v>2748</v>
      </c>
      <c r="L62" s="32">
        <f>IFERROR(I62/E62-1,"-")</f>
        <v>-0.47225031920009286</v>
      </c>
      <c r="M62" s="31">
        <f>IFERROR(I62-E62,"-")</f>
        <v>-28480</v>
      </c>
      <c r="N62" s="59">
        <f>IFERROR(I62/I60,"-")</f>
        <v>0.12600361062283244</v>
      </c>
    </row>
    <row r="63" spans="2:14" x14ac:dyDescent="0.25">
      <c r="B63" s="269"/>
      <c r="C63" s="271" t="s">
        <v>18</v>
      </c>
      <c r="D63" s="13" t="s">
        <v>27</v>
      </c>
      <c r="E63" s="47">
        <v>1055815</v>
      </c>
      <c r="F63" s="47">
        <v>442013</v>
      </c>
      <c r="G63" s="47">
        <v>749212</v>
      </c>
      <c r="H63" s="47">
        <v>1316064</v>
      </c>
      <c r="I63" s="47">
        <v>1447168</v>
      </c>
      <c r="J63" s="15">
        <f t="shared" si="12"/>
        <v>9.9618255647141885E-2</v>
      </c>
      <c r="K63" s="14">
        <f t="shared" si="13"/>
        <v>131104</v>
      </c>
      <c r="L63" s="15">
        <f t="shared" si="14"/>
        <v>0.37066436828421656</v>
      </c>
      <c r="M63" s="14">
        <f t="shared" si="15"/>
        <v>391353</v>
      </c>
      <c r="N63" s="15">
        <f>I63/$I$63</f>
        <v>1</v>
      </c>
    </row>
    <row r="64" spans="2:14" x14ac:dyDescent="0.25">
      <c r="B64" s="269"/>
      <c r="C64" s="272"/>
      <c r="D64" s="17" t="s">
        <v>28</v>
      </c>
      <c r="E64" s="48">
        <v>572002</v>
      </c>
      <c r="F64" s="48">
        <v>336567</v>
      </c>
      <c r="G64" s="48">
        <v>689608</v>
      </c>
      <c r="H64" s="48">
        <v>1133520</v>
      </c>
      <c r="I64" s="48">
        <v>1226035</v>
      </c>
      <c r="J64" s="19">
        <f t="shared" si="12"/>
        <v>8.161743948055622E-2</v>
      </c>
      <c r="K64" s="18">
        <f t="shared" si="13"/>
        <v>92515</v>
      </c>
      <c r="L64" s="19">
        <f t="shared" si="14"/>
        <v>1.1434103377260918</v>
      </c>
      <c r="M64" s="18">
        <f t="shared" si="15"/>
        <v>654033</v>
      </c>
      <c r="N64" s="19">
        <f t="shared" ref="N64" si="18">I64/$I$63</f>
        <v>0.8471960408190341</v>
      </c>
    </row>
    <row r="65" spans="2:14" x14ac:dyDescent="0.25">
      <c r="B65" s="269"/>
      <c r="C65" s="273"/>
      <c r="D65" s="21" t="s">
        <v>29</v>
      </c>
      <c r="E65" s="22">
        <v>483813</v>
      </c>
      <c r="F65" s="22">
        <v>105446</v>
      </c>
      <c r="G65" s="22">
        <v>59604</v>
      </c>
      <c r="H65" s="22">
        <v>182544</v>
      </c>
      <c r="I65" s="22">
        <v>221133</v>
      </c>
      <c r="J65" s="23">
        <f>IFERROR(I65/H65-1,"-")</f>
        <v>0.21139560872995</v>
      </c>
      <c r="K65" s="22">
        <f>IFERROR(I65-H65,"-")</f>
        <v>38589</v>
      </c>
      <c r="L65" s="23">
        <f>IFERROR(I65/E65-1,"-")</f>
        <v>-0.54293704385785424</v>
      </c>
      <c r="M65" s="22">
        <f>IFERROR(I65-E65,"-")</f>
        <v>-262680</v>
      </c>
      <c r="N65" s="23">
        <f>IFERROR(I65/I63,"-")</f>
        <v>0.15280395918096587</v>
      </c>
    </row>
    <row r="66" spans="2:14" x14ac:dyDescent="0.25">
      <c r="B66" s="269"/>
      <c r="C66" s="274" t="s">
        <v>19</v>
      </c>
      <c r="D66" s="24" t="s">
        <v>27</v>
      </c>
      <c r="E66" s="51">
        <v>7.3884367499177754</v>
      </c>
      <c r="F66" s="51">
        <v>5.7058231246853497</v>
      </c>
      <c r="G66" s="51">
        <v>6.9720730697289195</v>
      </c>
      <c r="H66" s="51">
        <v>6.6176102336667117</v>
      </c>
      <c r="I66" s="51">
        <v>5.729361648217651</v>
      </c>
      <c r="J66" s="34">
        <f t="shared" si="12"/>
        <v>-0.13422497761051977</v>
      </c>
      <c r="K66" s="35">
        <f t="shared" si="13"/>
        <v>-0.88824858544906071</v>
      </c>
      <c r="L66" s="34">
        <f t="shared" si="14"/>
        <v>-0.22455022054815421</v>
      </c>
      <c r="M66" s="35">
        <f t="shared" si="15"/>
        <v>-1.6590751017001244</v>
      </c>
      <c r="N66" s="34"/>
    </row>
    <row r="67" spans="2:14" x14ac:dyDescent="0.25">
      <c r="B67" s="269"/>
      <c r="C67" s="275"/>
      <c r="D67" s="4" t="s">
        <v>28</v>
      </c>
      <c r="E67" s="52">
        <f t="shared" ref="E67:I67" si="19">E64/E58</f>
        <v>6.9254667409254909</v>
      </c>
      <c r="F67" s="52">
        <f t="shared" si="19"/>
        <v>5.3003511866328603</v>
      </c>
      <c r="G67" s="52">
        <f t="shared" si="19"/>
        <v>7.1836411554527748</v>
      </c>
      <c r="H67" s="52">
        <f t="shared" si="19"/>
        <v>6.6758542704689212</v>
      </c>
      <c r="I67" s="52">
        <f t="shared" si="19"/>
        <v>5.5536756945293781</v>
      </c>
      <c r="J67" s="38">
        <f t="shared" si="12"/>
        <v>-0.16809512767580526</v>
      </c>
      <c r="K67" s="39">
        <f t="shared" si="13"/>
        <v>-1.1221785759395431</v>
      </c>
      <c r="L67" s="38">
        <f t="shared" si="14"/>
        <v>-0.19807921945384899</v>
      </c>
      <c r="M67" s="39">
        <f t="shared" si="15"/>
        <v>-1.3717910463961127</v>
      </c>
      <c r="N67" s="38"/>
    </row>
    <row r="68" spans="2:14" x14ac:dyDescent="0.25">
      <c r="B68" s="269"/>
      <c r="C68" s="276"/>
      <c r="D68" s="30" t="s">
        <v>29</v>
      </c>
      <c r="E68" s="41">
        <f>IFERROR(E65/E59,"-")</f>
        <v>8.0225015338186285</v>
      </c>
      <c r="F68" s="41">
        <f t="shared" ref="F68:I68" si="20">IFERROR(F65/F59,"-")</f>
        <v>7.5491122565864837</v>
      </c>
      <c r="G68" s="41">
        <f t="shared" si="20"/>
        <v>5.2001395916942945</v>
      </c>
      <c r="H68" s="41">
        <f t="shared" si="20"/>
        <v>6.2775198596925614</v>
      </c>
      <c r="I68" s="41">
        <f t="shared" si="20"/>
        <v>6.9479687058158168</v>
      </c>
      <c r="J68" s="32">
        <f>IFERROR(I68/H68-1,"-")</f>
        <v>0.10680154919590978</v>
      </c>
      <c r="K68" s="31">
        <f>IFERROR(I68-H68,"-")</f>
        <v>0.67044884612325539</v>
      </c>
      <c r="L68" s="32">
        <f>IFERROR(I68/E68-1,"-")</f>
        <v>-0.13393987193061274</v>
      </c>
      <c r="M68" s="31">
        <f>IFERROR(I68-E68,"-")</f>
        <v>-1.0745328280028117</v>
      </c>
      <c r="N68" s="59">
        <f>IFERROR(I68/I66,"-")</f>
        <v>1.2126950840984636</v>
      </c>
    </row>
    <row r="69" spans="2:14" x14ac:dyDescent="0.25">
      <c r="B69" s="269"/>
      <c r="C69" s="277" t="s">
        <v>31</v>
      </c>
      <c r="D69" s="13" t="s">
        <v>27</v>
      </c>
      <c r="E69" s="55">
        <v>0.70135878861553691</v>
      </c>
      <c r="F69" s="55">
        <v>0.60407891607923314</v>
      </c>
      <c r="G69" s="55">
        <v>0.70336128458075009</v>
      </c>
      <c r="H69" s="55">
        <v>0.8015089072176752</v>
      </c>
      <c r="I69" s="55">
        <v>0.82779844332469787</v>
      </c>
      <c r="J69" s="55">
        <f t="shared" si="12"/>
        <v>3.2800054834428494E-2</v>
      </c>
      <c r="K69" s="42">
        <f t="shared" si="13"/>
        <v>2.6289536107022671E-2</v>
      </c>
      <c r="L69" s="15">
        <f t="shared" si="14"/>
        <v>0.18027813547292881</v>
      </c>
      <c r="M69" s="42">
        <f t="shared" si="15"/>
        <v>0.12643965470916096</v>
      </c>
      <c r="N69" s="15"/>
    </row>
    <row r="70" spans="2:14" x14ac:dyDescent="0.25">
      <c r="B70" s="269"/>
      <c r="C70" s="278"/>
      <c r="D70" s="17" t="s">
        <v>28</v>
      </c>
      <c r="E70" s="56">
        <v>0.86997825061978129</v>
      </c>
      <c r="F70" s="56">
        <v>0.63275535008939532</v>
      </c>
      <c r="G70" s="56">
        <v>0.76920022397565713</v>
      </c>
      <c r="H70" s="56">
        <v>0.85289463645208108</v>
      </c>
      <c r="I70" s="56">
        <v>0.85798212005108554</v>
      </c>
      <c r="J70" s="56">
        <f t="shared" si="12"/>
        <v>5.9649614167673892E-3</v>
      </c>
      <c r="K70" s="43">
        <f t="shared" si="13"/>
        <v>5.0874835990044609E-3</v>
      </c>
      <c r="L70" s="19">
        <f t="shared" si="14"/>
        <v>-1.3789000541277407E-2</v>
      </c>
      <c r="M70" s="43">
        <f t="shared" si="15"/>
        <v>-1.1996130568695751E-2</v>
      </c>
      <c r="N70" s="19"/>
    </row>
    <row r="71" spans="2:14" x14ac:dyDescent="0.25">
      <c r="B71" s="269"/>
      <c r="C71" s="279"/>
      <c r="D71" s="21" t="s">
        <v>29</v>
      </c>
      <c r="E71" s="57">
        <v>0.57060485083648327</v>
      </c>
      <c r="F71" s="57">
        <v>0.5277392683940002</v>
      </c>
      <c r="G71" s="57">
        <v>0.4474304502529764</v>
      </c>
      <c r="H71" s="57">
        <v>0.58328966372269586</v>
      </c>
      <c r="I71" s="57">
        <v>0.69269009328463405</v>
      </c>
      <c r="J71" s="23">
        <f>IFERROR(I71/H71-1,"-")</f>
        <v>0.18755763450995877</v>
      </c>
      <c r="K71" s="22">
        <f>IFERROR(I71-H71,"-")</f>
        <v>0.10940042956193818</v>
      </c>
      <c r="L71" s="23">
        <f>IFERROR(I71/E71-1,"-")</f>
        <v>0.21395759652091773</v>
      </c>
      <c r="M71" s="22">
        <f>IFERROR(I71-E71,"-")</f>
        <v>0.12208524244815078</v>
      </c>
      <c r="N71" s="23">
        <f>IFERROR(I71/I69,"-")</f>
        <v>0.83678593366589771</v>
      </c>
    </row>
    <row r="72" spans="2:14" x14ac:dyDescent="0.25">
      <c r="B72" s="269"/>
      <c r="C72" s="280" t="s">
        <v>36</v>
      </c>
      <c r="D72" s="24" t="s">
        <v>27</v>
      </c>
      <c r="E72" s="49">
        <v>4124</v>
      </c>
      <c r="F72" s="49">
        <v>2132</v>
      </c>
      <c r="G72" s="49">
        <v>2908</v>
      </c>
      <c r="H72" s="49">
        <v>4497</v>
      </c>
      <c r="I72" s="49">
        <v>4790</v>
      </c>
      <c r="J72" s="34">
        <f t="shared" si="12"/>
        <v>6.5154547476095281E-2</v>
      </c>
      <c r="K72" s="25">
        <f t="shared" si="13"/>
        <v>293</v>
      </c>
      <c r="L72" s="34">
        <f t="shared" si="14"/>
        <v>0.16149369544131909</v>
      </c>
      <c r="M72" s="25">
        <f t="shared" si="15"/>
        <v>666</v>
      </c>
      <c r="N72" s="34">
        <f>I72/$I$72</f>
        <v>1</v>
      </c>
    </row>
    <row r="73" spans="2:14" x14ac:dyDescent="0.25">
      <c r="B73" s="269"/>
      <c r="C73" s="275"/>
      <c r="D73" s="4" t="s">
        <v>28</v>
      </c>
      <c r="E73" s="50">
        <v>1801</v>
      </c>
      <c r="F73" s="50">
        <v>1559</v>
      </c>
      <c r="G73" s="50">
        <v>2545</v>
      </c>
      <c r="H73" s="50">
        <v>3640</v>
      </c>
      <c r="I73" s="50">
        <v>3915</v>
      </c>
      <c r="J73" s="38">
        <f t="shared" si="12"/>
        <v>7.5549450549450503E-2</v>
      </c>
      <c r="K73" s="27">
        <f t="shared" si="13"/>
        <v>275</v>
      </c>
      <c r="L73" s="38">
        <f t="shared" si="14"/>
        <v>1.1737923375902275</v>
      </c>
      <c r="M73" s="27">
        <f t="shared" si="15"/>
        <v>2114</v>
      </c>
      <c r="N73" s="38">
        <f t="shared" ref="N73" si="21">I73/$I$72</f>
        <v>0.81732776617954073</v>
      </c>
    </row>
    <row r="74" spans="2:14" x14ac:dyDescent="0.25">
      <c r="B74" s="270"/>
      <c r="C74" s="276"/>
      <c r="D74" s="30" t="s">
        <v>29</v>
      </c>
      <c r="E74" s="31">
        <v>2323</v>
      </c>
      <c r="F74" s="31">
        <v>573</v>
      </c>
      <c r="G74" s="31">
        <v>363</v>
      </c>
      <c r="H74" s="31">
        <v>857</v>
      </c>
      <c r="I74" s="31">
        <v>875</v>
      </c>
      <c r="J74" s="32">
        <f>IFERROR(I74/H74-1,"-")</f>
        <v>2.100350058343059E-2</v>
      </c>
      <c r="K74" s="31">
        <f>IFERROR(I74-H74,"-")</f>
        <v>18</v>
      </c>
      <c r="L74" s="32">
        <f>IFERROR(I74/E74-1,"-")</f>
        <v>-0.62333189840723202</v>
      </c>
      <c r="M74" s="31">
        <f>IFERROR(I74-E74,"-")</f>
        <v>-1448</v>
      </c>
      <c r="N74" s="59">
        <f>IFERROR(I74/I72,"-")</f>
        <v>0.1826722338204593</v>
      </c>
    </row>
    <row r="75" spans="2:14" x14ac:dyDescent="0.25"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45"/>
    </row>
    <row r="76" spans="2:14" ht="27" customHeight="1" x14ac:dyDescent="0.25">
      <c r="B76" s="265" t="s">
        <v>33</v>
      </c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DB8C0-D547-4C0D-8B50-3C777943E2A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0"/>
      <c r="L4" s="140"/>
      <c r="M4" s="140"/>
      <c r="P4" s="139" t="s">
        <v>257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9" t="s">
        <v>40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1"/>
      <c r="Q6" s="299" t="s">
        <v>40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261</v>
      </c>
      <c r="G7" s="170" t="s">
        <v>262</v>
      </c>
      <c r="H7" s="170" t="s">
        <v>263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258</v>
      </c>
      <c r="R7" s="170" t="s">
        <v>259</v>
      </c>
      <c r="S7" s="170" t="s">
        <v>260</v>
      </c>
      <c r="T7" s="170" t="s">
        <v>261</v>
      </c>
      <c r="U7" s="170" t="s">
        <v>262</v>
      </c>
      <c r="V7" s="170" t="s">
        <v>263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47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65</v>
      </c>
      <c r="Q9" s="174">
        <v>56918</v>
      </c>
      <c r="R9" s="174">
        <v>57713</v>
      </c>
      <c r="S9" s="174">
        <v>36009</v>
      </c>
      <c r="T9" s="174">
        <v>78474</v>
      </c>
      <c r="U9" s="174">
        <v>104659</v>
      </c>
      <c r="V9" s="174">
        <v>98555</v>
      </c>
      <c r="W9" s="175">
        <f>IFERROR(V9/U9-1,"-")</f>
        <v>-5.8322743385662013E-2</v>
      </c>
      <c r="X9" s="175">
        <f>IFERROR(V9/R9-1,"-")</f>
        <v>0.70767418086046474</v>
      </c>
      <c r="Y9" s="174">
        <f>V9-U9</f>
        <v>-6104</v>
      </c>
      <c r="Z9" s="174">
        <f>V9-R9</f>
        <v>40842</v>
      </c>
      <c r="AA9" s="175">
        <f t="shared" ref="AA9:AA21" si="1">V9/V$9</f>
        <v>1</v>
      </c>
    </row>
    <row r="10" spans="1:27" x14ac:dyDescent="0.25">
      <c r="A10" s="159" t="s">
        <v>100</v>
      </c>
      <c r="B10" s="155" t="s">
        <v>94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94</v>
      </c>
      <c r="Q10" s="156">
        <v>8312</v>
      </c>
      <c r="R10" s="156">
        <v>9273</v>
      </c>
      <c r="S10" s="156">
        <v>7208</v>
      </c>
      <c r="T10" s="156">
        <v>15168</v>
      </c>
      <c r="U10" s="156">
        <v>19220</v>
      </c>
      <c r="V10" s="156">
        <v>17517</v>
      </c>
      <c r="W10" s="158">
        <f>IFERROR(V10/U10-1,"-")</f>
        <v>-8.8605619146722159E-2</v>
      </c>
      <c r="X10" s="157">
        <f t="shared" ref="X10:X21" si="5">IFERROR(V10/R10-1,"-")</f>
        <v>0.8890326755095439</v>
      </c>
      <c r="Y10" s="155">
        <f t="shared" ref="Y10:Y20" si="6">V10-U10</f>
        <v>-1703</v>
      </c>
      <c r="Z10" s="156">
        <f t="shared" ref="Z10:Z21" si="7">V10-R10</f>
        <v>8244</v>
      </c>
      <c r="AA10" s="157">
        <f t="shared" si="1"/>
        <v>0.17773831870529147</v>
      </c>
    </row>
    <row r="11" spans="1:27" x14ac:dyDescent="0.25">
      <c r="A11" s="159" t="s">
        <v>97</v>
      </c>
      <c r="B11" s="160" t="s">
        <v>100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100</v>
      </c>
      <c r="Q11" s="161">
        <v>2257</v>
      </c>
      <c r="R11" s="161">
        <v>3244</v>
      </c>
      <c r="S11" s="161">
        <v>1451</v>
      </c>
      <c r="T11" s="161">
        <v>6572</v>
      </c>
      <c r="U11" s="161">
        <v>7922</v>
      </c>
      <c r="V11" s="161">
        <v>4720</v>
      </c>
      <c r="W11" s="163">
        <f>IFERROR(V11/U11-1,"-")</f>
        <v>-0.4041908608937137</v>
      </c>
      <c r="X11" s="162">
        <f t="shared" si="5"/>
        <v>0.45499383477188649</v>
      </c>
      <c r="Y11" s="160">
        <f t="shared" si="6"/>
        <v>-3202</v>
      </c>
      <c r="Z11" s="161">
        <f t="shared" si="7"/>
        <v>1476</v>
      </c>
      <c r="AA11" s="162">
        <f>V11/V$9</f>
        <v>4.7892039977677436E-2</v>
      </c>
    </row>
    <row r="12" spans="1:27" x14ac:dyDescent="0.25">
      <c r="A12" s="1"/>
      <c r="B12" s="160" t="s">
        <v>97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97</v>
      </c>
      <c r="Q12" s="161">
        <v>6055</v>
      </c>
      <c r="R12" s="161">
        <v>6029</v>
      </c>
      <c r="S12" s="161">
        <v>5757</v>
      </c>
      <c r="T12" s="161">
        <v>8596</v>
      </c>
      <c r="U12" s="161">
        <v>11298</v>
      </c>
      <c r="V12" s="161">
        <v>12797</v>
      </c>
      <c r="W12" s="163">
        <f>IFERROR(V12/U12-1,"-")</f>
        <v>0.13267835015046914</v>
      </c>
      <c r="X12" s="162">
        <f t="shared" si="5"/>
        <v>1.1225742245811907</v>
      </c>
      <c r="Y12" s="160">
        <f t="shared" si="6"/>
        <v>1499</v>
      </c>
      <c r="Z12" s="161">
        <f t="shared" si="7"/>
        <v>6768</v>
      </c>
      <c r="AA12" s="162">
        <f t="shared" si="1"/>
        <v>0.12984627872761403</v>
      </c>
    </row>
    <row r="13" spans="1:27" s="54" customFormat="1" x14ac:dyDescent="0.25">
      <c r="B13" s="155" t="s">
        <v>104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104</v>
      </c>
      <c r="Q13" s="156">
        <v>48606</v>
      </c>
      <c r="R13" s="156">
        <v>48440</v>
      </c>
      <c r="S13" s="156">
        <v>28801</v>
      </c>
      <c r="T13" s="156">
        <v>63306</v>
      </c>
      <c r="U13" s="156">
        <v>85439</v>
      </c>
      <c r="V13" s="156">
        <v>81038</v>
      </c>
      <c r="W13" s="158">
        <f>IFERROR(V13/U13-1,"-")</f>
        <v>-5.1510434344971268E-2</v>
      </c>
      <c r="X13" s="157">
        <f t="shared" si="5"/>
        <v>0.67295623451692821</v>
      </c>
      <c r="Y13" s="155">
        <f t="shared" si="6"/>
        <v>-4401</v>
      </c>
      <c r="Z13" s="156">
        <f t="shared" si="7"/>
        <v>32598</v>
      </c>
      <c r="AA13" s="157">
        <f t="shared" si="1"/>
        <v>0.82226168129470856</v>
      </c>
    </row>
    <row r="14" spans="1:27" s="54" customFormat="1" x14ac:dyDescent="0.25">
      <c r="B14" s="160" t="s">
        <v>107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107</v>
      </c>
      <c r="Q14" s="161">
        <v>26613</v>
      </c>
      <c r="R14" s="161">
        <v>25837</v>
      </c>
      <c r="S14" s="161">
        <v>15739</v>
      </c>
      <c r="T14" s="161">
        <v>35187</v>
      </c>
      <c r="U14" s="161">
        <v>54778</v>
      </c>
      <c r="V14" s="161">
        <v>48212</v>
      </c>
      <c r="W14" s="163">
        <f t="shared" ref="W14:W21" si="9">IFERROR(V14/U14-1,"-")</f>
        <v>-0.11986563949030637</v>
      </c>
      <c r="X14" s="162">
        <f t="shared" si="5"/>
        <v>0.86600611526105964</v>
      </c>
      <c r="Y14" s="160">
        <f t="shared" si="6"/>
        <v>-6566</v>
      </c>
      <c r="Z14" s="161">
        <f t="shared" si="7"/>
        <v>22375</v>
      </c>
      <c r="AA14" s="162">
        <f t="shared" si="1"/>
        <v>0.48918877783978487</v>
      </c>
    </row>
    <row r="15" spans="1:27" x14ac:dyDescent="0.25">
      <c r="A15" s="1"/>
      <c r="B15" s="160" t="s">
        <v>110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110</v>
      </c>
      <c r="Q15" s="161">
        <v>5370</v>
      </c>
      <c r="R15" s="161">
        <v>4745</v>
      </c>
      <c r="S15" s="161">
        <v>1827</v>
      </c>
      <c r="T15" s="161">
        <v>3454</v>
      </c>
      <c r="U15" s="161">
        <v>4362</v>
      </c>
      <c r="V15" s="161">
        <v>3928</v>
      </c>
      <c r="W15" s="163">
        <f t="shared" si="9"/>
        <v>-9.9495644199908306E-2</v>
      </c>
      <c r="X15" s="162">
        <f t="shared" si="5"/>
        <v>-0.17218124341412011</v>
      </c>
      <c r="Y15" s="160">
        <f t="shared" si="6"/>
        <v>-434</v>
      </c>
      <c r="Z15" s="161">
        <f t="shared" si="7"/>
        <v>-817</v>
      </c>
      <c r="AA15" s="162">
        <f t="shared" si="1"/>
        <v>3.9855918015321394E-2</v>
      </c>
    </row>
    <row r="16" spans="1:27" x14ac:dyDescent="0.25">
      <c r="A16" s="1"/>
      <c r="B16" s="160" t="s">
        <v>113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113</v>
      </c>
      <c r="Q16" s="161">
        <v>5639</v>
      </c>
      <c r="R16" s="161">
        <v>5453</v>
      </c>
      <c r="S16" s="161">
        <v>1518</v>
      </c>
      <c r="T16" s="161">
        <v>4174</v>
      </c>
      <c r="U16" s="161">
        <v>7401</v>
      </c>
      <c r="V16" s="161">
        <v>5315</v>
      </c>
      <c r="W16" s="163">
        <f t="shared" si="9"/>
        <v>-0.28185380354006218</v>
      </c>
      <c r="X16" s="162">
        <f t="shared" si="5"/>
        <v>-2.5307170364936682E-2</v>
      </c>
      <c r="Y16" s="160">
        <f t="shared" si="6"/>
        <v>-2086</v>
      </c>
      <c r="Z16" s="161">
        <f t="shared" si="7"/>
        <v>-138</v>
      </c>
      <c r="AA16" s="162">
        <f t="shared" si="1"/>
        <v>5.3929278068083814E-2</v>
      </c>
    </row>
    <row r="17" spans="1:27" x14ac:dyDescent="0.25">
      <c r="A17" s="1"/>
      <c r="B17" s="160" t="s">
        <v>120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120</v>
      </c>
      <c r="Q17" s="161">
        <v>1175</v>
      </c>
      <c r="R17" s="161">
        <v>1300</v>
      </c>
      <c r="S17" s="161">
        <v>586</v>
      </c>
      <c r="T17" s="161">
        <v>3418</v>
      </c>
      <c r="U17" s="161">
        <v>2842</v>
      </c>
      <c r="V17" s="161">
        <v>3337</v>
      </c>
      <c r="W17" s="163">
        <f t="shared" si="9"/>
        <v>0.17417311752287112</v>
      </c>
      <c r="X17" s="162">
        <f t="shared" si="5"/>
        <v>1.5669230769230769</v>
      </c>
      <c r="Y17" s="160">
        <f t="shared" si="6"/>
        <v>495</v>
      </c>
      <c r="Z17" s="161">
        <f t="shared" si="7"/>
        <v>2037</v>
      </c>
      <c r="AA17" s="162">
        <f t="shared" si="1"/>
        <v>3.3859266399472378E-2</v>
      </c>
    </row>
    <row r="18" spans="1:27" x14ac:dyDescent="0.25">
      <c r="A18" s="1"/>
      <c r="B18" s="160" t="s">
        <v>116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116</v>
      </c>
      <c r="Q18" s="161">
        <v>1437</v>
      </c>
      <c r="R18" s="161">
        <v>1420</v>
      </c>
      <c r="S18" s="161">
        <v>875</v>
      </c>
      <c r="T18" s="161">
        <v>2277</v>
      </c>
      <c r="U18" s="161">
        <v>2075</v>
      </c>
      <c r="V18" s="161">
        <v>2327</v>
      </c>
      <c r="W18" s="163">
        <f t="shared" si="9"/>
        <v>0.12144578313253018</v>
      </c>
      <c r="X18" s="162">
        <f t="shared" si="5"/>
        <v>0.63873239436619711</v>
      </c>
      <c r="Y18" s="160">
        <f t="shared" si="6"/>
        <v>252</v>
      </c>
      <c r="Z18" s="161">
        <f t="shared" si="7"/>
        <v>907</v>
      </c>
      <c r="AA18" s="162">
        <f t="shared" si="1"/>
        <v>2.361118157374055E-2</v>
      </c>
    </row>
    <row r="19" spans="1:27" x14ac:dyDescent="0.25">
      <c r="A19" s="159" t="s">
        <v>141</v>
      </c>
      <c r="B19" s="160" t="s">
        <v>125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125</v>
      </c>
      <c r="Q19" s="161">
        <v>422</v>
      </c>
      <c r="R19" s="161">
        <v>443</v>
      </c>
      <c r="S19" s="161">
        <v>386</v>
      </c>
      <c r="T19" s="161">
        <v>465</v>
      </c>
      <c r="U19" s="161">
        <v>686</v>
      </c>
      <c r="V19" s="161">
        <v>871</v>
      </c>
      <c r="W19" s="163">
        <f t="shared" si="9"/>
        <v>0.26967930029154519</v>
      </c>
      <c r="X19" s="162">
        <f t="shared" si="5"/>
        <v>0.9661399548532732</v>
      </c>
      <c r="Y19" s="160">
        <f t="shared" si="6"/>
        <v>185</v>
      </c>
      <c r="Z19" s="161">
        <f t="shared" si="7"/>
        <v>428</v>
      </c>
      <c r="AA19" s="162">
        <f t="shared" si="1"/>
        <v>8.8377048348637823E-3</v>
      </c>
    </row>
    <row r="20" spans="1:27" x14ac:dyDescent="0.25">
      <c r="A20" s="165" t="s">
        <v>142</v>
      </c>
      <c r="B20" s="160" t="s">
        <v>128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128</v>
      </c>
      <c r="Q20" s="161">
        <v>1105</v>
      </c>
      <c r="R20" s="161">
        <v>805</v>
      </c>
      <c r="S20" s="161">
        <v>909</v>
      </c>
      <c r="T20" s="161">
        <v>691</v>
      </c>
      <c r="U20" s="161">
        <v>422</v>
      </c>
      <c r="V20" s="161">
        <v>1067</v>
      </c>
      <c r="W20" s="163">
        <f t="shared" si="9"/>
        <v>1.528436018957346</v>
      </c>
      <c r="X20" s="162">
        <f t="shared" si="5"/>
        <v>0.32546583850931676</v>
      </c>
      <c r="Y20" s="160">
        <f t="shared" si="6"/>
        <v>645</v>
      </c>
      <c r="Z20" s="161">
        <f t="shared" si="7"/>
        <v>262</v>
      </c>
      <c r="AA20" s="162">
        <f t="shared" si="1"/>
        <v>1.0826442088174116E-2</v>
      </c>
    </row>
    <row r="21" spans="1:27" x14ac:dyDescent="0.25">
      <c r="B21" s="166" t="s">
        <v>142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142</v>
      </c>
      <c r="Q21" s="167">
        <f t="shared" ref="Q21:V21" si="11">Q13-SUM(Q14:Q20)</f>
        <v>6845</v>
      </c>
      <c r="R21" s="167">
        <f t="shared" si="11"/>
        <v>8437</v>
      </c>
      <c r="S21" s="167">
        <f t="shared" si="11"/>
        <v>6961</v>
      </c>
      <c r="T21" s="167">
        <f t="shared" si="11"/>
        <v>13640</v>
      </c>
      <c r="U21" s="167">
        <f t="shared" si="11"/>
        <v>12873</v>
      </c>
      <c r="V21" s="167">
        <f t="shared" si="11"/>
        <v>15981</v>
      </c>
      <c r="W21" s="169">
        <f t="shared" si="9"/>
        <v>0.24143556280587286</v>
      </c>
      <c r="X21" s="168">
        <f t="shared" si="5"/>
        <v>0.89415669076686033</v>
      </c>
      <c r="Y21" s="166">
        <f>V21-U21</f>
        <v>3108</v>
      </c>
      <c r="Z21" s="167">
        <f t="shared" si="7"/>
        <v>7544</v>
      </c>
      <c r="AA21" s="168">
        <f t="shared" si="1"/>
        <v>0.16215311247526762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94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100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97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104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107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110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113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120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116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125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128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142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94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100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97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104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107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110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113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120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116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125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128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142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94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100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97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104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107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110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113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120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116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125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128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142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94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100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97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104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107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110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113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120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116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125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128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142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94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100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97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104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107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110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113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120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116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125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128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142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142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94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100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97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104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107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110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113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120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116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125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128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142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142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94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100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97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104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107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110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113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120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116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125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128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142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94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100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97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104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107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110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113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120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116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125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128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142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7BB41-A72D-4832-A639-0515A382172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0"/>
      <c r="L4" s="140"/>
      <c r="M4" s="140"/>
      <c r="P4" s="139" t="s">
        <v>264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9" t="s">
        <v>40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1"/>
      <c r="Q6" s="299" t="s">
        <v>40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261</v>
      </c>
      <c r="G7" s="170" t="s">
        <v>262</v>
      </c>
      <c r="H7" s="170" t="s">
        <v>263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258</v>
      </c>
      <c r="R7" s="170" t="s">
        <v>259</v>
      </c>
      <c r="S7" s="170" t="s">
        <v>260</v>
      </c>
      <c r="T7" s="170" t="s">
        <v>261</v>
      </c>
      <c r="U7" s="170" t="s">
        <v>262</v>
      </c>
      <c r="V7" s="170" t="s">
        <v>263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47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65</v>
      </c>
      <c r="Q9" s="174">
        <f>Q10+Q13</f>
        <v>34123</v>
      </c>
      <c r="R9" s="174">
        <f t="shared" ref="R9:V9" si="2">R10+R13</f>
        <v>34564</v>
      </c>
      <c r="S9" s="174">
        <f t="shared" si="2"/>
        <v>22627</v>
      </c>
      <c r="T9" s="174">
        <f t="shared" si="2"/>
        <v>68287</v>
      </c>
      <c r="U9" s="174">
        <f t="shared" si="2"/>
        <v>92728</v>
      </c>
      <c r="V9" s="174">
        <f t="shared" si="2"/>
        <v>86636</v>
      </c>
      <c r="W9" s="175">
        <f>IFERROR(V9/U9-1,"-")</f>
        <v>-6.5697523940988711E-2</v>
      </c>
      <c r="X9" s="175">
        <f>IFERROR(V9/R9-1,"-")</f>
        <v>1.506538595070015</v>
      </c>
      <c r="Y9" s="174">
        <f>V9-U9</f>
        <v>-6092</v>
      </c>
      <c r="Z9" s="174">
        <f>V9-R9</f>
        <v>52072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94</v>
      </c>
      <c r="Q10" s="156">
        <v>5585</v>
      </c>
      <c r="R10" s="156">
        <v>5344</v>
      </c>
      <c r="S10" s="156">
        <v>5441</v>
      </c>
      <c r="T10" s="156">
        <v>13107</v>
      </c>
      <c r="U10" s="156">
        <v>17275</v>
      </c>
      <c r="V10" s="156">
        <v>16131</v>
      </c>
      <c r="W10" s="158">
        <f>IFERROR(V10/U10-1,"-")</f>
        <v>-6.6222865412445708E-2</v>
      </c>
      <c r="X10" s="157">
        <f t="shared" ref="X10:X21" si="7">IFERROR(V10/R10-1,"-")</f>
        <v>2.0185254491017965</v>
      </c>
      <c r="Y10" s="155">
        <f t="shared" ref="Y10:Y20" si="8">V10-U10</f>
        <v>-1144</v>
      </c>
      <c r="Z10" s="156">
        <f t="shared" ref="Z10:Z21" si="9">V10-R10</f>
        <v>10787</v>
      </c>
      <c r="AA10" s="157">
        <f t="shared" si="3"/>
        <v>0.18619280668544255</v>
      </c>
    </row>
    <row r="11" spans="1:27" x14ac:dyDescent="0.25">
      <c r="A11" s="159" t="s">
        <v>97</v>
      </c>
      <c r="B11" s="160" t="s">
        <v>100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100</v>
      </c>
      <c r="Q11" s="161">
        <v>501</v>
      </c>
      <c r="R11" s="161">
        <v>651</v>
      </c>
      <c r="S11" s="161">
        <v>273</v>
      </c>
      <c r="T11" s="161">
        <v>5114</v>
      </c>
      <c r="U11" s="161">
        <v>6615</v>
      </c>
      <c r="V11" s="161">
        <v>4058</v>
      </c>
      <c r="W11" s="163">
        <f>IFERROR(V11/U11-1,"-")</f>
        <v>-0.38654572940287224</v>
      </c>
      <c r="X11" s="162">
        <f t="shared" si="7"/>
        <v>5.2334869431643627</v>
      </c>
      <c r="Y11" s="160">
        <f t="shared" si="8"/>
        <v>-2557</v>
      </c>
      <c r="Z11" s="161">
        <f t="shared" si="9"/>
        <v>3407</v>
      </c>
      <c r="AA11" s="162">
        <f>V11/V$9</f>
        <v>4.6839650953414289E-2</v>
      </c>
    </row>
    <row r="12" spans="1:27" x14ac:dyDescent="0.25">
      <c r="A12" s="1"/>
      <c r="B12" s="160" t="s">
        <v>97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97</v>
      </c>
      <c r="Q12" s="161">
        <v>5084</v>
      </c>
      <c r="R12" s="161">
        <v>4693</v>
      </c>
      <c r="S12" s="161">
        <v>5168</v>
      </c>
      <c r="T12" s="161">
        <v>7993</v>
      </c>
      <c r="U12" s="161">
        <v>10660</v>
      </c>
      <c r="V12" s="161">
        <v>12073</v>
      </c>
      <c r="W12" s="163">
        <f>IFERROR(V12/U12-1,"-")</f>
        <v>0.13255159474671663</v>
      </c>
      <c r="X12" s="162">
        <f t="shared" si="7"/>
        <v>1.5725548689537607</v>
      </c>
      <c r="Y12" s="160">
        <f t="shared" si="8"/>
        <v>1413</v>
      </c>
      <c r="Z12" s="161">
        <f t="shared" si="9"/>
        <v>7380</v>
      </c>
      <c r="AA12" s="162">
        <f t="shared" si="3"/>
        <v>0.13935315573202825</v>
      </c>
    </row>
    <row r="13" spans="1:27" s="54" customFormat="1" x14ac:dyDescent="0.25">
      <c r="B13" s="155" t="s">
        <v>104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104</v>
      </c>
      <c r="Q13" s="156">
        <v>28538</v>
      </c>
      <c r="R13" s="156">
        <v>29220</v>
      </c>
      <c r="S13" s="156">
        <v>17186</v>
      </c>
      <c r="T13" s="156">
        <v>55180</v>
      </c>
      <c r="U13" s="156">
        <v>75453</v>
      </c>
      <c r="V13" s="156">
        <v>70505</v>
      </c>
      <c r="W13" s="158">
        <f>IFERROR(V13/U13-1,"-")</f>
        <v>-6.5577246762885455E-2</v>
      </c>
      <c r="X13" s="157">
        <f t="shared" si="7"/>
        <v>1.4129021218343598</v>
      </c>
      <c r="Y13" s="155">
        <f t="shared" si="8"/>
        <v>-4948</v>
      </c>
      <c r="Z13" s="156">
        <f t="shared" si="9"/>
        <v>41285</v>
      </c>
      <c r="AA13" s="157">
        <f t="shared" si="3"/>
        <v>0.81380719331455742</v>
      </c>
    </row>
    <row r="14" spans="1:27" s="54" customFormat="1" x14ac:dyDescent="0.25">
      <c r="B14" s="160" t="s">
        <v>107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107</v>
      </c>
      <c r="Q14" s="161">
        <v>14804</v>
      </c>
      <c r="R14" s="161">
        <v>16136</v>
      </c>
      <c r="S14" s="161">
        <v>9701</v>
      </c>
      <c r="T14" s="161">
        <v>30291</v>
      </c>
      <c r="U14" s="161">
        <v>48894</v>
      </c>
      <c r="V14" s="161">
        <v>42355</v>
      </c>
      <c r="W14" s="163">
        <f t="shared" ref="W14:W21" si="11">IFERROR(V14/U14-1,"-")</f>
        <v>-0.13373829099685031</v>
      </c>
      <c r="X14" s="162">
        <f t="shared" si="7"/>
        <v>1.6248760535448685</v>
      </c>
      <c r="Y14" s="160">
        <f t="shared" si="8"/>
        <v>-6539</v>
      </c>
      <c r="Z14" s="161">
        <f t="shared" si="9"/>
        <v>26219</v>
      </c>
      <c r="AA14" s="162">
        <f t="shared" si="3"/>
        <v>0.48888452837157764</v>
      </c>
    </row>
    <row r="15" spans="1:27" x14ac:dyDescent="0.25">
      <c r="A15" s="1"/>
      <c r="B15" s="160" t="s">
        <v>110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110</v>
      </c>
      <c r="Q15" s="161">
        <v>1941</v>
      </c>
      <c r="R15" s="161">
        <v>2099</v>
      </c>
      <c r="S15" s="161">
        <v>1353</v>
      </c>
      <c r="T15" s="161">
        <v>3092</v>
      </c>
      <c r="U15" s="161">
        <v>3778</v>
      </c>
      <c r="V15" s="161">
        <v>3352</v>
      </c>
      <c r="W15" s="163">
        <f t="shared" si="11"/>
        <v>-0.11275807305452623</v>
      </c>
      <c r="X15" s="162">
        <f t="shared" si="7"/>
        <v>0.59695092901381619</v>
      </c>
      <c r="Y15" s="160">
        <f t="shared" si="8"/>
        <v>-426</v>
      </c>
      <c r="Z15" s="161">
        <f t="shared" si="9"/>
        <v>1253</v>
      </c>
      <c r="AA15" s="162">
        <f t="shared" si="3"/>
        <v>3.8690613601736E-2</v>
      </c>
    </row>
    <row r="16" spans="1:27" x14ac:dyDescent="0.25">
      <c r="A16" s="1"/>
      <c r="B16" s="160" t="s">
        <v>113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113</v>
      </c>
      <c r="Q16" s="161">
        <v>5029</v>
      </c>
      <c r="R16" s="161">
        <v>4486</v>
      </c>
      <c r="S16" s="161">
        <v>895</v>
      </c>
      <c r="T16" s="161">
        <v>3780</v>
      </c>
      <c r="U16" s="161">
        <v>6852</v>
      </c>
      <c r="V16" s="161">
        <v>4816</v>
      </c>
      <c r="W16" s="163">
        <f t="shared" si="11"/>
        <v>-0.29713952130764743</v>
      </c>
      <c r="X16" s="162">
        <f t="shared" si="7"/>
        <v>7.356219349086035E-2</v>
      </c>
      <c r="Y16" s="160">
        <f t="shared" si="8"/>
        <v>-2036</v>
      </c>
      <c r="Z16" s="161">
        <f t="shared" si="9"/>
        <v>330</v>
      </c>
      <c r="AA16" s="162">
        <f t="shared" si="3"/>
        <v>5.5588900687935733E-2</v>
      </c>
    </row>
    <row r="17" spans="1:27" x14ac:dyDescent="0.25">
      <c r="A17" s="1"/>
      <c r="B17" s="160" t="s">
        <v>120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120</v>
      </c>
      <c r="Q17" s="161">
        <v>907</v>
      </c>
      <c r="R17" s="161">
        <v>460</v>
      </c>
      <c r="S17" s="161">
        <v>429</v>
      </c>
      <c r="T17" s="161">
        <v>3219</v>
      </c>
      <c r="U17" s="161">
        <v>2628</v>
      </c>
      <c r="V17" s="161">
        <v>3107</v>
      </c>
      <c r="W17" s="163">
        <f t="shared" si="11"/>
        <v>0.18226788432267882</v>
      </c>
      <c r="X17" s="162">
        <f t="shared" si="7"/>
        <v>5.7543478260869563</v>
      </c>
      <c r="Y17" s="160">
        <f t="shared" si="8"/>
        <v>479</v>
      </c>
      <c r="Z17" s="161">
        <f t="shared" si="9"/>
        <v>2647</v>
      </c>
      <c r="AA17" s="162">
        <f t="shared" si="3"/>
        <v>3.5862689874878804E-2</v>
      </c>
    </row>
    <row r="18" spans="1:27" x14ac:dyDescent="0.25">
      <c r="A18" s="1"/>
      <c r="B18" s="160" t="s">
        <v>116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116</v>
      </c>
      <c r="Q18" s="161">
        <v>1073</v>
      </c>
      <c r="R18" s="161">
        <v>1147</v>
      </c>
      <c r="S18" s="161">
        <v>623</v>
      </c>
      <c r="T18" s="161">
        <v>2104</v>
      </c>
      <c r="U18" s="161">
        <v>1868</v>
      </c>
      <c r="V18" s="161">
        <v>2165</v>
      </c>
      <c r="W18" s="163">
        <f t="shared" si="11"/>
        <v>0.1589935760171306</v>
      </c>
      <c r="X18" s="162">
        <f t="shared" si="7"/>
        <v>0.8875326939843069</v>
      </c>
      <c r="Y18" s="160">
        <f t="shared" si="8"/>
        <v>297</v>
      </c>
      <c r="Z18" s="161">
        <f t="shared" si="9"/>
        <v>1018</v>
      </c>
      <c r="AA18" s="162">
        <f t="shared" si="3"/>
        <v>2.4989611708758484E-2</v>
      </c>
    </row>
    <row r="19" spans="1:27" x14ac:dyDescent="0.25">
      <c r="A19" s="159" t="s">
        <v>141</v>
      </c>
      <c r="B19" s="160" t="s">
        <v>125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125</v>
      </c>
      <c r="Q19" s="161">
        <v>303</v>
      </c>
      <c r="R19" s="161">
        <v>221</v>
      </c>
      <c r="S19" s="161">
        <v>206</v>
      </c>
      <c r="T19" s="161">
        <v>413</v>
      </c>
      <c r="U19" s="161">
        <v>578</v>
      </c>
      <c r="V19" s="161">
        <v>806</v>
      </c>
      <c r="W19" s="163">
        <f t="shared" si="11"/>
        <v>0.39446366782006925</v>
      </c>
      <c r="X19" s="162">
        <f t="shared" si="7"/>
        <v>2.6470588235294117</v>
      </c>
      <c r="Y19" s="160">
        <f t="shared" si="8"/>
        <v>228</v>
      </c>
      <c r="Z19" s="161">
        <f t="shared" si="9"/>
        <v>585</v>
      </c>
      <c r="AA19" s="162">
        <f t="shared" si="3"/>
        <v>9.3032919340689784E-3</v>
      </c>
    </row>
    <row r="20" spans="1:27" x14ac:dyDescent="0.25">
      <c r="A20" s="165" t="s">
        <v>142</v>
      </c>
      <c r="B20" s="160" t="s">
        <v>128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128</v>
      </c>
      <c r="Q20" s="161">
        <v>854</v>
      </c>
      <c r="R20" s="161">
        <v>608</v>
      </c>
      <c r="S20" s="161">
        <v>526</v>
      </c>
      <c r="T20" s="161">
        <v>621</v>
      </c>
      <c r="U20" s="161">
        <v>362</v>
      </c>
      <c r="V20" s="161">
        <v>1002</v>
      </c>
      <c r="W20" s="163">
        <f t="shared" si="11"/>
        <v>1.7679558011049723</v>
      </c>
      <c r="X20" s="162">
        <f t="shared" si="7"/>
        <v>0.64802631578947367</v>
      </c>
      <c r="Y20" s="160">
        <f t="shared" si="8"/>
        <v>640</v>
      </c>
      <c r="Z20" s="161">
        <f t="shared" si="9"/>
        <v>394</v>
      </c>
      <c r="AA20" s="162">
        <f t="shared" si="3"/>
        <v>1.1565630915554735E-2</v>
      </c>
    </row>
    <row r="21" spans="1:27" x14ac:dyDescent="0.25">
      <c r="B21" s="166" t="s">
        <v>142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142</v>
      </c>
      <c r="Q21" s="167">
        <f t="shared" ref="Q21:V21" si="13">Q13-SUM(Q14:Q20)</f>
        <v>3627</v>
      </c>
      <c r="R21" s="167">
        <f t="shared" si="13"/>
        <v>4063</v>
      </c>
      <c r="S21" s="167">
        <f t="shared" si="13"/>
        <v>3453</v>
      </c>
      <c r="T21" s="167">
        <f t="shared" si="13"/>
        <v>11660</v>
      </c>
      <c r="U21" s="167">
        <f t="shared" si="13"/>
        <v>10493</v>
      </c>
      <c r="V21" s="167">
        <f t="shared" si="13"/>
        <v>12902</v>
      </c>
      <c r="W21" s="169">
        <f t="shared" si="11"/>
        <v>0.22958162584580188</v>
      </c>
      <c r="X21" s="168">
        <f t="shared" si="7"/>
        <v>2.1754860940191976</v>
      </c>
      <c r="Y21" s="166">
        <f>V21-U21</f>
        <v>2409</v>
      </c>
      <c r="Z21" s="167">
        <f t="shared" si="9"/>
        <v>8839</v>
      </c>
      <c r="AA21" s="168">
        <f t="shared" si="3"/>
        <v>0.1489219262200471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94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100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97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104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107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110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113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120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116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125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128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142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94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100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97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104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107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110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113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120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116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125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128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142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94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100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97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104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107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110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113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120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116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125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128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142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94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100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97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104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107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110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113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120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116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125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128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142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94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100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97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104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107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110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113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120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116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125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128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142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142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94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100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97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104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107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110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113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120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116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125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128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142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142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94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100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97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104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107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110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113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120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116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125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128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142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94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100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97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104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107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110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113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120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116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125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128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142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D07DA-CEF7-4476-A573-55E52E985BF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0"/>
      <c r="L4" s="140"/>
      <c r="M4" s="140"/>
      <c r="P4" s="139" t="s">
        <v>265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9" t="s">
        <v>40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1"/>
      <c r="Q6" s="299" t="s">
        <v>40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261</v>
      </c>
      <c r="G7" s="170" t="s">
        <v>262</v>
      </c>
      <c r="H7" s="170" t="s">
        <v>263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258</v>
      </c>
      <c r="R7" s="170" t="s">
        <v>259</v>
      </c>
      <c r="S7" s="170" t="s">
        <v>260</v>
      </c>
      <c r="T7" s="170" t="s">
        <v>261</v>
      </c>
      <c r="U7" s="170" t="s">
        <v>262</v>
      </c>
      <c r="V7" s="170" t="s">
        <v>263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47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65</v>
      </c>
      <c r="Q9" s="174">
        <f>Q10+Q13</f>
        <v>22795</v>
      </c>
      <c r="R9" s="174">
        <f t="shared" ref="R9:V9" si="2">R10+R13</f>
        <v>23149</v>
      </c>
      <c r="S9" s="174">
        <f t="shared" si="2"/>
        <v>13382</v>
      </c>
      <c r="T9" s="174">
        <f t="shared" si="2"/>
        <v>10187</v>
      </c>
      <c r="U9" s="174">
        <f t="shared" si="2"/>
        <v>11931</v>
      </c>
      <c r="V9" s="174">
        <f t="shared" si="2"/>
        <v>11919</v>
      </c>
      <c r="W9" s="175">
        <f>IFERROR(V9/U9-1,"-")</f>
        <v>-1.0057832537088141E-3</v>
      </c>
      <c r="X9" s="175">
        <f>IFERROR(V9/R9-1,"-")</f>
        <v>-0.48511814765216643</v>
      </c>
      <c r="Y9" s="174">
        <f>V9-U9</f>
        <v>-12</v>
      </c>
      <c r="Z9" s="174">
        <f>V9-R9</f>
        <v>-11230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94</v>
      </c>
      <c r="Q10" s="156">
        <v>2727</v>
      </c>
      <c r="R10" s="156">
        <v>3929</v>
      </c>
      <c r="S10" s="156">
        <v>1767</v>
      </c>
      <c r="T10" s="156">
        <v>2061</v>
      </c>
      <c r="U10" s="156">
        <v>1945</v>
      </c>
      <c r="V10" s="156">
        <v>1386</v>
      </c>
      <c r="W10" s="158">
        <f>IFERROR(V10/U10-1,"-")</f>
        <v>-0.28740359897172241</v>
      </c>
      <c r="X10" s="157">
        <f t="shared" ref="X10:X21" si="7">IFERROR(V10/R10-1,"-")</f>
        <v>-0.64723848307457366</v>
      </c>
      <c r="Y10" s="155">
        <f t="shared" ref="Y10:Y20" si="8">V10-U10</f>
        <v>-559</v>
      </c>
      <c r="Z10" s="156">
        <f t="shared" ref="Z10:Z21" si="9">V10-R10</f>
        <v>-2543</v>
      </c>
      <c r="AA10" s="157">
        <f t="shared" si="3"/>
        <v>0.11628492323181475</v>
      </c>
    </row>
    <row r="11" spans="1:27" x14ac:dyDescent="0.25">
      <c r="A11" s="159" t="s">
        <v>97</v>
      </c>
      <c r="B11" s="160" t="s">
        <v>100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100</v>
      </c>
      <c r="Q11" s="161">
        <v>1756</v>
      </c>
      <c r="R11" s="161">
        <v>2593</v>
      </c>
      <c r="S11" s="161">
        <v>1178</v>
      </c>
      <c r="T11" s="161">
        <v>1458</v>
      </c>
      <c r="U11" s="161">
        <v>1307</v>
      </c>
      <c r="V11" s="161">
        <v>662</v>
      </c>
      <c r="W11" s="163">
        <f>IFERROR(V11/U11-1,"-")</f>
        <v>-0.49349655700076511</v>
      </c>
      <c r="X11" s="162">
        <f t="shared" si="7"/>
        <v>-0.74469726185885077</v>
      </c>
      <c r="Y11" s="160">
        <f t="shared" si="8"/>
        <v>-645</v>
      </c>
      <c r="Z11" s="161">
        <f t="shared" si="9"/>
        <v>-1931</v>
      </c>
      <c r="AA11" s="162">
        <f>V11/V$9</f>
        <v>5.5541572279553655E-2</v>
      </c>
    </row>
    <row r="12" spans="1:27" x14ac:dyDescent="0.25">
      <c r="A12" s="1"/>
      <c r="B12" s="160" t="s">
        <v>97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97</v>
      </c>
      <c r="Q12" s="161">
        <v>971</v>
      </c>
      <c r="R12" s="161">
        <v>1336</v>
      </c>
      <c r="S12" s="161">
        <v>589</v>
      </c>
      <c r="T12" s="161">
        <v>603</v>
      </c>
      <c r="U12" s="161">
        <v>638</v>
      </c>
      <c r="V12" s="161">
        <v>724</v>
      </c>
      <c r="W12" s="163">
        <f>IFERROR(V12/U12-1,"-")</f>
        <v>0.13479623824451403</v>
      </c>
      <c r="X12" s="162">
        <f t="shared" si="7"/>
        <v>-0.45808383233532934</v>
      </c>
      <c r="Y12" s="160">
        <f t="shared" si="8"/>
        <v>86</v>
      </c>
      <c r="Z12" s="161">
        <f t="shared" si="9"/>
        <v>-612</v>
      </c>
      <c r="AA12" s="162">
        <f t="shared" si="3"/>
        <v>6.0743350952261098E-2</v>
      </c>
    </row>
    <row r="13" spans="1:27" s="54" customFormat="1" x14ac:dyDescent="0.25">
      <c r="B13" s="155" t="s">
        <v>104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104</v>
      </c>
      <c r="Q13" s="156">
        <v>20068</v>
      </c>
      <c r="R13" s="156">
        <v>19220</v>
      </c>
      <c r="S13" s="156">
        <v>11615</v>
      </c>
      <c r="T13" s="156">
        <v>8126</v>
      </c>
      <c r="U13" s="156">
        <v>9986</v>
      </c>
      <c r="V13" s="156">
        <v>10533</v>
      </c>
      <c r="W13" s="158">
        <f>IFERROR(V13/U13-1,"-")</f>
        <v>5.477668736230723E-2</v>
      </c>
      <c r="X13" s="157">
        <f t="shared" si="7"/>
        <v>-0.45197710718002082</v>
      </c>
      <c r="Y13" s="155">
        <f t="shared" si="8"/>
        <v>547</v>
      </c>
      <c r="Z13" s="156">
        <f t="shared" si="9"/>
        <v>-8687</v>
      </c>
      <c r="AA13" s="157">
        <f t="shared" si="3"/>
        <v>0.88371507676818528</v>
      </c>
    </row>
    <row r="14" spans="1:27" s="54" customFormat="1" x14ac:dyDescent="0.25">
      <c r="B14" s="160" t="s">
        <v>107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107</v>
      </c>
      <c r="Q14" s="161">
        <v>11809</v>
      </c>
      <c r="R14" s="161">
        <v>9701</v>
      </c>
      <c r="S14" s="161">
        <v>6038</v>
      </c>
      <c r="T14" s="161">
        <v>4896</v>
      </c>
      <c r="U14" s="161">
        <v>5884</v>
      </c>
      <c r="V14" s="161">
        <v>5857</v>
      </c>
      <c r="W14" s="163">
        <f t="shared" ref="W14:W21" si="11">IFERROR(V14/U14-1,"-")</f>
        <v>-4.58871515975523E-3</v>
      </c>
      <c r="X14" s="162">
        <f t="shared" si="7"/>
        <v>-0.39624780950417482</v>
      </c>
      <c r="Y14" s="160">
        <f t="shared" si="8"/>
        <v>-27</v>
      </c>
      <c r="Z14" s="161">
        <f t="shared" si="9"/>
        <v>-3844</v>
      </c>
      <c r="AA14" s="162">
        <f t="shared" si="3"/>
        <v>0.49140028525883045</v>
      </c>
    </row>
    <row r="15" spans="1:27" x14ac:dyDescent="0.25">
      <c r="A15" s="1"/>
      <c r="B15" s="160" t="s">
        <v>110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110</v>
      </c>
      <c r="Q15" s="161">
        <v>3429</v>
      </c>
      <c r="R15" s="161">
        <v>2646</v>
      </c>
      <c r="S15" s="161">
        <v>474</v>
      </c>
      <c r="T15" s="161">
        <v>362</v>
      </c>
      <c r="U15" s="161">
        <v>584</v>
      </c>
      <c r="V15" s="161">
        <v>576</v>
      </c>
      <c r="W15" s="163">
        <f t="shared" si="11"/>
        <v>-1.3698630136986356E-2</v>
      </c>
      <c r="X15" s="162">
        <f t="shared" si="7"/>
        <v>-0.78231292517006801</v>
      </c>
      <c r="Y15" s="160">
        <f t="shared" si="8"/>
        <v>-8</v>
      </c>
      <c r="Z15" s="161">
        <f t="shared" si="9"/>
        <v>-2070</v>
      </c>
      <c r="AA15" s="162">
        <f t="shared" si="3"/>
        <v>4.8326201862572367E-2</v>
      </c>
    </row>
    <row r="16" spans="1:27" x14ac:dyDescent="0.25">
      <c r="A16" s="1"/>
      <c r="B16" s="160" t="s">
        <v>113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113</v>
      </c>
      <c r="Q16" s="161">
        <v>610</v>
      </c>
      <c r="R16" s="161">
        <v>967</v>
      </c>
      <c r="S16" s="161">
        <v>623</v>
      </c>
      <c r="T16" s="161">
        <v>394</v>
      </c>
      <c r="U16" s="161">
        <v>549</v>
      </c>
      <c r="V16" s="161">
        <v>499</v>
      </c>
      <c r="W16" s="163">
        <f t="shared" si="11"/>
        <v>-9.1074681238615618E-2</v>
      </c>
      <c r="X16" s="162">
        <f t="shared" si="7"/>
        <v>-0.483971044467425</v>
      </c>
      <c r="Y16" s="160">
        <f t="shared" si="8"/>
        <v>-50</v>
      </c>
      <c r="Z16" s="161">
        <f t="shared" si="9"/>
        <v>-468</v>
      </c>
      <c r="AA16" s="162">
        <f t="shared" si="3"/>
        <v>4.1865928349693764E-2</v>
      </c>
    </row>
    <row r="17" spans="1:27" x14ac:dyDescent="0.25">
      <c r="A17" s="1"/>
      <c r="B17" s="160" t="s">
        <v>120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120</v>
      </c>
      <c r="Q17" s="161">
        <v>268</v>
      </c>
      <c r="R17" s="161">
        <v>840</v>
      </c>
      <c r="S17" s="161">
        <v>157</v>
      </c>
      <c r="T17" s="161">
        <v>199</v>
      </c>
      <c r="U17" s="161">
        <v>214</v>
      </c>
      <c r="V17" s="161">
        <v>230</v>
      </c>
      <c r="W17" s="163">
        <f t="shared" si="11"/>
        <v>7.4766355140186924E-2</v>
      </c>
      <c r="X17" s="162">
        <f t="shared" si="7"/>
        <v>-0.72619047619047616</v>
      </c>
      <c r="Y17" s="160">
        <f t="shared" si="8"/>
        <v>16</v>
      </c>
      <c r="Z17" s="161">
        <f t="shared" si="9"/>
        <v>-610</v>
      </c>
      <c r="AA17" s="162">
        <f t="shared" si="3"/>
        <v>1.9296920882624382E-2</v>
      </c>
    </row>
    <row r="18" spans="1:27" x14ac:dyDescent="0.25">
      <c r="A18" s="1"/>
      <c r="B18" s="160" t="s">
        <v>116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116</v>
      </c>
      <c r="Q18" s="161">
        <v>364</v>
      </c>
      <c r="R18" s="161">
        <v>273</v>
      </c>
      <c r="S18" s="161">
        <v>252</v>
      </c>
      <c r="T18" s="161">
        <v>173</v>
      </c>
      <c r="U18" s="161">
        <v>207</v>
      </c>
      <c r="V18" s="161">
        <v>162</v>
      </c>
      <c r="W18" s="163">
        <f t="shared" si="11"/>
        <v>-0.21739130434782605</v>
      </c>
      <c r="X18" s="162">
        <f t="shared" si="7"/>
        <v>-0.40659340659340659</v>
      </c>
      <c r="Y18" s="160">
        <f t="shared" si="8"/>
        <v>-45</v>
      </c>
      <c r="Z18" s="161">
        <f t="shared" si="9"/>
        <v>-111</v>
      </c>
      <c r="AA18" s="162">
        <f t="shared" si="3"/>
        <v>1.3591744273848478E-2</v>
      </c>
    </row>
    <row r="19" spans="1:27" x14ac:dyDescent="0.25">
      <c r="A19" s="159" t="s">
        <v>141</v>
      </c>
      <c r="B19" s="160" t="s">
        <v>125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125</v>
      </c>
      <c r="Q19" s="161">
        <v>119</v>
      </c>
      <c r="R19" s="161">
        <v>222</v>
      </c>
      <c r="S19" s="161">
        <v>180</v>
      </c>
      <c r="T19" s="161">
        <v>52</v>
      </c>
      <c r="U19" s="161">
        <v>108</v>
      </c>
      <c r="V19" s="161">
        <v>65</v>
      </c>
      <c r="W19" s="163">
        <f t="shared" si="11"/>
        <v>-0.39814814814814814</v>
      </c>
      <c r="X19" s="162">
        <f t="shared" si="7"/>
        <v>-0.7072072072072072</v>
      </c>
      <c r="Y19" s="160">
        <f t="shared" si="8"/>
        <v>-43</v>
      </c>
      <c r="Z19" s="161">
        <f t="shared" si="9"/>
        <v>-157</v>
      </c>
      <c r="AA19" s="162">
        <f t="shared" si="3"/>
        <v>5.4534776407416732E-3</v>
      </c>
    </row>
    <row r="20" spans="1:27" x14ac:dyDescent="0.25">
      <c r="A20" s="165" t="s">
        <v>142</v>
      </c>
      <c r="B20" s="160" t="s">
        <v>128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128</v>
      </c>
      <c r="Q20" s="161">
        <v>251</v>
      </c>
      <c r="R20" s="161">
        <v>197</v>
      </c>
      <c r="S20" s="161">
        <v>383</v>
      </c>
      <c r="T20" s="161">
        <v>70</v>
      </c>
      <c r="U20" s="161">
        <v>60</v>
      </c>
      <c r="V20" s="161">
        <v>65</v>
      </c>
      <c r="W20" s="163">
        <f t="shared" si="11"/>
        <v>8.3333333333333259E-2</v>
      </c>
      <c r="X20" s="162">
        <f t="shared" si="7"/>
        <v>-0.67005076142131981</v>
      </c>
      <c r="Y20" s="160">
        <f t="shared" si="8"/>
        <v>5</v>
      </c>
      <c r="Z20" s="161">
        <f t="shared" si="9"/>
        <v>-132</v>
      </c>
      <c r="AA20" s="162">
        <f t="shared" si="3"/>
        <v>5.4534776407416732E-3</v>
      </c>
    </row>
    <row r="21" spans="1:27" x14ac:dyDescent="0.25">
      <c r="B21" s="166" t="s">
        <v>142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142</v>
      </c>
      <c r="Q21" s="167">
        <f t="shared" ref="Q21:V21" si="13">Q13-SUM(Q14:Q20)</f>
        <v>3218</v>
      </c>
      <c r="R21" s="167">
        <f t="shared" si="13"/>
        <v>4374</v>
      </c>
      <c r="S21" s="167">
        <f t="shared" si="13"/>
        <v>3508</v>
      </c>
      <c r="T21" s="167">
        <f t="shared" si="13"/>
        <v>1980</v>
      </c>
      <c r="U21" s="167">
        <f t="shared" si="13"/>
        <v>2380</v>
      </c>
      <c r="V21" s="167">
        <f t="shared" si="13"/>
        <v>3079</v>
      </c>
      <c r="W21" s="169">
        <f t="shared" si="11"/>
        <v>0.29369747899159671</v>
      </c>
      <c r="X21" s="168">
        <f t="shared" si="7"/>
        <v>-0.29606767261088252</v>
      </c>
      <c r="Y21" s="166">
        <f>V21-U21</f>
        <v>699</v>
      </c>
      <c r="Z21" s="167">
        <f t="shared" si="9"/>
        <v>-1295</v>
      </c>
      <c r="AA21" s="168">
        <f t="shared" si="3"/>
        <v>0.2583270408591325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94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100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97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104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107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110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113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120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116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125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128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142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94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100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97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104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107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110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113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120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116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125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128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142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94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100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97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104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107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110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113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120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116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125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128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142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94</v>
      </c>
      <c r="C66" s="156" t="s">
        <v>319</v>
      </c>
      <c r="D66" s="156" t="s">
        <v>319</v>
      </c>
      <c r="E66" s="156" t="s">
        <v>319</v>
      </c>
      <c r="F66" s="156" t="s">
        <v>319</v>
      </c>
      <c r="G66" s="156" t="s">
        <v>319</v>
      </c>
      <c r="H66" s="156" t="s">
        <v>319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100</v>
      </c>
      <c r="C67" s="161" t="s">
        <v>319</v>
      </c>
      <c r="D67" s="161" t="s">
        <v>319</v>
      </c>
      <c r="E67" s="161" t="s">
        <v>319</v>
      </c>
      <c r="F67" s="161" t="s">
        <v>319</v>
      </c>
      <c r="G67" s="161" t="s">
        <v>319</v>
      </c>
      <c r="H67" s="161" t="s">
        <v>319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97</v>
      </c>
      <c r="C68" s="161" t="s">
        <v>319</v>
      </c>
      <c r="D68" s="161" t="s">
        <v>319</v>
      </c>
      <c r="E68" s="161" t="s">
        <v>319</v>
      </c>
      <c r="F68" s="161" t="s">
        <v>319</v>
      </c>
      <c r="G68" s="161" t="s">
        <v>319</v>
      </c>
      <c r="H68" s="161" t="s">
        <v>319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104</v>
      </c>
      <c r="C69" s="156" t="s">
        <v>319</v>
      </c>
      <c r="D69" s="156" t="s">
        <v>319</v>
      </c>
      <c r="E69" s="156" t="s">
        <v>319</v>
      </c>
      <c r="F69" s="156" t="s">
        <v>319</v>
      </c>
      <c r="G69" s="156" t="s">
        <v>319</v>
      </c>
      <c r="H69" s="156" t="s">
        <v>319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107</v>
      </c>
      <c r="C70" s="161" t="s">
        <v>319</v>
      </c>
      <c r="D70" s="161" t="s">
        <v>319</v>
      </c>
      <c r="E70" s="161" t="s">
        <v>319</v>
      </c>
      <c r="F70" s="161" t="s">
        <v>319</v>
      </c>
      <c r="G70" s="161" t="s">
        <v>319</v>
      </c>
      <c r="H70" s="161" t="s">
        <v>319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110</v>
      </c>
      <c r="C71" s="161" t="s">
        <v>319</v>
      </c>
      <c r="D71" s="161" t="s">
        <v>319</v>
      </c>
      <c r="E71" s="161" t="s">
        <v>319</v>
      </c>
      <c r="F71" s="161" t="s">
        <v>319</v>
      </c>
      <c r="G71" s="161" t="s">
        <v>319</v>
      </c>
      <c r="H71" s="161" t="s">
        <v>319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113</v>
      </c>
      <c r="C72" s="161" t="s">
        <v>319</v>
      </c>
      <c r="D72" s="161" t="s">
        <v>319</v>
      </c>
      <c r="E72" s="161" t="s">
        <v>319</v>
      </c>
      <c r="F72" s="161" t="s">
        <v>319</v>
      </c>
      <c r="G72" s="161" t="s">
        <v>319</v>
      </c>
      <c r="H72" s="161" t="s">
        <v>319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120</v>
      </c>
      <c r="C73" s="161" t="s">
        <v>319</v>
      </c>
      <c r="D73" s="161" t="s">
        <v>319</v>
      </c>
      <c r="E73" s="161" t="s">
        <v>319</v>
      </c>
      <c r="F73" s="161" t="s">
        <v>319</v>
      </c>
      <c r="G73" s="161" t="s">
        <v>319</v>
      </c>
      <c r="H73" s="161" t="s">
        <v>319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116</v>
      </c>
      <c r="C74" s="161" t="s">
        <v>319</v>
      </c>
      <c r="D74" s="161" t="s">
        <v>319</v>
      </c>
      <c r="E74" s="161" t="s">
        <v>319</v>
      </c>
      <c r="F74" s="161" t="s">
        <v>319</v>
      </c>
      <c r="G74" s="161" t="s">
        <v>319</v>
      </c>
      <c r="H74" s="161" t="s">
        <v>319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125</v>
      </c>
      <c r="C75" s="161" t="s">
        <v>319</v>
      </c>
      <c r="D75" s="161" t="s">
        <v>319</v>
      </c>
      <c r="E75" s="161" t="s">
        <v>319</v>
      </c>
      <c r="F75" s="161" t="s">
        <v>319</v>
      </c>
      <c r="G75" s="161" t="s">
        <v>319</v>
      </c>
      <c r="H75" s="161" t="s">
        <v>319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128</v>
      </c>
      <c r="C76" s="161" t="s">
        <v>319</v>
      </c>
      <c r="D76" s="161" t="s">
        <v>319</v>
      </c>
      <c r="E76" s="161" t="s">
        <v>319</v>
      </c>
      <c r="F76" s="161" t="s">
        <v>319</v>
      </c>
      <c r="G76" s="161" t="s">
        <v>319</v>
      </c>
      <c r="H76" s="161" t="s">
        <v>319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142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94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100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97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104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107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110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113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120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116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125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128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142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94</v>
      </c>
      <c r="C94" s="156" t="s">
        <v>319</v>
      </c>
      <c r="D94" s="156" t="s">
        <v>319</v>
      </c>
      <c r="E94" s="156" t="s">
        <v>319</v>
      </c>
      <c r="F94" s="156" t="s">
        <v>319</v>
      </c>
      <c r="G94" s="156" t="s">
        <v>319</v>
      </c>
      <c r="H94" s="156" t="s">
        <v>319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100</v>
      </c>
      <c r="C95" s="161" t="s">
        <v>319</v>
      </c>
      <c r="D95" s="161" t="s">
        <v>319</v>
      </c>
      <c r="E95" s="161" t="s">
        <v>319</v>
      </c>
      <c r="F95" s="161" t="s">
        <v>319</v>
      </c>
      <c r="G95" s="161" t="s">
        <v>319</v>
      </c>
      <c r="H95" s="161" t="s">
        <v>319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97</v>
      </c>
      <c r="C96" s="161" t="s">
        <v>319</v>
      </c>
      <c r="D96" s="161" t="s">
        <v>319</v>
      </c>
      <c r="E96" s="161" t="s">
        <v>319</v>
      </c>
      <c r="F96" s="161" t="s">
        <v>319</v>
      </c>
      <c r="G96" s="161" t="s">
        <v>319</v>
      </c>
      <c r="H96" s="161" t="s">
        <v>319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104</v>
      </c>
      <c r="C97" s="156" t="s">
        <v>319</v>
      </c>
      <c r="D97" s="156" t="s">
        <v>319</v>
      </c>
      <c r="E97" s="156" t="s">
        <v>319</v>
      </c>
      <c r="F97" s="156" t="s">
        <v>319</v>
      </c>
      <c r="G97" s="156" t="s">
        <v>319</v>
      </c>
      <c r="H97" s="156" t="s">
        <v>319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107</v>
      </c>
      <c r="C98" s="161" t="s">
        <v>319</v>
      </c>
      <c r="D98" s="161" t="s">
        <v>319</v>
      </c>
      <c r="E98" s="161" t="s">
        <v>319</v>
      </c>
      <c r="F98" s="161" t="s">
        <v>319</v>
      </c>
      <c r="G98" s="161" t="s">
        <v>319</v>
      </c>
      <c r="H98" s="161" t="s">
        <v>319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110</v>
      </c>
      <c r="C99" s="161" t="s">
        <v>319</v>
      </c>
      <c r="D99" s="161" t="s">
        <v>319</v>
      </c>
      <c r="E99" s="161" t="s">
        <v>319</v>
      </c>
      <c r="F99" s="161" t="s">
        <v>319</v>
      </c>
      <c r="G99" s="161" t="s">
        <v>319</v>
      </c>
      <c r="H99" s="161" t="s">
        <v>319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113</v>
      </c>
      <c r="C100" s="161" t="s">
        <v>319</v>
      </c>
      <c r="D100" s="161" t="s">
        <v>319</v>
      </c>
      <c r="E100" s="161" t="s">
        <v>319</v>
      </c>
      <c r="F100" s="161" t="s">
        <v>319</v>
      </c>
      <c r="G100" s="161" t="s">
        <v>319</v>
      </c>
      <c r="H100" s="161" t="s">
        <v>319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120</v>
      </c>
      <c r="C101" s="161" t="s">
        <v>319</v>
      </c>
      <c r="D101" s="161" t="s">
        <v>319</v>
      </c>
      <c r="E101" s="161" t="s">
        <v>319</v>
      </c>
      <c r="F101" s="161" t="s">
        <v>319</v>
      </c>
      <c r="G101" s="161" t="s">
        <v>319</v>
      </c>
      <c r="H101" s="161" t="s">
        <v>319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116</v>
      </c>
      <c r="C102" s="161" t="s">
        <v>319</v>
      </c>
      <c r="D102" s="161" t="s">
        <v>319</v>
      </c>
      <c r="E102" s="161" t="s">
        <v>319</v>
      </c>
      <c r="F102" s="161" t="s">
        <v>319</v>
      </c>
      <c r="G102" s="161" t="s">
        <v>319</v>
      </c>
      <c r="H102" s="161" t="s">
        <v>319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125</v>
      </c>
      <c r="C103" s="161" t="s">
        <v>319</v>
      </c>
      <c r="D103" s="161" t="s">
        <v>319</v>
      </c>
      <c r="E103" s="161" t="s">
        <v>319</v>
      </c>
      <c r="F103" s="161" t="s">
        <v>319</v>
      </c>
      <c r="G103" s="161" t="s">
        <v>319</v>
      </c>
      <c r="H103" s="161" t="s">
        <v>319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128</v>
      </c>
      <c r="C104" s="161" t="s">
        <v>319</v>
      </c>
      <c r="D104" s="161" t="s">
        <v>319</v>
      </c>
      <c r="E104" s="161" t="s">
        <v>319</v>
      </c>
      <c r="F104" s="161" t="s">
        <v>319</v>
      </c>
      <c r="G104" s="161" t="s">
        <v>319</v>
      </c>
      <c r="H104" s="161" t="s">
        <v>319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142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94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100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97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104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107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110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113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120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116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125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128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142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94</v>
      </c>
      <c r="C122" s="156" t="s">
        <v>319</v>
      </c>
      <c r="D122" s="156" t="s">
        <v>319</v>
      </c>
      <c r="E122" s="156" t="s">
        <v>319</v>
      </c>
      <c r="F122" s="156" t="s">
        <v>319</v>
      </c>
      <c r="G122" s="156" t="s">
        <v>319</v>
      </c>
      <c r="H122" s="156" t="s">
        <v>319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100</v>
      </c>
      <c r="C123" s="161" t="s">
        <v>319</v>
      </c>
      <c r="D123" s="161" t="s">
        <v>319</v>
      </c>
      <c r="E123" s="161" t="s">
        <v>319</v>
      </c>
      <c r="F123" s="161" t="s">
        <v>319</v>
      </c>
      <c r="G123" s="161" t="s">
        <v>319</v>
      </c>
      <c r="H123" s="161" t="s">
        <v>319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97</v>
      </c>
      <c r="C124" s="161" t="s">
        <v>319</v>
      </c>
      <c r="D124" s="161" t="s">
        <v>319</v>
      </c>
      <c r="E124" s="161" t="s">
        <v>319</v>
      </c>
      <c r="F124" s="161" t="s">
        <v>319</v>
      </c>
      <c r="G124" s="161" t="s">
        <v>319</v>
      </c>
      <c r="H124" s="161" t="s">
        <v>319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104</v>
      </c>
      <c r="C125" s="156" t="s">
        <v>319</v>
      </c>
      <c r="D125" s="156" t="s">
        <v>319</v>
      </c>
      <c r="E125" s="156" t="s">
        <v>319</v>
      </c>
      <c r="F125" s="156" t="s">
        <v>319</v>
      </c>
      <c r="G125" s="156" t="s">
        <v>319</v>
      </c>
      <c r="H125" s="156" t="s">
        <v>319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107</v>
      </c>
      <c r="C126" s="161" t="s">
        <v>319</v>
      </c>
      <c r="D126" s="161" t="s">
        <v>319</v>
      </c>
      <c r="E126" s="161" t="s">
        <v>319</v>
      </c>
      <c r="F126" s="161" t="s">
        <v>319</v>
      </c>
      <c r="G126" s="161" t="s">
        <v>319</v>
      </c>
      <c r="H126" s="161" t="s">
        <v>319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110</v>
      </c>
      <c r="C127" s="161" t="s">
        <v>319</v>
      </c>
      <c r="D127" s="161" t="s">
        <v>319</v>
      </c>
      <c r="E127" s="161" t="s">
        <v>319</v>
      </c>
      <c r="F127" s="161" t="s">
        <v>319</v>
      </c>
      <c r="G127" s="161" t="s">
        <v>319</v>
      </c>
      <c r="H127" s="161" t="s">
        <v>319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113</v>
      </c>
      <c r="C128" s="161" t="s">
        <v>319</v>
      </c>
      <c r="D128" s="161" t="s">
        <v>319</v>
      </c>
      <c r="E128" s="161" t="s">
        <v>319</v>
      </c>
      <c r="F128" s="161" t="s">
        <v>319</v>
      </c>
      <c r="G128" s="161" t="s">
        <v>319</v>
      </c>
      <c r="H128" s="161" t="s">
        <v>319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120</v>
      </c>
      <c r="C129" s="161" t="s">
        <v>319</v>
      </c>
      <c r="D129" s="161" t="s">
        <v>319</v>
      </c>
      <c r="E129" s="161" t="s">
        <v>319</v>
      </c>
      <c r="F129" s="161" t="s">
        <v>319</v>
      </c>
      <c r="G129" s="161" t="s">
        <v>319</v>
      </c>
      <c r="H129" s="161" t="s">
        <v>319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116</v>
      </c>
      <c r="C130" s="161" t="s">
        <v>319</v>
      </c>
      <c r="D130" s="161" t="s">
        <v>319</v>
      </c>
      <c r="E130" s="161" t="s">
        <v>319</v>
      </c>
      <c r="F130" s="161" t="s">
        <v>319</v>
      </c>
      <c r="G130" s="161" t="s">
        <v>319</v>
      </c>
      <c r="H130" s="161" t="s">
        <v>319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125</v>
      </c>
      <c r="C131" s="161" t="s">
        <v>319</v>
      </c>
      <c r="D131" s="161" t="s">
        <v>319</v>
      </c>
      <c r="E131" s="161" t="s">
        <v>319</v>
      </c>
      <c r="F131" s="161" t="s">
        <v>319</v>
      </c>
      <c r="G131" s="161" t="s">
        <v>319</v>
      </c>
      <c r="H131" s="161" t="s">
        <v>319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128</v>
      </c>
      <c r="C132" s="161" t="s">
        <v>319</v>
      </c>
      <c r="D132" s="161" t="s">
        <v>319</v>
      </c>
      <c r="E132" s="161" t="s">
        <v>319</v>
      </c>
      <c r="F132" s="161" t="s">
        <v>319</v>
      </c>
      <c r="G132" s="161" t="s">
        <v>319</v>
      </c>
      <c r="H132" s="161" t="s">
        <v>319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142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94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100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97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104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107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110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113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120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116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125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128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142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94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100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97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104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107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110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113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120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116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125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128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142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3C2AE-68B8-4D7F-85BC-208C08523121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299" t="s">
        <v>59</v>
      </c>
      <c r="D5" s="300"/>
      <c r="E5" s="300"/>
      <c r="F5" s="300"/>
      <c r="G5" s="300"/>
      <c r="H5" s="300"/>
      <c r="I5" s="300"/>
      <c r="J5" s="300"/>
      <c r="K5" s="300"/>
      <c r="L5" s="299" t="s">
        <v>58</v>
      </c>
      <c r="M5" s="300"/>
      <c r="N5" s="300"/>
      <c r="O5" s="300"/>
      <c r="P5" s="300"/>
      <c r="Q5" s="300"/>
      <c r="R5" s="300"/>
      <c r="S5" s="300"/>
      <c r="T5" s="300"/>
      <c r="U5" s="299" t="s">
        <v>134</v>
      </c>
      <c r="V5" s="300"/>
      <c r="W5" s="300"/>
      <c r="X5" s="300"/>
      <c r="Y5" s="300"/>
      <c r="Z5" s="300"/>
      <c r="AA5" s="300"/>
      <c r="AB5" s="300"/>
    </row>
    <row r="6" spans="1:28" s="142" customFormat="1" ht="72" customHeight="1" x14ac:dyDescent="0.25">
      <c r="B6" s="143"/>
      <c r="C6" s="170" t="s">
        <v>259</v>
      </c>
      <c r="D6" s="170" t="s">
        <v>260</v>
      </c>
      <c r="E6" s="170" t="s">
        <v>266</v>
      </c>
      <c r="F6" s="170" t="s">
        <v>261</v>
      </c>
      <c r="G6" s="170" t="s">
        <v>262</v>
      </c>
      <c r="H6" s="170" t="s">
        <v>263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259</v>
      </c>
      <c r="M6" s="170" t="s">
        <v>260</v>
      </c>
      <c r="N6" s="170" t="s">
        <v>266</v>
      </c>
      <c r="O6" s="170" t="s">
        <v>261</v>
      </c>
      <c r="P6" s="170" t="s">
        <v>262</v>
      </c>
      <c r="Q6" s="170" t="s">
        <v>263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259</v>
      </c>
      <c r="V6" s="170" t="s">
        <v>266</v>
      </c>
      <c r="W6" s="170" t="s">
        <v>261</v>
      </c>
      <c r="X6" s="170" t="s">
        <v>262</v>
      </c>
      <c r="Y6" s="170" t="s">
        <v>263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65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94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100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97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104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107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110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113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120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116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125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128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142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65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94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100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97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104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107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110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113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120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116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125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128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142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65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94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100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97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104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107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110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113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120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116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125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128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142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65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94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100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97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104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107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110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113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120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116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125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128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142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65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94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100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97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104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107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110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113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120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125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128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142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65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94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100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97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104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107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110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113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120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116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125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128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142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65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94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100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97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104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107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110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113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120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116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125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128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142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65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94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104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142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65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94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100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97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104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107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110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113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120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116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125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128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142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65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94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100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97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104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107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110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113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120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116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125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128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142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65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94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100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97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104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107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110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113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120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116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125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128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142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A07F-C453-44D4-9D35-71335BE08E40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299" t="s">
        <v>59</v>
      </c>
      <c r="D6" s="300"/>
      <c r="E6" s="300"/>
      <c r="F6" s="300"/>
      <c r="G6" s="300"/>
      <c r="H6" s="300"/>
      <c r="I6" s="300"/>
      <c r="J6" s="300"/>
      <c r="K6" s="299" t="s">
        <v>58</v>
      </c>
      <c r="L6" s="300"/>
      <c r="M6" s="300"/>
      <c r="N6" s="300"/>
      <c r="O6" s="300"/>
      <c r="P6" s="300"/>
      <c r="Q6" s="300"/>
      <c r="R6" s="300"/>
      <c r="S6" s="299" t="s">
        <v>134</v>
      </c>
      <c r="T6" s="300"/>
      <c r="U6" s="300"/>
      <c r="V6" s="300"/>
      <c r="W6" s="300"/>
      <c r="X6" s="300"/>
      <c r="Y6" s="300"/>
      <c r="Z6" s="300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65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93</v>
      </c>
      <c r="B10" s="155" t="s">
        <v>94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100</v>
      </c>
      <c r="B11" s="160" t="s">
        <v>100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97</v>
      </c>
      <c r="B12" s="160" t="s">
        <v>97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143</v>
      </c>
      <c r="B13" s="155" t="s">
        <v>104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107</v>
      </c>
      <c r="B14" s="160" t="s">
        <v>107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110</v>
      </c>
      <c r="B15" s="160" t="s">
        <v>110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113</v>
      </c>
      <c r="B16" s="160" t="s">
        <v>113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120</v>
      </c>
      <c r="B17" s="160" t="s">
        <v>120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116</v>
      </c>
      <c r="B18" s="160" t="s">
        <v>116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125</v>
      </c>
      <c r="B19" s="160" t="s">
        <v>125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128</v>
      </c>
      <c r="B20" s="160" t="s">
        <v>128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142</v>
      </c>
      <c r="B21" s="166" t="s">
        <v>142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65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93</v>
      </c>
      <c r="B24" s="155" t="s">
        <v>94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100</v>
      </c>
      <c r="B25" s="160" t="s">
        <v>100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97</v>
      </c>
      <c r="B26" s="160" t="s">
        <v>97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143</v>
      </c>
      <c r="B27" s="155" t="s">
        <v>104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107</v>
      </c>
      <c r="B28" s="160" t="s">
        <v>107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110</v>
      </c>
      <c r="B29" s="160" t="s">
        <v>110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113</v>
      </c>
      <c r="B30" s="160" t="s">
        <v>113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120</v>
      </c>
      <c r="B31" s="160" t="s">
        <v>120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116</v>
      </c>
      <c r="B32" s="160" t="s">
        <v>116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125</v>
      </c>
      <c r="B33" s="160" t="s">
        <v>125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128</v>
      </c>
      <c r="B34" s="160" t="s">
        <v>128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142</v>
      </c>
      <c r="B35" s="166" t="s">
        <v>142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65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93</v>
      </c>
      <c r="B38" s="155" t="s">
        <v>94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100</v>
      </c>
      <c r="B39" s="160" t="s">
        <v>100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97</v>
      </c>
      <c r="B40" s="160" t="s">
        <v>97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143</v>
      </c>
      <c r="B41" s="155" t="s">
        <v>104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107</v>
      </c>
      <c r="B42" s="160" t="s">
        <v>107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110</v>
      </c>
      <c r="B43" s="160" t="s">
        <v>110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113</v>
      </c>
      <c r="B44" s="160" t="s">
        <v>113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120</v>
      </c>
      <c r="B45" s="160" t="s">
        <v>120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116</v>
      </c>
      <c r="B46" s="160" t="s">
        <v>116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125</v>
      </c>
      <c r="B47" s="160" t="s">
        <v>125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128</v>
      </c>
      <c r="B48" s="160" t="s">
        <v>128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142</v>
      </c>
      <c r="B49" s="166" t="s">
        <v>142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65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93</v>
      </c>
      <c r="B52" s="155" t="s">
        <v>94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143</v>
      </c>
      <c r="B55" s="155" t="s">
        <v>104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142</v>
      </c>
      <c r="B63" s="166" t="s">
        <v>142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65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93</v>
      </c>
      <c r="B66" s="155" t="s">
        <v>94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100</v>
      </c>
      <c r="B67" s="160" t="s">
        <v>100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97</v>
      </c>
      <c r="B68" s="160" t="s">
        <v>97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143</v>
      </c>
      <c r="B69" s="155" t="s">
        <v>104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107</v>
      </c>
      <c r="B70" s="160" t="s">
        <v>107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110</v>
      </c>
      <c r="B71" s="160" t="s">
        <v>110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113</v>
      </c>
      <c r="B72" s="160" t="s">
        <v>113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120</v>
      </c>
      <c r="B73" s="160" t="s">
        <v>120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125</v>
      </c>
      <c r="B75" s="160" t="s">
        <v>125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128</v>
      </c>
      <c r="B76" s="160" t="s">
        <v>128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142</v>
      </c>
      <c r="B77" s="166" t="s">
        <v>142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65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93</v>
      </c>
      <c r="B80" s="155" t="s">
        <v>94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100</v>
      </c>
      <c r="B81" s="160" t="s">
        <v>100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97</v>
      </c>
      <c r="B82" s="160" t="s">
        <v>97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143</v>
      </c>
      <c r="B83" s="155" t="s">
        <v>104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107</v>
      </c>
      <c r="B84" s="160" t="s">
        <v>107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110</v>
      </c>
      <c r="B85" s="160" t="s">
        <v>110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113</v>
      </c>
      <c r="B86" s="160" t="s">
        <v>113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120</v>
      </c>
      <c r="B87" s="160" t="s">
        <v>120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116</v>
      </c>
      <c r="B88" s="160" t="s">
        <v>116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125</v>
      </c>
      <c r="B89" s="160" t="s">
        <v>125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128</v>
      </c>
      <c r="B90" s="160" t="s">
        <v>128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142</v>
      </c>
      <c r="B91" s="166" t="s">
        <v>142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65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93</v>
      </c>
      <c r="B94" s="155" t="s">
        <v>94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100</v>
      </c>
      <c r="B95" s="160" t="s">
        <v>100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97</v>
      </c>
      <c r="B96" s="160" t="s">
        <v>97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143</v>
      </c>
      <c r="B97" s="155" t="s">
        <v>104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107</v>
      </c>
      <c r="B98" s="160" t="s">
        <v>107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110</v>
      </c>
      <c r="B99" s="160" t="s">
        <v>110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113</v>
      </c>
      <c r="B100" s="160" t="s">
        <v>113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120</v>
      </c>
      <c r="B101" s="160" t="s">
        <v>120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116</v>
      </c>
      <c r="B102" s="160" t="s">
        <v>116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125</v>
      </c>
      <c r="B103" s="160" t="s">
        <v>125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128</v>
      </c>
      <c r="B104" s="160" t="s">
        <v>128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142</v>
      </c>
      <c r="B105" s="166" t="s">
        <v>142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65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93</v>
      </c>
      <c r="B108" s="155" t="s">
        <v>94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143</v>
      </c>
      <c r="B111" s="155" t="s">
        <v>104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142</v>
      </c>
      <c r="B119" s="166" t="s">
        <v>142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65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93</v>
      </c>
      <c r="B122" s="155" t="s">
        <v>94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100</v>
      </c>
      <c r="B123" s="160" t="s">
        <v>100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97</v>
      </c>
      <c r="B124" s="160" t="s">
        <v>97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143</v>
      </c>
      <c r="B125" s="155" t="s">
        <v>104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107</v>
      </c>
      <c r="B126" s="160" t="s">
        <v>107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110</v>
      </c>
      <c r="B127" s="160" t="s">
        <v>110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113</v>
      </c>
      <c r="B128" s="160" t="s">
        <v>113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120</v>
      </c>
      <c r="B129" s="160" t="s">
        <v>120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116</v>
      </c>
      <c r="B130" s="160" t="s">
        <v>116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125</v>
      </c>
      <c r="B131" s="160" t="s">
        <v>125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128</v>
      </c>
      <c r="B132" s="160" t="s">
        <v>128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142</v>
      </c>
      <c r="B133" s="166" t="s">
        <v>142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65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93</v>
      </c>
      <c r="B136" s="155" t="s">
        <v>94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100</v>
      </c>
      <c r="B137" s="160" t="s">
        <v>100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143</v>
      </c>
      <c r="B139" s="155" t="s">
        <v>104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107</v>
      </c>
      <c r="B140" s="160" t="s">
        <v>107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110</v>
      </c>
      <c r="B141" s="160" t="s">
        <v>110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113</v>
      </c>
      <c r="B142" s="160" t="s">
        <v>113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120</v>
      </c>
      <c r="B143" s="160" t="s">
        <v>120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116</v>
      </c>
      <c r="B144" s="160" t="s">
        <v>116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125</v>
      </c>
      <c r="B145" s="160" t="s">
        <v>125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128</v>
      </c>
      <c r="B146" s="160" t="s">
        <v>128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142</v>
      </c>
      <c r="B147" s="166" t="s">
        <v>142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65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93</v>
      </c>
      <c r="B150" s="155" t="s">
        <v>94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100</v>
      </c>
      <c r="B151" s="160" t="s">
        <v>100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97</v>
      </c>
      <c r="B152" s="160" t="s">
        <v>97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143</v>
      </c>
      <c r="B153" s="155" t="s">
        <v>104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107</v>
      </c>
      <c r="B154" s="160" t="s">
        <v>107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110</v>
      </c>
      <c r="B155" s="160" t="s">
        <v>110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113</v>
      </c>
      <c r="B156" s="160" t="s">
        <v>113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120</v>
      </c>
      <c r="B157" s="160" t="s">
        <v>120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116</v>
      </c>
      <c r="B158" s="160" t="s">
        <v>116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125</v>
      </c>
      <c r="B159" s="160" t="s">
        <v>125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128</v>
      </c>
      <c r="B160" s="160" t="s">
        <v>128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142</v>
      </c>
      <c r="B161" s="166" t="s">
        <v>142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6DB3F-CE2F-4C6C-A12D-9795E1184D18}">
  <sheetPr>
    <tabColor rgb="FFFFC000"/>
  </sheetPr>
  <dimension ref="A4:A24"/>
  <sheetViews>
    <sheetView showGridLines="0" workbookViewId="0">
      <selection activeCell="I32" sqref="I32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1C727-C0FF-47BC-A408-BAC2705D64F8}">
  <sheetPr>
    <tabColor rgb="FFFFC000"/>
  </sheetPr>
  <dimension ref="A1:X164"/>
  <sheetViews>
    <sheetView showGridLines="0" workbookViewId="0">
      <selection activeCell="I32" sqref="I32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267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1"/>
      <c r="C7" s="299" t="s">
        <v>40</v>
      </c>
      <c r="D7" s="300"/>
      <c r="E7" s="300"/>
      <c r="F7" s="300"/>
      <c r="G7" s="300"/>
      <c r="H7" s="300"/>
      <c r="I7" s="300"/>
      <c r="J7" s="300"/>
    </row>
    <row r="8" spans="1:20" s="142" customFormat="1" ht="72" customHeight="1" x14ac:dyDescent="0.25">
      <c r="A8"/>
      <c r="B8" s="181"/>
      <c r="C8" s="170" t="s">
        <v>221</v>
      </c>
      <c r="D8" s="170" t="s">
        <v>222</v>
      </c>
      <c r="E8" s="170" t="s">
        <v>223</v>
      </c>
      <c r="F8" s="170" t="s">
        <v>224</v>
      </c>
      <c r="G8" s="170" t="s">
        <v>225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221</v>
      </c>
      <c r="N8" s="170" t="s">
        <v>222</v>
      </c>
      <c r="O8" s="170" t="s">
        <v>223</v>
      </c>
      <c r="P8" s="170" t="s">
        <v>224</v>
      </c>
      <c r="Q8" s="170" t="s">
        <v>225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40</v>
      </c>
      <c r="C9" s="149"/>
      <c r="D9" s="149"/>
      <c r="E9" s="149"/>
      <c r="F9" s="149"/>
      <c r="G9" s="149"/>
      <c r="H9" s="150"/>
      <c r="I9" s="150"/>
      <c r="J9" s="150"/>
      <c r="L9" s="151" t="s">
        <v>47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65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65</v>
      </c>
      <c r="M10" s="174">
        <v>11773</v>
      </c>
      <c r="N10" s="174">
        <v>7717</v>
      </c>
      <c r="O10" s="174">
        <v>18718</v>
      </c>
      <c r="P10" s="174">
        <v>23616</v>
      </c>
      <c r="Q10" s="174">
        <v>24885</v>
      </c>
      <c r="R10" s="175">
        <f t="shared" ref="R10:R22" si="3">IFERROR(Q10/P10-1,"-")</f>
        <v>5.3734756097560954E-2</v>
      </c>
      <c r="S10" s="175">
        <f t="shared" ref="S10:S22" si="4">IFERROR(Q10/M10-1,"-")</f>
        <v>1.1137348169540475</v>
      </c>
      <c r="T10" s="175">
        <f t="shared" ref="T10:T22" si="5">Q10/Q$10</f>
        <v>1</v>
      </c>
    </row>
    <row r="11" spans="1:20" x14ac:dyDescent="0.25">
      <c r="B11" s="155" t="s">
        <v>94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94</v>
      </c>
      <c r="M11" s="156">
        <v>2704</v>
      </c>
      <c r="N11" s="156">
        <v>4722</v>
      </c>
      <c r="O11" s="156">
        <v>4420</v>
      </c>
      <c r="P11" s="156">
        <v>4325</v>
      </c>
      <c r="Q11" s="156">
        <v>6379</v>
      </c>
      <c r="R11" s="157">
        <f t="shared" si="3"/>
        <v>0.47491329479768796</v>
      </c>
      <c r="S11" s="158">
        <f t="shared" si="4"/>
        <v>1.3590976331360949</v>
      </c>
      <c r="T11" s="157">
        <f t="shared" si="5"/>
        <v>0.2563391601366285</v>
      </c>
    </row>
    <row r="12" spans="1:20" x14ac:dyDescent="0.25">
      <c r="B12" s="160" t="s">
        <v>100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100</v>
      </c>
      <c r="M12" s="161">
        <v>1084</v>
      </c>
      <c r="N12" s="161">
        <v>4131</v>
      </c>
      <c r="O12" s="161">
        <v>1742</v>
      </c>
      <c r="P12" s="161">
        <v>1143</v>
      </c>
      <c r="Q12" s="161">
        <v>1614</v>
      </c>
      <c r="R12" s="162">
        <f t="shared" si="3"/>
        <v>0.4120734908136483</v>
      </c>
      <c r="S12" s="163">
        <f t="shared" si="4"/>
        <v>0.48892988929889292</v>
      </c>
      <c r="T12" s="162">
        <f t="shared" si="5"/>
        <v>6.4858348402652199E-2</v>
      </c>
    </row>
    <row r="13" spans="1:20" x14ac:dyDescent="0.25">
      <c r="B13" s="160" t="s">
        <v>97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97</v>
      </c>
      <c r="M13" s="161">
        <v>1620</v>
      </c>
      <c r="N13" s="161">
        <v>591</v>
      </c>
      <c r="O13" s="161">
        <v>2678</v>
      </c>
      <c r="P13" s="161">
        <v>3182</v>
      </c>
      <c r="Q13" s="161">
        <v>4765</v>
      </c>
      <c r="R13" s="162">
        <f t="shared" si="3"/>
        <v>0.49748585795097422</v>
      </c>
      <c r="S13" s="163">
        <f t="shared" si="4"/>
        <v>1.941358024691358</v>
      </c>
      <c r="T13" s="162">
        <f>Q13/Q$10</f>
        <v>0.1914808117339763</v>
      </c>
    </row>
    <row r="14" spans="1:20" x14ac:dyDescent="0.25">
      <c r="B14" s="155" t="s">
        <v>104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104</v>
      </c>
      <c r="M14" s="156">
        <v>9069</v>
      </c>
      <c r="N14" s="156">
        <v>2995</v>
      </c>
      <c r="O14" s="156">
        <v>14298</v>
      </c>
      <c r="P14" s="156">
        <v>19291</v>
      </c>
      <c r="Q14" s="156">
        <v>18506</v>
      </c>
      <c r="R14" s="157">
        <f t="shared" si="3"/>
        <v>-4.0692550930485738E-2</v>
      </c>
      <c r="S14" s="158">
        <f t="shared" si="4"/>
        <v>1.0405777924798767</v>
      </c>
      <c r="T14" s="157">
        <f t="shared" si="5"/>
        <v>0.7436608398633715</v>
      </c>
    </row>
    <row r="15" spans="1:20" x14ac:dyDescent="0.25">
      <c r="B15" s="160" t="s">
        <v>107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107</v>
      </c>
      <c r="M15" s="161">
        <v>5003</v>
      </c>
      <c r="N15" s="161">
        <v>209</v>
      </c>
      <c r="O15" s="161">
        <v>9184</v>
      </c>
      <c r="P15" s="161">
        <v>13035</v>
      </c>
      <c r="Q15" s="161">
        <v>11718</v>
      </c>
      <c r="R15" s="162">
        <f t="shared" si="3"/>
        <v>-0.10103567318757189</v>
      </c>
      <c r="S15" s="163">
        <f t="shared" si="4"/>
        <v>1.3421946831900859</v>
      </c>
      <c r="T15" s="162">
        <f t="shared" si="5"/>
        <v>0.4708860759493671</v>
      </c>
    </row>
    <row r="16" spans="1:20" x14ac:dyDescent="0.25">
      <c r="B16" s="160" t="s">
        <v>110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110</v>
      </c>
      <c r="M16" s="161">
        <v>612</v>
      </c>
      <c r="N16" s="161">
        <v>586</v>
      </c>
      <c r="O16" s="161">
        <v>358</v>
      </c>
      <c r="P16" s="161">
        <v>789</v>
      </c>
      <c r="Q16" s="161">
        <v>665</v>
      </c>
      <c r="R16" s="162">
        <f t="shared" si="3"/>
        <v>-0.15716096324461348</v>
      </c>
      <c r="S16" s="163">
        <f t="shared" si="4"/>
        <v>8.6601307189542398E-2</v>
      </c>
      <c r="T16" s="162">
        <f t="shared" si="5"/>
        <v>2.6722925457102673E-2</v>
      </c>
    </row>
    <row r="17" spans="2:24" x14ac:dyDescent="0.25">
      <c r="B17" s="160" t="s">
        <v>113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113</v>
      </c>
      <c r="M17" s="161">
        <v>1321</v>
      </c>
      <c r="N17" s="161">
        <v>864</v>
      </c>
      <c r="O17" s="161">
        <v>880</v>
      </c>
      <c r="P17" s="161">
        <v>1370</v>
      </c>
      <c r="Q17" s="161">
        <v>1388</v>
      </c>
      <c r="R17" s="162">
        <f t="shared" si="3"/>
        <v>1.3138686131386912E-2</v>
      </c>
      <c r="S17" s="163">
        <f t="shared" si="4"/>
        <v>5.0719152157456371E-2</v>
      </c>
      <c r="T17" s="162">
        <f t="shared" si="5"/>
        <v>5.5776572232268437E-2</v>
      </c>
    </row>
    <row r="18" spans="2:24" x14ac:dyDescent="0.25">
      <c r="B18" s="160" t="s">
        <v>120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120</v>
      </c>
      <c r="M18" s="161">
        <v>303</v>
      </c>
      <c r="N18" s="161">
        <v>72</v>
      </c>
      <c r="O18" s="161">
        <v>1093</v>
      </c>
      <c r="P18" s="161">
        <v>706</v>
      </c>
      <c r="Q18" s="161">
        <v>797</v>
      </c>
      <c r="R18" s="162">
        <f t="shared" si="3"/>
        <v>0.12889518413597734</v>
      </c>
      <c r="S18" s="163">
        <f t="shared" si="4"/>
        <v>1.6303630363036303</v>
      </c>
      <c r="T18" s="162">
        <f t="shared" si="5"/>
        <v>3.2027325698211775E-2</v>
      </c>
    </row>
    <row r="19" spans="2:24" x14ac:dyDescent="0.25">
      <c r="B19" s="160" t="s">
        <v>116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116</v>
      </c>
      <c r="M19" s="161">
        <v>254</v>
      </c>
      <c r="N19" s="161">
        <v>358</v>
      </c>
      <c r="O19" s="161">
        <v>369</v>
      </c>
      <c r="P19" s="161">
        <v>404</v>
      </c>
      <c r="Q19" s="161">
        <v>321</v>
      </c>
      <c r="R19" s="162">
        <f t="shared" si="3"/>
        <v>-0.20544554455445541</v>
      </c>
      <c r="S19" s="163">
        <f t="shared" si="4"/>
        <v>0.26377952755905509</v>
      </c>
      <c r="T19" s="162">
        <f t="shared" si="5"/>
        <v>1.2899336949969861E-2</v>
      </c>
    </row>
    <row r="20" spans="2:24" x14ac:dyDescent="0.25">
      <c r="B20" s="160" t="s">
        <v>125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125</v>
      </c>
      <c r="M20" s="161">
        <v>24</v>
      </c>
      <c r="N20" s="161">
        <v>0</v>
      </c>
      <c r="O20" s="161">
        <v>16</v>
      </c>
      <c r="P20" s="161">
        <v>19</v>
      </c>
      <c r="Q20" s="161">
        <v>23</v>
      </c>
      <c r="R20" s="162">
        <f t="shared" si="3"/>
        <v>0.21052631578947367</v>
      </c>
      <c r="S20" s="163">
        <f t="shared" si="4"/>
        <v>-4.166666666666663E-2</v>
      </c>
      <c r="T20" s="162">
        <f t="shared" si="5"/>
        <v>9.2425155716294952E-4</v>
      </c>
    </row>
    <row r="21" spans="2:24" x14ac:dyDescent="0.25">
      <c r="B21" s="160" t="s">
        <v>128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128</v>
      </c>
      <c r="M21" s="161">
        <v>24</v>
      </c>
      <c r="N21" s="161">
        <v>4</v>
      </c>
      <c r="O21" s="161">
        <v>30</v>
      </c>
      <c r="P21" s="161">
        <v>3</v>
      </c>
      <c r="Q21" s="161">
        <v>15</v>
      </c>
      <c r="R21" s="162">
        <f t="shared" si="3"/>
        <v>4</v>
      </c>
      <c r="S21" s="163">
        <f t="shared" si="4"/>
        <v>-0.375</v>
      </c>
      <c r="T21" s="162">
        <f t="shared" si="5"/>
        <v>6.0277275467148883E-4</v>
      </c>
    </row>
    <row r="22" spans="2:24" x14ac:dyDescent="0.25">
      <c r="B22" s="166" t="s">
        <v>142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142</v>
      </c>
      <c r="M22" s="167">
        <f>M14-SUM(M15:M21)</f>
        <v>1528</v>
      </c>
      <c r="N22" s="167">
        <f>N14-SUM(N15:N21)</f>
        <v>902</v>
      </c>
      <c r="O22" s="167">
        <f>O14-SUM(O15:O21)</f>
        <v>2368</v>
      </c>
      <c r="P22" s="167">
        <f>P14-SUM(P15:P21)</f>
        <v>2965</v>
      </c>
      <c r="Q22" s="167">
        <f>Q14-SUM(Q15:Q21)</f>
        <v>3579</v>
      </c>
      <c r="R22" s="168">
        <f t="shared" si="3"/>
        <v>0.20708263069139976</v>
      </c>
      <c r="S22" s="169">
        <f t="shared" si="4"/>
        <v>1.3422774869109948</v>
      </c>
      <c r="T22" s="168">
        <f t="shared" si="5"/>
        <v>0.14382157926461725</v>
      </c>
    </row>
    <row r="23" spans="2:24" x14ac:dyDescent="0.25">
      <c r="B23" s="151" t="s">
        <v>41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65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94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100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97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104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107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110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113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120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116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125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128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142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42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65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94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100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97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104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107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110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113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120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116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125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128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142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43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65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94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100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97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104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107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110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113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120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116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125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128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142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44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65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94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100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97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104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107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110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113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120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116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125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128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142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45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65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94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100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97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104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107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110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113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120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116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125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128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142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46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65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94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100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97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104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107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110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113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120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116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125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128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142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47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65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94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100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97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104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107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110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113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120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116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125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128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142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48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65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94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100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97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104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107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110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113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120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116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125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128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142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49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65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94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100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97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104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107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110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113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120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116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125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128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142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50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65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94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100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97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104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107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110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113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120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116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125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128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142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F588-ABCD-4476-8EB2-E7B35093931B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267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1"/>
      <c r="C6" s="299" t="s">
        <v>40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28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266</v>
      </c>
      <c r="G7" s="170" t="s">
        <v>261</v>
      </c>
      <c r="H7" s="170" t="s">
        <v>262</v>
      </c>
      <c r="I7" s="170" t="s">
        <v>263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0" t="s">
        <v>263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47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65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65</v>
      </c>
      <c r="R9" s="174">
        <v>70742</v>
      </c>
      <c r="S9" s="174">
        <v>69786</v>
      </c>
      <c r="T9" s="174">
        <v>44636</v>
      </c>
      <c r="U9" s="174">
        <v>93148</v>
      </c>
      <c r="V9" s="174">
        <v>118579</v>
      </c>
      <c r="W9" s="174">
        <v>114920</v>
      </c>
      <c r="X9" s="175">
        <f>IFERROR(W9/V9-1,"-")</f>
        <v>-3.0857065753632562E-2</v>
      </c>
      <c r="Y9" s="175">
        <f>IFERROR(W9/S9-1,"-")</f>
        <v>0.64674863153067941</v>
      </c>
      <c r="Z9" s="174">
        <f>W9-V9</f>
        <v>-3659</v>
      </c>
      <c r="AA9" s="174">
        <f>W9-S9</f>
        <v>45134</v>
      </c>
      <c r="AB9" s="175">
        <f t="shared" ref="AB9:AB21" si="1">W9/W$9</f>
        <v>1</v>
      </c>
    </row>
    <row r="10" spans="1:28" x14ac:dyDescent="0.25">
      <c r="A10" s="1" t="s">
        <v>93</v>
      </c>
      <c r="B10" s="155" t="s">
        <v>94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94</v>
      </c>
      <c r="R10" s="156">
        <v>9650</v>
      </c>
      <c r="S10" s="156">
        <v>10122</v>
      </c>
      <c r="T10" s="156">
        <v>9051</v>
      </c>
      <c r="U10" s="156">
        <v>16822</v>
      </c>
      <c r="V10" s="156">
        <v>21244</v>
      </c>
      <c r="W10" s="156">
        <v>19365</v>
      </c>
      <c r="X10" s="158">
        <f>IFERROR(W10/V10-1,"-")</f>
        <v>-8.8448503106759557E-2</v>
      </c>
      <c r="Y10" s="157">
        <f t="shared" ref="Y10:Y21" si="5">IFERROR(W10/S10-1,"-")</f>
        <v>0.91315945465323067</v>
      </c>
      <c r="Z10" s="155">
        <f t="shared" ref="Z10:Z20" si="6">W10-V10</f>
        <v>-1879</v>
      </c>
      <c r="AA10" s="156">
        <f t="shared" ref="AA10:AA21" si="7">W10-S10</f>
        <v>9243</v>
      </c>
      <c r="AB10" s="157">
        <f t="shared" si="1"/>
        <v>0.1685085276714236</v>
      </c>
    </row>
    <row r="11" spans="1:28" x14ac:dyDescent="0.25">
      <c r="A11" s="159" t="s">
        <v>100</v>
      </c>
      <c r="B11" s="160" t="s">
        <v>100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100</v>
      </c>
      <c r="R11" s="161">
        <v>2629</v>
      </c>
      <c r="S11" s="161">
        <v>3422</v>
      </c>
      <c r="T11" s="161">
        <v>1581</v>
      </c>
      <c r="U11" s="161">
        <v>7335</v>
      </c>
      <c r="V11" s="161">
        <v>8353</v>
      </c>
      <c r="W11" s="161">
        <v>5053</v>
      </c>
      <c r="X11" s="163">
        <f>IFERROR(W11/V11-1,"-")</f>
        <v>-0.39506764036872977</v>
      </c>
      <c r="Y11" s="162">
        <f t="shared" si="5"/>
        <v>0.47662185856224437</v>
      </c>
      <c r="Z11" s="160">
        <f t="shared" si="6"/>
        <v>-3300</v>
      </c>
      <c r="AA11" s="161">
        <f t="shared" si="7"/>
        <v>1631</v>
      </c>
      <c r="AB11" s="162">
        <f t="shared" si="1"/>
        <v>4.396971806474069E-2</v>
      </c>
    </row>
    <row r="12" spans="1:28" x14ac:dyDescent="0.25">
      <c r="A12" s="159" t="s">
        <v>97</v>
      </c>
      <c r="B12" s="160" t="s">
        <v>97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97</v>
      </c>
      <c r="R12" s="161">
        <v>7021</v>
      </c>
      <c r="S12" s="161">
        <v>6700</v>
      </c>
      <c r="T12" s="161">
        <v>7470</v>
      </c>
      <c r="U12" s="161">
        <v>9487</v>
      </c>
      <c r="V12" s="161">
        <v>12891</v>
      </c>
      <c r="W12" s="161">
        <v>14312</v>
      </c>
      <c r="X12" s="163">
        <f>IFERROR(W12/V12-1,"-")</f>
        <v>0.1102319447676674</v>
      </c>
      <c r="Y12" s="162">
        <f t="shared" si="5"/>
        <v>1.1361194029850745</v>
      </c>
      <c r="Z12" s="160">
        <f t="shared" si="6"/>
        <v>1421</v>
      </c>
      <c r="AA12" s="161">
        <f t="shared" si="7"/>
        <v>7612</v>
      </c>
      <c r="AB12" s="162">
        <f t="shared" si="1"/>
        <v>0.12453880960668291</v>
      </c>
    </row>
    <row r="13" spans="1:28" x14ac:dyDescent="0.25">
      <c r="A13" s="1"/>
      <c r="B13" s="155" t="s">
        <v>104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104</v>
      </c>
      <c r="R13" s="156">
        <v>61092</v>
      </c>
      <c r="S13" s="156">
        <v>59664</v>
      </c>
      <c r="T13" s="156">
        <v>35585</v>
      </c>
      <c r="U13" s="156">
        <v>76326</v>
      </c>
      <c r="V13" s="156">
        <v>97335</v>
      </c>
      <c r="W13" s="156">
        <v>95555</v>
      </c>
      <c r="X13" s="158">
        <f>IFERROR(W13/V13-1,"-")</f>
        <v>-1.8287358093183381E-2</v>
      </c>
      <c r="Y13" s="157">
        <f t="shared" si="5"/>
        <v>0.6015520246714936</v>
      </c>
      <c r="Z13" s="155">
        <f t="shared" si="6"/>
        <v>-1780</v>
      </c>
      <c r="AA13" s="156">
        <f t="shared" si="7"/>
        <v>35891</v>
      </c>
      <c r="AB13" s="157">
        <f t="shared" si="1"/>
        <v>0.83149147232857645</v>
      </c>
    </row>
    <row r="14" spans="1:28" s="54" customFormat="1" x14ac:dyDescent="0.25">
      <c r="B14" s="160" t="s">
        <v>107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107</v>
      </c>
      <c r="R14" s="161">
        <v>32977</v>
      </c>
      <c r="S14" s="161">
        <v>31209</v>
      </c>
      <c r="T14" s="161">
        <v>19611</v>
      </c>
      <c r="U14" s="161">
        <v>42810</v>
      </c>
      <c r="V14" s="161">
        <v>61097</v>
      </c>
      <c r="W14" s="161">
        <v>56393</v>
      </c>
      <c r="X14" s="163">
        <f t="shared" ref="X14:X21" si="9">IFERROR(W14/V14-1,"-")</f>
        <v>-7.6992323682013808E-2</v>
      </c>
      <c r="Y14" s="162">
        <f t="shared" si="5"/>
        <v>0.80694671408888463</v>
      </c>
      <c r="Z14" s="160">
        <f t="shared" si="6"/>
        <v>-4704</v>
      </c>
      <c r="AA14" s="161">
        <f t="shared" si="7"/>
        <v>25184</v>
      </c>
      <c r="AB14" s="162">
        <f t="shared" si="1"/>
        <v>0.49071528019491822</v>
      </c>
    </row>
    <row r="15" spans="1:28" s="54" customFormat="1" x14ac:dyDescent="0.25">
      <c r="B15" s="160" t="s">
        <v>110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110</v>
      </c>
      <c r="R15" s="161">
        <v>7256</v>
      </c>
      <c r="S15" s="161">
        <v>6097</v>
      </c>
      <c r="T15" s="161">
        <v>2289</v>
      </c>
      <c r="U15" s="161">
        <v>3983</v>
      </c>
      <c r="V15" s="161">
        <v>5139</v>
      </c>
      <c r="W15" s="161">
        <v>4569</v>
      </c>
      <c r="X15" s="163">
        <f t="shared" si="9"/>
        <v>-0.11091652072387626</v>
      </c>
      <c r="Y15" s="162">
        <f t="shared" si="5"/>
        <v>-0.25061505658520589</v>
      </c>
      <c r="Z15" s="160">
        <f t="shared" si="6"/>
        <v>-570</v>
      </c>
      <c r="AA15" s="161">
        <f t="shared" si="7"/>
        <v>-1528</v>
      </c>
      <c r="AB15" s="162">
        <f t="shared" si="1"/>
        <v>3.9758092586146883E-2</v>
      </c>
    </row>
    <row r="16" spans="1:28" x14ac:dyDescent="0.25">
      <c r="A16" s="1"/>
      <c r="B16" s="160" t="s">
        <v>113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113</v>
      </c>
      <c r="R16" s="161">
        <v>7021</v>
      </c>
      <c r="S16" s="161">
        <v>6895</v>
      </c>
      <c r="T16" s="161">
        <v>1751</v>
      </c>
      <c r="U16" s="161">
        <v>5028</v>
      </c>
      <c r="V16" s="161">
        <v>8339</v>
      </c>
      <c r="W16" s="161">
        <v>6203</v>
      </c>
      <c r="X16" s="163">
        <f t="shared" si="9"/>
        <v>-0.25614582084182758</v>
      </c>
      <c r="Y16" s="162">
        <f t="shared" si="5"/>
        <v>-0.10036258158085565</v>
      </c>
      <c r="Z16" s="160">
        <f t="shared" si="6"/>
        <v>-2136</v>
      </c>
      <c r="AA16" s="161">
        <f t="shared" si="7"/>
        <v>-692</v>
      </c>
      <c r="AB16" s="162">
        <f t="shared" si="1"/>
        <v>5.3976679429168117E-2</v>
      </c>
    </row>
    <row r="17" spans="1:28" x14ac:dyDescent="0.25">
      <c r="A17" s="1"/>
      <c r="B17" s="160" t="s">
        <v>120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120</v>
      </c>
      <c r="R17" s="161">
        <v>1398</v>
      </c>
      <c r="S17" s="161">
        <v>1644</v>
      </c>
      <c r="T17" s="161">
        <v>686</v>
      </c>
      <c r="U17" s="161">
        <v>4096</v>
      </c>
      <c r="V17" s="161">
        <v>3612</v>
      </c>
      <c r="W17" s="161">
        <v>3937</v>
      </c>
      <c r="X17" s="163">
        <f t="shared" si="9"/>
        <v>8.9977851605758552E-2</v>
      </c>
      <c r="Y17" s="162">
        <f t="shared" si="5"/>
        <v>1.3947688564476888</v>
      </c>
      <c r="Z17" s="160">
        <f t="shared" si="6"/>
        <v>325</v>
      </c>
      <c r="AA17" s="161">
        <f t="shared" si="7"/>
        <v>2293</v>
      </c>
      <c r="AB17" s="162">
        <f t="shared" si="1"/>
        <v>3.425861468847894E-2</v>
      </c>
    </row>
    <row r="18" spans="1:28" x14ac:dyDescent="0.25">
      <c r="A18" s="1"/>
      <c r="B18" s="160" t="s">
        <v>116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116</v>
      </c>
      <c r="R18" s="161">
        <v>1706</v>
      </c>
      <c r="S18" s="161">
        <v>1809</v>
      </c>
      <c r="T18" s="161">
        <v>1071</v>
      </c>
      <c r="U18" s="161">
        <v>3095</v>
      </c>
      <c r="V18" s="161">
        <v>2616</v>
      </c>
      <c r="W18" s="161">
        <v>2841</v>
      </c>
      <c r="X18" s="163">
        <f t="shared" si="9"/>
        <v>8.6009174311926673E-2</v>
      </c>
      <c r="Y18" s="162">
        <f t="shared" si="5"/>
        <v>0.57048092868988398</v>
      </c>
      <c r="Z18" s="160">
        <f t="shared" si="6"/>
        <v>225</v>
      </c>
      <c r="AA18" s="161">
        <f t="shared" si="7"/>
        <v>1032</v>
      </c>
      <c r="AB18" s="162">
        <f t="shared" si="1"/>
        <v>2.4721545422902887E-2</v>
      </c>
    </row>
    <row r="19" spans="1:28" x14ac:dyDescent="0.25">
      <c r="A19" s="1"/>
      <c r="B19" s="160" t="s">
        <v>125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125</v>
      </c>
      <c r="R19" s="161">
        <v>518</v>
      </c>
      <c r="S19" s="161">
        <v>549</v>
      </c>
      <c r="T19" s="161">
        <v>440</v>
      </c>
      <c r="U19" s="161">
        <v>557</v>
      </c>
      <c r="V19" s="161">
        <v>819</v>
      </c>
      <c r="W19" s="161">
        <v>1177</v>
      </c>
      <c r="X19" s="163">
        <f t="shared" si="9"/>
        <v>0.43711843711843712</v>
      </c>
      <c r="Y19" s="162">
        <f t="shared" si="5"/>
        <v>1.1438979963570128</v>
      </c>
      <c r="Z19" s="160">
        <f t="shared" si="6"/>
        <v>358</v>
      </c>
      <c r="AA19" s="161">
        <f t="shared" si="7"/>
        <v>628</v>
      </c>
      <c r="AB19" s="162">
        <f t="shared" si="1"/>
        <v>1.0241907413853115E-2</v>
      </c>
    </row>
    <row r="20" spans="1:28" x14ac:dyDescent="0.25">
      <c r="A20" s="159" t="s">
        <v>141</v>
      </c>
      <c r="B20" s="160" t="s">
        <v>128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128</v>
      </c>
      <c r="R20" s="161">
        <v>1404</v>
      </c>
      <c r="S20" s="161">
        <v>1004</v>
      </c>
      <c r="T20" s="161">
        <v>1160</v>
      </c>
      <c r="U20" s="161">
        <v>821</v>
      </c>
      <c r="V20" s="161">
        <v>562</v>
      </c>
      <c r="W20" s="161">
        <v>1367</v>
      </c>
      <c r="X20" s="163">
        <f t="shared" si="9"/>
        <v>1.4323843416370106</v>
      </c>
      <c r="Y20" s="162">
        <f t="shared" si="5"/>
        <v>0.36155378486055767</v>
      </c>
      <c r="Z20" s="160">
        <f t="shared" si="6"/>
        <v>805</v>
      </c>
      <c r="AA20" s="161">
        <f t="shared" si="7"/>
        <v>363</v>
      </c>
      <c r="AB20" s="162">
        <f t="shared" si="1"/>
        <v>1.1895231465367213E-2</v>
      </c>
    </row>
    <row r="21" spans="1:28" x14ac:dyDescent="0.25">
      <c r="A21" s="165" t="s">
        <v>142</v>
      </c>
      <c r="B21" s="166" t="s">
        <v>142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142</v>
      </c>
      <c r="R21" s="167">
        <f t="shared" ref="R21:W21" si="12">R13-SUM(R14:R20)</f>
        <v>8812</v>
      </c>
      <c r="S21" s="167">
        <f t="shared" si="12"/>
        <v>10457</v>
      </c>
      <c r="T21" s="167">
        <f t="shared" si="12"/>
        <v>8577</v>
      </c>
      <c r="U21" s="167">
        <f t="shared" si="12"/>
        <v>15936</v>
      </c>
      <c r="V21" s="167">
        <f t="shared" si="12"/>
        <v>15151</v>
      </c>
      <c r="W21" s="167">
        <f t="shared" si="12"/>
        <v>19068</v>
      </c>
      <c r="X21" s="169">
        <f t="shared" si="9"/>
        <v>0.25853079004686164</v>
      </c>
      <c r="Y21" s="168">
        <f t="shared" si="5"/>
        <v>0.82346753370947701</v>
      </c>
      <c r="Z21" s="166">
        <f>W21-V21</f>
        <v>3917</v>
      </c>
      <c r="AA21" s="167">
        <f t="shared" si="7"/>
        <v>8611</v>
      </c>
      <c r="AB21" s="168">
        <f t="shared" si="1"/>
        <v>0.16592412112774105</v>
      </c>
    </row>
    <row r="22" spans="1:28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65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93</v>
      </c>
      <c r="B24" s="155" t="s">
        <v>94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100</v>
      </c>
      <c r="B25" s="160" t="s">
        <v>100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97</v>
      </c>
      <c r="B26" s="160" t="s">
        <v>97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104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107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110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113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120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116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125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141</v>
      </c>
      <c r="B34" s="160" t="s">
        <v>128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142</v>
      </c>
      <c r="B35" s="166" t="s">
        <v>142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65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93</v>
      </c>
      <c r="B38" s="155" t="s">
        <v>94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100</v>
      </c>
      <c r="B39" s="160" t="s">
        <v>100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97</v>
      </c>
      <c r="B40" s="160" t="s">
        <v>97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104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107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110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113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120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116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125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141</v>
      </c>
      <c r="B48" s="160" t="s">
        <v>128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142</v>
      </c>
      <c r="B49" s="166" t="s">
        <v>142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65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93</v>
      </c>
      <c r="B52" s="155" t="s">
        <v>94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100</v>
      </c>
      <c r="B53" s="160" t="s">
        <v>100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97</v>
      </c>
      <c r="B54" s="160" t="s">
        <v>97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104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107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110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113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120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116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125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141</v>
      </c>
      <c r="B62" s="160" t="s">
        <v>128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142</v>
      </c>
      <c r="B63" s="166" t="s">
        <v>142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65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93</v>
      </c>
      <c r="B66" s="155" t="s">
        <v>94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100</v>
      </c>
      <c r="B67" s="160" t="s">
        <v>100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97</v>
      </c>
      <c r="B68" s="160" t="s">
        <v>97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104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107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110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113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120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116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125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141</v>
      </c>
      <c r="B76" s="160" t="s">
        <v>128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142</v>
      </c>
      <c r="B77" s="166" t="s">
        <v>142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65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93</v>
      </c>
      <c r="B80" s="155" t="s">
        <v>94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100</v>
      </c>
      <c r="B81" s="160" t="s">
        <v>100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97</v>
      </c>
      <c r="B82" s="160" t="s">
        <v>97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104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107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110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113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120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116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125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141</v>
      </c>
      <c r="B90" s="160" t="s">
        <v>128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142</v>
      </c>
      <c r="B91" s="166" t="s">
        <v>142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65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93</v>
      </c>
      <c r="B94" s="155" t="s">
        <v>94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100</v>
      </c>
      <c r="B95" s="160" t="s">
        <v>100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97</v>
      </c>
      <c r="B96" s="160" t="s">
        <v>97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104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107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110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113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120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116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125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141</v>
      </c>
      <c r="B104" s="160" t="s">
        <v>128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142</v>
      </c>
      <c r="B105" s="166" t="s">
        <v>142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65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93</v>
      </c>
      <c r="B108" s="155" t="s">
        <v>94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100</v>
      </c>
      <c r="B109" s="160" t="s">
        <v>100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97</v>
      </c>
      <c r="B110" s="160" t="s">
        <v>97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104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107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110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113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120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116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125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141</v>
      </c>
      <c r="B118" s="160" t="s">
        <v>128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142</v>
      </c>
      <c r="B119" s="166" t="s">
        <v>142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65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93</v>
      </c>
      <c r="B122" s="155" t="s">
        <v>94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100</v>
      </c>
      <c r="B123" s="160" t="s">
        <v>100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97</v>
      </c>
      <c r="B124" s="160" t="s">
        <v>97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104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107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110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113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120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116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125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141</v>
      </c>
      <c r="B132" s="160" t="s">
        <v>128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142</v>
      </c>
      <c r="B133" s="166" t="s">
        <v>142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65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93</v>
      </c>
      <c r="B136" s="155" t="s">
        <v>94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100</v>
      </c>
      <c r="B137" s="160" t="s">
        <v>100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97</v>
      </c>
      <c r="B138" s="160" t="s">
        <v>97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104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107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110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113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120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116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125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141</v>
      </c>
      <c r="B146" s="160" t="s">
        <v>128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142</v>
      </c>
      <c r="B147" s="166" t="s">
        <v>142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65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93</v>
      </c>
      <c r="B150" s="155" t="s">
        <v>94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100</v>
      </c>
      <c r="B151" s="160" t="s">
        <v>100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97</v>
      </c>
      <c r="B152" s="160" t="s">
        <v>97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104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107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110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113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120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116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125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141</v>
      </c>
      <c r="B160" s="160" t="s">
        <v>128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142</v>
      </c>
      <c r="B161" s="166" t="s">
        <v>142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DB79-E07B-496E-BEC0-9F0B1EF1DE5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70C53-5E45-4593-A15B-381CBB806DE2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9" t="s">
        <v>65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7"/>
      <c r="C7" s="292"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96827</v>
      </c>
      <c r="D9" s="114">
        <v>6.719938278408466E-2</v>
      </c>
      <c r="E9" s="113">
        <v>103867</v>
      </c>
      <c r="F9" s="114">
        <f t="shared" ref="F9:F21" si="0">IFERROR(E9/C9-1,"-")</f>
        <v>7.2706992884216115E-2</v>
      </c>
      <c r="G9" s="113">
        <v>18472</v>
      </c>
      <c r="H9" s="114">
        <f t="shared" ref="H9:H21" si="1">IFERROR(G9/E9-1,"-")</f>
        <v>-0.82215718178054631</v>
      </c>
      <c r="I9" s="113">
        <v>95884</v>
      </c>
      <c r="J9" s="114">
        <f t="shared" ref="J9:J21" si="2">IFERROR(I9/C9-1,"-")</f>
        <v>-9.7390190752579819E-3</v>
      </c>
      <c r="K9" s="113">
        <v>98876</v>
      </c>
      <c r="L9" s="114">
        <f t="shared" ref="L9:L21" si="3">IFERROR(K9/I9-1,"-")</f>
        <v>3.1204371949438814E-2</v>
      </c>
      <c r="M9" s="113">
        <v>114993</v>
      </c>
      <c r="N9" s="114">
        <f>IFERROR(M9/K9-1,"-")</f>
        <v>0.1630021440996805</v>
      </c>
      <c r="O9" s="114">
        <f>M9/C9-1</f>
        <v>0.18761295919526577</v>
      </c>
    </row>
    <row r="10" spans="1:16" x14ac:dyDescent="0.25">
      <c r="A10" s="1" t="s">
        <v>69</v>
      </c>
      <c r="B10" s="112" t="s">
        <v>70</v>
      </c>
      <c r="C10" s="113">
        <v>90570</v>
      </c>
      <c r="D10" s="114">
        <v>-3.3198121263877001E-2</v>
      </c>
      <c r="E10" s="113">
        <v>99005</v>
      </c>
      <c r="F10" s="114">
        <f t="shared" si="0"/>
        <v>9.3132383791542539E-2</v>
      </c>
      <c r="G10" s="113">
        <v>9638</v>
      </c>
      <c r="H10" s="114">
        <f t="shared" si="1"/>
        <v>-0.90265138124337152</v>
      </c>
      <c r="I10" s="113">
        <v>101150</v>
      </c>
      <c r="J10" s="114">
        <f t="shared" si="2"/>
        <v>0.11681572264546758</v>
      </c>
      <c r="K10" s="113">
        <v>108040</v>
      </c>
      <c r="L10" s="114">
        <f t="shared" si="3"/>
        <v>6.8116658428077015E-2</v>
      </c>
      <c r="M10" s="113">
        <v>113195</v>
      </c>
      <c r="N10" s="114">
        <f t="shared" ref="N10:N13" si="4">IFERROR(M10/K10-1,"-")</f>
        <v>4.7713809700111076E-2</v>
      </c>
      <c r="O10" s="114">
        <f>IFERROR(M10/C10-1,"-")</f>
        <v>0.24980677928673956</v>
      </c>
    </row>
    <row r="11" spans="1:16" x14ac:dyDescent="0.25">
      <c r="A11" s="1" t="s">
        <v>71</v>
      </c>
      <c r="B11" s="112" t="s">
        <v>72</v>
      </c>
      <c r="C11" s="113">
        <v>94375</v>
      </c>
      <c r="D11" s="114">
        <v>4.6170047666555858E-2</v>
      </c>
      <c r="E11" s="113">
        <v>45771</v>
      </c>
      <c r="F11" s="114">
        <f t="shared" si="0"/>
        <v>-0.51500927152317888</v>
      </c>
      <c r="G11" s="113">
        <v>26161</v>
      </c>
      <c r="H11" s="114">
        <f t="shared" si="1"/>
        <v>-0.42843722007384588</v>
      </c>
      <c r="I11" s="113">
        <v>109311</v>
      </c>
      <c r="J11" s="114">
        <f t="shared" si="2"/>
        <v>0.15826225165562913</v>
      </c>
      <c r="K11" s="113">
        <v>108534</v>
      </c>
      <c r="L11" s="114">
        <f t="shared" si="3"/>
        <v>-7.1081592886351741E-3</v>
      </c>
      <c r="M11" s="113">
        <v>122553</v>
      </c>
      <c r="N11" s="114">
        <f t="shared" si="4"/>
        <v>0.12916689700923212</v>
      </c>
      <c r="O11" s="114">
        <f t="shared" ref="O11:O13" si="5">IFERROR(M11/C11-1,"-")</f>
        <v>0.29857483443708599</v>
      </c>
    </row>
    <row r="12" spans="1:16" x14ac:dyDescent="0.25">
      <c r="A12" s="1" t="s">
        <v>73</v>
      </c>
      <c r="B12" s="112" t="s">
        <v>74</v>
      </c>
      <c r="C12" s="113">
        <v>77887</v>
      </c>
      <c r="D12" s="114">
        <v>-6.1647631439448736E-2</v>
      </c>
      <c r="E12" s="113">
        <v>0</v>
      </c>
      <c r="F12" s="114">
        <f>IFERROR(E12/C12-1,"-")</f>
        <v>-1</v>
      </c>
      <c r="G12" s="113">
        <v>34934</v>
      </c>
      <c r="H12" s="114" t="str">
        <f t="shared" si="1"/>
        <v>-</v>
      </c>
      <c r="I12" s="113">
        <v>113016</v>
      </c>
      <c r="J12" s="114">
        <f t="shared" si="2"/>
        <v>0.45102520317896433</v>
      </c>
      <c r="K12" s="113">
        <v>122279</v>
      </c>
      <c r="L12" s="114">
        <f t="shared" si="3"/>
        <v>8.1961846110285341E-2</v>
      </c>
      <c r="M12" s="113">
        <v>113033</v>
      </c>
      <c r="N12" s="114">
        <f t="shared" si="4"/>
        <v>-7.5613964785449683E-2</v>
      </c>
      <c r="O12" s="114">
        <f>IFERROR(M12/C12-1,"-")</f>
        <v>0.45124346810122362</v>
      </c>
    </row>
    <row r="13" spans="1:16" x14ac:dyDescent="0.25">
      <c r="A13" s="1" t="s">
        <v>75</v>
      </c>
      <c r="B13" s="112" t="s">
        <v>76</v>
      </c>
      <c r="C13" s="113">
        <v>67335</v>
      </c>
      <c r="D13" s="114">
        <v>-0.12342480733180583</v>
      </c>
      <c r="E13" s="113">
        <v>0</v>
      </c>
      <c r="F13" s="114">
        <f t="shared" si="0"/>
        <v>-1</v>
      </c>
      <c r="G13" s="113">
        <v>42859</v>
      </c>
      <c r="H13" s="114" t="str">
        <f t="shared" si="1"/>
        <v>-</v>
      </c>
      <c r="I13" s="113">
        <v>104052</v>
      </c>
      <c r="J13" s="114">
        <f t="shared" si="2"/>
        <v>0.54528848295834265</v>
      </c>
      <c r="K13" s="113">
        <v>111302</v>
      </c>
      <c r="L13" s="114">
        <f t="shared" si="3"/>
        <v>6.9676700111482637E-2</v>
      </c>
      <c r="M13" s="113">
        <v>117998</v>
      </c>
      <c r="N13" s="114">
        <f t="shared" si="4"/>
        <v>6.0160644013584674E-2</v>
      </c>
      <c r="O13" s="114">
        <f t="shared" si="5"/>
        <v>0.75240216826316186</v>
      </c>
    </row>
    <row r="14" spans="1:16" x14ac:dyDescent="0.25">
      <c r="A14" s="1" t="s">
        <v>77</v>
      </c>
      <c r="B14" s="112" t="s">
        <v>78</v>
      </c>
      <c r="C14" s="113">
        <v>80250</v>
      </c>
      <c r="D14" s="114">
        <v>-3.979611371685654E-2</v>
      </c>
      <c r="E14" s="113">
        <v>0</v>
      </c>
      <c r="F14" s="114">
        <f t="shared" si="0"/>
        <v>-1</v>
      </c>
      <c r="G14" s="113">
        <v>64992</v>
      </c>
      <c r="H14" s="114" t="str">
        <f t="shared" si="1"/>
        <v>-</v>
      </c>
      <c r="I14" s="113">
        <v>93083</v>
      </c>
      <c r="J14" s="114">
        <f t="shared" si="2"/>
        <v>0.15991277258566972</v>
      </c>
      <c r="K14" s="113">
        <v>128219</v>
      </c>
      <c r="L14" s="114">
        <f t="shared" si="3"/>
        <v>0.37746957016855931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93169</v>
      </c>
      <c r="D15" s="114">
        <v>-4.0306132959765928E-2</v>
      </c>
      <c r="E15" s="113">
        <v>0</v>
      </c>
      <c r="F15" s="114">
        <f t="shared" si="0"/>
        <v>-1</v>
      </c>
      <c r="G15" s="113">
        <v>75700</v>
      </c>
      <c r="H15" s="114" t="str">
        <f t="shared" si="1"/>
        <v>-</v>
      </c>
      <c r="I15" s="113">
        <v>99960</v>
      </c>
      <c r="J15" s="114">
        <f t="shared" si="2"/>
        <v>7.2889051079221723E-2</v>
      </c>
      <c r="K15" s="113">
        <v>125973</v>
      </c>
      <c r="L15" s="114">
        <f t="shared" si="3"/>
        <v>0.26023409363745498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106171</v>
      </c>
      <c r="D16" s="114">
        <v>0.12345509184796422</v>
      </c>
      <c r="E16" s="113">
        <v>51125</v>
      </c>
      <c r="F16" s="114">
        <f t="shared" si="0"/>
        <v>-0.51846549434402989</v>
      </c>
      <c r="G16" s="113">
        <v>93383</v>
      </c>
      <c r="H16" s="114">
        <f t="shared" si="1"/>
        <v>0.82656234718826416</v>
      </c>
      <c r="I16" s="113">
        <v>136811</v>
      </c>
      <c r="J16" s="114">
        <f t="shared" si="2"/>
        <v>0.28859104651929424</v>
      </c>
      <c r="K16" s="113">
        <v>135765</v>
      </c>
      <c r="L16" s="114">
        <f t="shared" si="3"/>
        <v>-7.6455840539138009E-3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88940</v>
      </c>
      <c r="D17" s="114">
        <v>3.0925445103857641E-2</v>
      </c>
      <c r="E17" s="113">
        <v>50300</v>
      </c>
      <c r="F17" s="114">
        <f t="shared" si="0"/>
        <v>-0.43445019114009442</v>
      </c>
      <c r="G17" s="113">
        <v>89465</v>
      </c>
      <c r="H17" s="114">
        <f t="shared" si="1"/>
        <v>0.77862823061630215</v>
      </c>
      <c r="I17" s="113">
        <v>107425</v>
      </c>
      <c r="J17" s="114">
        <f t="shared" si="2"/>
        <v>0.20783674387227347</v>
      </c>
      <c r="K17" s="113">
        <v>125237</v>
      </c>
      <c r="L17" s="114">
        <f t="shared" si="3"/>
        <v>0.16580870374680012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84734</v>
      </c>
      <c r="D18" s="114">
        <v>-7.2150498779058991E-2</v>
      </c>
      <c r="E18" s="113">
        <v>20597</v>
      </c>
      <c r="F18" s="114">
        <f t="shared" si="0"/>
        <v>-0.75692166072650879</v>
      </c>
      <c r="G18" s="113">
        <v>105169</v>
      </c>
      <c r="H18" s="114">
        <f t="shared" si="1"/>
        <v>4.1060348594455505</v>
      </c>
      <c r="I18" s="113">
        <v>132612</v>
      </c>
      <c r="J18" s="114">
        <f t="shared" si="2"/>
        <v>0.56503882738924172</v>
      </c>
      <c r="K18" s="113">
        <v>146405</v>
      </c>
      <c r="L18" s="114">
        <f t="shared" si="3"/>
        <v>0.1040101951557928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86307</v>
      </c>
      <c r="D19" s="114">
        <v>-7.1098769816925533E-2</v>
      </c>
      <c r="E19" s="113">
        <v>22189</v>
      </c>
      <c r="F19" s="114">
        <f t="shared" si="0"/>
        <v>-0.74290613739325895</v>
      </c>
      <c r="G19" s="113">
        <v>91621</v>
      </c>
      <c r="H19" s="114">
        <f t="shared" si="1"/>
        <v>3.1291180314570282</v>
      </c>
      <c r="I19" s="113">
        <v>113773</v>
      </c>
      <c r="J19" s="114">
        <f t="shared" si="2"/>
        <v>0.31823606428215556</v>
      </c>
      <c r="K19" s="113">
        <v>116842</v>
      </c>
      <c r="L19" s="114">
        <f t="shared" si="3"/>
        <v>2.697476554191236E-2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89250</v>
      </c>
      <c r="D20" s="114">
        <v>3.2018593679536522E-2</v>
      </c>
      <c r="E20" s="113">
        <v>41809</v>
      </c>
      <c r="F20" s="114">
        <f t="shared" si="0"/>
        <v>-0.53155182072829132</v>
      </c>
      <c r="G20" s="113">
        <v>96818</v>
      </c>
      <c r="H20" s="114">
        <f t="shared" si="1"/>
        <v>1.3157214953718097</v>
      </c>
      <c r="I20" s="113">
        <v>108987</v>
      </c>
      <c r="J20" s="114">
        <f t="shared" si="2"/>
        <v>0.22114285714285709</v>
      </c>
      <c r="K20" s="113">
        <v>119696</v>
      </c>
      <c r="L20" s="114">
        <f t="shared" si="3"/>
        <v>9.8259425436061143E-2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1055815</v>
      </c>
      <c r="D21" s="117">
        <v>-1.0103216696934481E-2</v>
      </c>
      <c r="E21" s="116">
        <v>442013</v>
      </c>
      <c r="F21" s="117">
        <f t="shared" si="0"/>
        <v>-0.5813537409489351</v>
      </c>
      <c r="G21" s="116">
        <v>749212</v>
      </c>
      <c r="H21" s="117">
        <f t="shared" si="1"/>
        <v>0.6949999208168085</v>
      </c>
      <c r="I21" s="116">
        <v>1316064</v>
      </c>
      <c r="J21" s="117">
        <f t="shared" si="2"/>
        <v>0.2464910992929632</v>
      </c>
      <c r="K21" s="116">
        <v>1447168</v>
      </c>
      <c r="L21" s="117">
        <f t="shared" si="3"/>
        <v>9.9618255647141885E-2</v>
      </c>
      <c r="M21" s="116">
        <v>581772</v>
      </c>
      <c r="N21" s="117">
        <v>5.9634155448417214E-2</v>
      </c>
      <c r="O21" s="117">
        <v>0.36248284519220419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18"/>
      <c r="K24" s="118"/>
      <c r="N24" s="77"/>
      <c r="O24" s="77"/>
    </row>
    <row r="26" spans="1:16" ht="48.75" customHeight="1" thickBot="1" x14ac:dyDescent="0.3">
      <c r="B26" s="267" t="s">
        <v>269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9" t="s">
        <v>94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7"/>
      <c r="C29" s="292">
        <f>C7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3"/>
      <c r="C30" s="109" t="s">
        <v>66</v>
      </c>
      <c r="D30" s="110" t="str">
        <f>CONCATENATE("var. ",RIGHT(C29,2),"/",RIGHT(C29-1,2))</f>
        <v>var. 19/18</v>
      </c>
      <c r="E30" s="111" t="s">
        <v>66</v>
      </c>
      <c r="F30" s="110" t="str">
        <f>CONCATENATE("var. ",RIGHT(E29,2),"/",RIGHT(E29-1,2))</f>
        <v>var. 20/19</v>
      </c>
      <c r="G30" s="111" t="s">
        <v>66</v>
      </c>
      <c r="H30" s="110" t="str">
        <f>CONCATENATE("var. ",RIGHT(G29,2),"/",RIGHT(G29-1,2))</f>
        <v>var. 21/20</v>
      </c>
      <c r="I30" s="111" t="s">
        <v>66</v>
      </c>
      <c r="J30" s="110" t="s">
        <v>133</v>
      </c>
      <c r="K30" s="111" t="s">
        <v>66</v>
      </c>
      <c r="L30" s="110" t="s">
        <v>246</v>
      </c>
      <c r="M30" s="111" t="s">
        <v>66</v>
      </c>
      <c r="N30" s="110" t="s">
        <v>270</v>
      </c>
      <c r="O30" s="110" t="s">
        <v>271</v>
      </c>
    </row>
    <row r="31" spans="1:16" x14ac:dyDescent="0.25">
      <c r="B31" s="112" t="s">
        <v>68</v>
      </c>
      <c r="C31" s="113">
        <v>8088</v>
      </c>
      <c r="D31" s="114">
        <v>0.25395348837209308</v>
      </c>
      <c r="E31" s="113">
        <v>20862</v>
      </c>
      <c r="F31" s="114">
        <f t="shared" ref="F31:F43" si="6">IFERROR(E31/C31-1,"-")</f>
        <v>1.5793768545994067</v>
      </c>
      <c r="G31" s="113">
        <v>1702</v>
      </c>
      <c r="H31" s="114">
        <f t="shared" ref="H31:H43" si="7">IFERROR(G31/E31-1,"-")</f>
        <v>-0.91841625922730319</v>
      </c>
      <c r="I31" s="113">
        <v>11560</v>
      </c>
      <c r="J31" s="114">
        <f t="shared" ref="J31:J43" si="8">IFERROR(I31/G31-1,"-")</f>
        <v>5.7920094007050524</v>
      </c>
      <c r="K31" s="113">
        <v>13570</v>
      </c>
      <c r="L31" s="114">
        <f t="shared" ref="L31:L43" si="9">IFERROR(K31/I31-1,"-")</f>
        <v>0.1738754325259515</v>
      </c>
      <c r="M31" s="113">
        <v>13404</v>
      </c>
      <c r="N31" s="114">
        <f t="shared" ref="N31:N35" si="10">IFERROR(M31/K31-1,"-")</f>
        <v>-1.223286661753864E-2</v>
      </c>
      <c r="O31" s="114">
        <f t="shared" ref="O31" si="11">M31/C31-1</f>
        <v>0.65727002967359049</v>
      </c>
    </row>
    <row r="32" spans="1:16" x14ac:dyDescent="0.25">
      <c r="B32" s="112" t="s">
        <v>70</v>
      </c>
      <c r="C32" s="113">
        <v>5270</v>
      </c>
      <c r="D32" s="114">
        <v>-0.11054852320675101</v>
      </c>
      <c r="E32" s="113">
        <v>16597</v>
      </c>
      <c r="F32" s="114">
        <f t="shared" si="6"/>
        <v>2.1493358633776092</v>
      </c>
      <c r="G32" s="113">
        <v>3589</v>
      </c>
      <c r="H32" s="114">
        <f t="shared" si="7"/>
        <v>-0.78375610050009037</v>
      </c>
      <c r="I32" s="113">
        <v>8808</v>
      </c>
      <c r="J32" s="114">
        <f t="shared" si="8"/>
        <v>1.4541655057118974</v>
      </c>
      <c r="K32" s="113">
        <v>10875</v>
      </c>
      <c r="L32" s="114">
        <f t="shared" si="9"/>
        <v>0.23467302452316074</v>
      </c>
      <c r="M32" s="113">
        <v>9013</v>
      </c>
      <c r="N32" s="114">
        <f t="shared" si="10"/>
        <v>-0.17121839080459766</v>
      </c>
      <c r="O32" s="114">
        <f>IFERROR(M32/C32-1,"-")</f>
        <v>0.71024667931688801</v>
      </c>
    </row>
    <row r="33" spans="2:16" x14ac:dyDescent="0.25">
      <c r="B33" s="112" t="s">
        <v>72</v>
      </c>
      <c r="C33" s="113">
        <v>10427</v>
      </c>
      <c r="D33" s="114">
        <v>0.25475330926594464</v>
      </c>
      <c r="E33" s="113">
        <v>5317</v>
      </c>
      <c r="F33" s="114">
        <f t="shared" si="6"/>
        <v>-0.49007384674402987</v>
      </c>
      <c r="G33" s="113">
        <v>9537</v>
      </c>
      <c r="H33" s="114">
        <f t="shared" si="7"/>
        <v>0.79368064698138041</v>
      </c>
      <c r="I33" s="113">
        <v>9074</v>
      </c>
      <c r="J33" s="114">
        <f t="shared" si="8"/>
        <v>-4.8547761350529517E-2</v>
      </c>
      <c r="K33" s="113">
        <v>15091</v>
      </c>
      <c r="L33" s="114">
        <f t="shared" si="9"/>
        <v>0.66310337227242666</v>
      </c>
      <c r="M33" s="113">
        <v>13346</v>
      </c>
      <c r="N33" s="114">
        <f t="shared" si="10"/>
        <v>-0.11563183354317141</v>
      </c>
      <c r="O33" s="114">
        <f t="shared" ref="O33:O35" si="12">IFERROR(M33/C33-1,"-")</f>
        <v>0.2799462932770691</v>
      </c>
    </row>
    <row r="34" spans="2:16" x14ac:dyDescent="0.25">
      <c r="B34" s="112" t="s">
        <v>74</v>
      </c>
      <c r="C34" s="113">
        <v>8500</v>
      </c>
      <c r="D34" s="114">
        <v>-0.41987441987441987</v>
      </c>
      <c r="E34" s="113">
        <v>0</v>
      </c>
      <c r="F34" s="114">
        <f t="shared" si="6"/>
        <v>-1</v>
      </c>
      <c r="G34" s="113">
        <v>13267</v>
      </c>
      <c r="H34" s="114" t="str">
        <f t="shared" si="7"/>
        <v>-</v>
      </c>
      <c r="I34" s="113">
        <v>14486</v>
      </c>
      <c r="J34" s="114">
        <f t="shared" si="8"/>
        <v>9.1882113514735853E-2</v>
      </c>
      <c r="K34" s="113">
        <v>21668</v>
      </c>
      <c r="L34" s="114">
        <f t="shared" si="9"/>
        <v>0.49578903769156435</v>
      </c>
      <c r="M34" s="113">
        <v>15353</v>
      </c>
      <c r="N34" s="114">
        <f t="shared" si="10"/>
        <v>-0.29144360347055565</v>
      </c>
      <c r="O34" s="114">
        <f t="shared" si="12"/>
        <v>0.80623529411764716</v>
      </c>
    </row>
    <row r="35" spans="2:16" x14ac:dyDescent="0.25">
      <c r="B35" s="112" t="s">
        <v>76</v>
      </c>
      <c r="C35" s="113">
        <v>8770</v>
      </c>
      <c r="D35" s="114">
        <v>-0.41435726210350587</v>
      </c>
      <c r="E35" s="113">
        <v>0</v>
      </c>
      <c r="F35" s="114">
        <f t="shared" si="6"/>
        <v>-1</v>
      </c>
      <c r="G35" s="113">
        <v>18255</v>
      </c>
      <c r="H35" s="114" t="str">
        <f t="shared" si="7"/>
        <v>-</v>
      </c>
      <c r="I35" s="113">
        <v>14287</v>
      </c>
      <c r="J35" s="114">
        <f t="shared" si="8"/>
        <v>-0.21736510545056154</v>
      </c>
      <c r="K35" s="113">
        <v>13349</v>
      </c>
      <c r="L35" s="114">
        <f t="shared" si="9"/>
        <v>-6.5654091131798098E-2</v>
      </c>
      <c r="M35" s="113">
        <v>21013</v>
      </c>
      <c r="N35" s="114">
        <f t="shared" si="10"/>
        <v>0.57412540265188405</v>
      </c>
      <c r="O35" s="114">
        <f t="shared" si="12"/>
        <v>1.3960091220068414</v>
      </c>
    </row>
    <row r="36" spans="2:16" x14ac:dyDescent="0.25">
      <c r="B36" s="112" t="s">
        <v>78</v>
      </c>
      <c r="C36" s="113">
        <v>13553</v>
      </c>
      <c r="D36" s="114">
        <v>-0.20561514565383032</v>
      </c>
      <c r="E36" s="113">
        <v>0</v>
      </c>
      <c r="F36" s="114">
        <f t="shared" si="6"/>
        <v>-1</v>
      </c>
      <c r="G36" s="113">
        <v>22760</v>
      </c>
      <c r="H36" s="114" t="str">
        <f t="shared" si="7"/>
        <v>-</v>
      </c>
      <c r="I36" s="113">
        <v>14239</v>
      </c>
      <c r="J36" s="114">
        <f t="shared" si="8"/>
        <v>-0.37438488576449913</v>
      </c>
      <c r="K36" s="113">
        <v>18322</v>
      </c>
      <c r="L36" s="114">
        <f t="shared" si="9"/>
        <v>0.28674766486410563</v>
      </c>
      <c r="M36" s="113"/>
      <c r="N36" s="114"/>
      <c r="O36" s="114"/>
    </row>
    <row r="37" spans="2:16" x14ac:dyDescent="0.25">
      <c r="B37" s="112" t="s">
        <v>80</v>
      </c>
      <c r="C37" s="113">
        <v>19946</v>
      </c>
      <c r="D37" s="114">
        <v>0.201566265060241</v>
      </c>
      <c r="E37" s="113">
        <v>0</v>
      </c>
      <c r="F37" s="114">
        <f t="shared" si="6"/>
        <v>-1</v>
      </c>
      <c r="G37" s="113">
        <v>28666</v>
      </c>
      <c r="H37" s="114" t="str">
        <f t="shared" si="7"/>
        <v>-</v>
      </c>
      <c r="I37" s="113">
        <v>19252</v>
      </c>
      <c r="J37" s="114">
        <f t="shared" si="8"/>
        <v>-0.3284029861159562</v>
      </c>
      <c r="K37" s="113">
        <v>27286</v>
      </c>
      <c r="L37" s="114">
        <f t="shared" si="9"/>
        <v>0.41730729274880529</v>
      </c>
      <c r="M37" s="113"/>
      <c r="N37" s="114"/>
      <c r="O37" s="114"/>
    </row>
    <row r="38" spans="2:16" x14ac:dyDescent="0.25">
      <c r="B38" s="112" t="s">
        <v>82</v>
      </c>
      <c r="C38" s="113">
        <v>23503</v>
      </c>
      <c r="D38" s="114">
        <v>-3.8732106339468331E-2</v>
      </c>
      <c r="E38" s="113">
        <v>30547</v>
      </c>
      <c r="F38" s="114">
        <f t="shared" si="6"/>
        <v>0.29970642045696305</v>
      </c>
      <c r="G38" s="113">
        <v>28927</v>
      </c>
      <c r="H38" s="114">
        <f t="shared" si="7"/>
        <v>-5.3033031066880509E-2</v>
      </c>
      <c r="I38" s="113">
        <v>31594</v>
      </c>
      <c r="J38" s="114">
        <f t="shared" si="8"/>
        <v>9.219760085733042E-2</v>
      </c>
      <c r="K38" s="113">
        <v>26883</v>
      </c>
      <c r="L38" s="114">
        <f t="shared" si="9"/>
        <v>-0.14911059061847187</v>
      </c>
      <c r="M38" s="113"/>
      <c r="N38" s="114"/>
      <c r="O38" s="114"/>
    </row>
    <row r="39" spans="2:16" x14ac:dyDescent="0.25">
      <c r="B39" s="112" t="s">
        <v>84</v>
      </c>
      <c r="C39" s="113">
        <v>18213</v>
      </c>
      <c r="D39" s="114">
        <v>4.949867465713953E-2</v>
      </c>
      <c r="E39" s="113">
        <v>30000</v>
      </c>
      <c r="F39" s="114">
        <f t="shared" si="6"/>
        <v>0.64717509471256784</v>
      </c>
      <c r="G39" s="113">
        <v>26545</v>
      </c>
      <c r="H39" s="114">
        <f t="shared" si="7"/>
        <v>-0.11516666666666664</v>
      </c>
      <c r="I39" s="113">
        <v>22910</v>
      </c>
      <c r="J39" s="114">
        <f t="shared" si="8"/>
        <v>-0.13693727632322472</v>
      </c>
      <c r="K39" s="113">
        <v>24058</v>
      </c>
      <c r="L39" s="114">
        <f t="shared" si="9"/>
        <v>5.0109122653863025E-2</v>
      </c>
      <c r="M39" s="113"/>
      <c r="N39" s="114"/>
      <c r="O39" s="114"/>
    </row>
    <row r="40" spans="2:16" x14ac:dyDescent="0.25">
      <c r="B40" s="112" t="s">
        <v>86</v>
      </c>
      <c r="C40" s="113">
        <v>15718</v>
      </c>
      <c r="D40" s="114">
        <v>0.25915244732836662</v>
      </c>
      <c r="E40" s="113">
        <v>9240</v>
      </c>
      <c r="F40" s="114">
        <f t="shared" si="6"/>
        <v>-0.4121389489756967</v>
      </c>
      <c r="G40" s="113">
        <v>18650</v>
      </c>
      <c r="H40" s="114">
        <f t="shared" si="7"/>
        <v>1.0183982683982684</v>
      </c>
      <c r="I40" s="113">
        <v>24745</v>
      </c>
      <c r="J40" s="114">
        <f t="shared" si="8"/>
        <v>0.32680965147453089</v>
      </c>
      <c r="K40" s="113">
        <v>21110</v>
      </c>
      <c r="L40" s="114">
        <f t="shared" si="9"/>
        <v>-0.14689836330571837</v>
      </c>
      <c r="M40" s="113"/>
      <c r="N40" s="114"/>
      <c r="O40" s="114"/>
    </row>
    <row r="41" spans="2:16" x14ac:dyDescent="0.25">
      <c r="B41" s="112" t="s">
        <v>88</v>
      </c>
      <c r="C41" s="113">
        <v>15599</v>
      </c>
      <c r="D41" s="114">
        <v>1.4176999380037199</v>
      </c>
      <c r="E41" s="113">
        <v>4225</v>
      </c>
      <c r="F41" s="114">
        <f t="shared" si="6"/>
        <v>-0.72914930444259252</v>
      </c>
      <c r="G41" s="113">
        <v>10836</v>
      </c>
      <c r="H41" s="114">
        <f t="shared" si="7"/>
        <v>1.5647337278106508</v>
      </c>
      <c r="I41" s="113">
        <v>28104</v>
      </c>
      <c r="J41" s="114">
        <f t="shared" si="8"/>
        <v>1.593576965669989</v>
      </c>
      <c r="K41" s="113">
        <v>11487</v>
      </c>
      <c r="L41" s="114">
        <f t="shared" si="9"/>
        <v>-0.591268146883006</v>
      </c>
      <c r="M41" s="113"/>
      <c r="N41" s="114"/>
      <c r="O41" s="114"/>
    </row>
    <row r="42" spans="2:16" x14ac:dyDescent="0.25">
      <c r="B42" s="112" t="s">
        <v>90</v>
      </c>
      <c r="C42" s="113">
        <v>15050</v>
      </c>
      <c r="D42" s="114">
        <v>1.4211711711711712</v>
      </c>
      <c r="E42" s="113">
        <v>7870</v>
      </c>
      <c r="F42" s="114">
        <f t="shared" si="6"/>
        <v>-0.47707641196013284</v>
      </c>
      <c r="G42" s="113">
        <v>16269</v>
      </c>
      <c r="H42" s="114">
        <f t="shared" si="7"/>
        <v>1.0672172808132148</v>
      </c>
      <c r="I42" s="113">
        <v>21520</v>
      </c>
      <c r="J42" s="114">
        <f t="shared" si="8"/>
        <v>0.32276107935337151</v>
      </c>
      <c r="K42" s="113">
        <v>15397</v>
      </c>
      <c r="L42" s="114">
        <f t="shared" si="9"/>
        <v>-0.2845260223048327</v>
      </c>
      <c r="M42" s="113"/>
      <c r="N42" s="114"/>
      <c r="O42" s="114"/>
    </row>
    <row r="43" spans="2:16" ht="15.75" x14ac:dyDescent="0.25">
      <c r="B43" s="115" t="s">
        <v>27</v>
      </c>
      <c r="C43" s="116">
        <v>162637</v>
      </c>
      <c r="D43" s="117">
        <v>7.7580038163892695E-2</v>
      </c>
      <c r="E43" s="116">
        <v>125264</v>
      </c>
      <c r="F43" s="117">
        <f t="shared" si="6"/>
        <v>-0.22979395832436655</v>
      </c>
      <c r="G43" s="116">
        <v>199003</v>
      </c>
      <c r="H43" s="117">
        <f t="shared" si="7"/>
        <v>0.58866873163877886</v>
      </c>
      <c r="I43" s="116">
        <v>220579</v>
      </c>
      <c r="J43" s="117">
        <f t="shared" si="8"/>
        <v>0.10842047607322503</v>
      </c>
      <c r="K43" s="116">
        <v>219096</v>
      </c>
      <c r="L43" s="117">
        <f t="shared" si="9"/>
        <v>-6.7232148119268365E-3</v>
      </c>
      <c r="M43" s="116">
        <v>72129</v>
      </c>
      <c r="N43" s="117">
        <v>-3.2513782141563752E-2</v>
      </c>
      <c r="O43" s="117">
        <v>0.75688710266715375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  <c r="K46" s="118"/>
      <c r="N46" s="77"/>
      <c r="O46" s="77"/>
    </row>
    <row r="48" spans="2:16" ht="48.75" customHeight="1" thickBot="1" x14ac:dyDescent="0.3">
      <c r="B48" s="267" t="s">
        <v>272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9" t="s">
        <v>97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7"/>
      <c r="C51" s="292">
        <f>C7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3"/>
      <c r="C52" s="109" t="s">
        <v>66</v>
      </c>
      <c r="D52" s="110" t="str">
        <f>CONCATENATE("var. ",RIGHT(C51,2),"/",RIGHT(C51-1,2))</f>
        <v>var. 19/18</v>
      </c>
      <c r="E52" s="111" t="s">
        <v>66</v>
      </c>
      <c r="F52" s="110" t="str">
        <f>CONCATENATE("var. ",RIGHT(E51,2),"/",RIGHT(E51-1,2))</f>
        <v>var. 20/19</v>
      </c>
      <c r="G52" s="111" t="s">
        <v>66</v>
      </c>
      <c r="H52" s="110" t="str">
        <f>CONCATENATE("var. ",RIGHT(G51,2),"/",RIGHT(G51-1,2))</f>
        <v>var. 21/20</v>
      </c>
      <c r="I52" s="111" t="s">
        <v>66</v>
      </c>
      <c r="J52" s="110" t="s">
        <v>133</v>
      </c>
      <c r="K52" s="111" t="s">
        <v>66</v>
      </c>
      <c r="L52" s="110" t="s">
        <v>246</v>
      </c>
      <c r="M52" s="111" t="s">
        <v>66</v>
      </c>
      <c r="N52" s="110" t="s">
        <v>270</v>
      </c>
      <c r="O52" s="110" t="s">
        <v>271</v>
      </c>
    </row>
    <row r="53" spans="1:16" x14ac:dyDescent="0.25">
      <c r="A53" s="1">
        <v>1</v>
      </c>
      <c r="B53" s="112" t="s">
        <v>68</v>
      </c>
      <c r="C53" s="113">
        <v>5883</v>
      </c>
      <c r="D53" s="114">
        <v>0.18346409173204581</v>
      </c>
      <c r="E53" s="113">
        <v>19834</v>
      </c>
      <c r="F53" s="114">
        <f t="shared" ref="F53:F65" si="13">IFERROR(E53/C53-1,"-")</f>
        <v>2.3714091449940509</v>
      </c>
      <c r="G53" s="113">
        <v>355</v>
      </c>
      <c r="H53" s="114">
        <f t="shared" ref="H53:H65" si="14">IFERROR(G53/E53-1,"-")</f>
        <v>-0.98210144196833715</v>
      </c>
      <c r="I53" s="113">
        <v>6030</v>
      </c>
      <c r="J53" s="114">
        <f t="shared" ref="J53:J65" si="15">IFERROR(I53/G53-1,"-")</f>
        <v>15.985915492957748</v>
      </c>
      <c r="K53" s="113">
        <v>10446</v>
      </c>
      <c r="L53" s="114">
        <f>IFERROR(K53/I53-1,"-")</f>
        <v>0.73233830845771153</v>
      </c>
      <c r="M53" s="113">
        <v>11099</v>
      </c>
      <c r="N53" s="114">
        <f t="shared" ref="N53:N57" si="16">IFERROR(M53/K53-1,"-")</f>
        <v>6.251196630289102E-2</v>
      </c>
      <c r="O53" s="114">
        <f t="shared" ref="O53" si="17">IFERROR(M53/C53-1,"-")</f>
        <v>0.88662247152813189</v>
      </c>
    </row>
    <row r="54" spans="1:16" x14ac:dyDescent="0.25">
      <c r="A54" s="1">
        <v>2</v>
      </c>
      <c r="B54" s="112" t="s">
        <v>70</v>
      </c>
      <c r="C54" s="113">
        <v>4461</v>
      </c>
      <c r="D54" s="114">
        <v>0.13713994392046902</v>
      </c>
      <c r="E54" s="113">
        <v>14781</v>
      </c>
      <c r="F54" s="114">
        <f t="shared" si="13"/>
        <v>2.3133826496301277</v>
      </c>
      <c r="G54" s="113">
        <v>0</v>
      </c>
      <c r="H54" s="114">
        <f t="shared" si="14"/>
        <v>-1</v>
      </c>
      <c r="I54" s="113">
        <v>4164</v>
      </c>
      <c r="J54" s="114" t="str">
        <f t="shared" si="15"/>
        <v>-</v>
      </c>
      <c r="K54" s="113">
        <v>7322</v>
      </c>
      <c r="L54" s="114">
        <f t="shared" ref="L54:L65" si="18">IFERROR(K54/I54-1,"-")</f>
        <v>0.75840537944284336</v>
      </c>
      <c r="M54" s="113">
        <v>6226</v>
      </c>
      <c r="N54" s="114">
        <f t="shared" si="16"/>
        <v>-0.14968587817536194</v>
      </c>
      <c r="O54" s="114">
        <f>IFERROR(M54/C54-1,"-")</f>
        <v>0.39565119928267212</v>
      </c>
    </row>
    <row r="55" spans="1:16" x14ac:dyDescent="0.25">
      <c r="A55" s="1">
        <v>3</v>
      </c>
      <c r="B55" s="112" t="s">
        <v>72</v>
      </c>
      <c r="C55" s="113">
        <v>8884</v>
      </c>
      <c r="D55" s="114">
        <v>0.78788488629502917</v>
      </c>
      <c r="E55" s="113">
        <v>4526</v>
      </c>
      <c r="F55" s="114">
        <f t="shared" si="13"/>
        <v>-0.49054479963980191</v>
      </c>
      <c r="G55" s="113">
        <v>0</v>
      </c>
      <c r="H55" s="114">
        <f t="shared" si="14"/>
        <v>-1</v>
      </c>
      <c r="I55" s="113">
        <v>5754</v>
      </c>
      <c r="J55" s="114" t="str">
        <f t="shared" si="15"/>
        <v>-</v>
      </c>
      <c r="K55" s="113">
        <v>12025</v>
      </c>
      <c r="L55" s="114">
        <f t="shared" si="18"/>
        <v>1.0898505387556483</v>
      </c>
      <c r="M55" s="113">
        <v>10522</v>
      </c>
      <c r="N55" s="114">
        <f t="shared" si="16"/>
        <v>-0.12498960498960499</v>
      </c>
      <c r="O55" s="114">
        <f t="shared" ref="O55:O57" si="19">IFERROR(M55/C55-1,"-")</f>
        <v>0.18437640702386315</v>
      </c>
    </row>
    <row r="56" spans="1:16" x14ac:dyDescent="0.25">
      <c r="A56" s="1">
        <v>4</v>
      </c>
      <c r="B56" s="112" t="s">
        <v>74</v>
      </c>
      <c r="C56" s="113">
        <v>5876</v>
      </c>
      <c r="D56" s="114">
        <v>-0.4939281715614503</v>
      </c>
      <c r="E56" s="113">
        <v>0</v>
      </c>
      <c r="F56" s="114">
        <f t="shared" si="13"/>
        <v>-1</v>
      </c>
      <c r="G56" s="113">
        <v>1016</v>
      </c>
      <c r="H56" s="114" t="str">
        <f t="shared" si="14"/>
        <v>-</v>
      </c>
      <c r="I56" s="113">
        <v>8238</v>
      </c>
      <c r="J56" s="114">
        <f t="shared" si="15"/>
        <v>7.1082677165354333</v>
      </c>
      <c r="K56" s="113">
        <v>11217</v>
      </c>
      <c r="L56" s="114">
        <f t="shared" si="18"/>
        <v>0.36161689730517121</v>
      </c>
      <c r="M56" s="113">
        <v>12181</v>
      </c>
      <c r="N56" s="114">
        <f t="shared" si="16"/>
        <v>8.5940982437371805E-2</v>
      </c>
      <c r="O56" s="114">
        <f t="shared" si="19"/>
        <v>1.0730088495575223</v>
      </c>
    </row>
    <row r="57" spans="1:16" x14ac:dyDescent="0.25">
      <c r="A57" s="1">
        <v>5</v>
      </c>
      <c r="B57" s="112" t="s">
        <v>76</v>
      </c>
      <c r="C57" s="113">
        <v>6134</v>
      </c>
      <c r="D57" s="114">
        <v>-0.5307168541045062</v>
      </c>
      <c r="E57" s="113">
        <v>0</v>
      </c>
      <c r="F57" s="114">
        <f t="shared" si="13"/>
        <v>-1</v>
      </c>
      <c r="G57" s="113">
        <v>2368</v>
      </c>
      <c r="H57" s="114" t="str">
        <f t="shared" si="14"/>
        <v>-</v>
      </c>
      <c r="I57" s="113">
        <v>8230</v>
      </c>
      <c r="J57" s="114">
        <f t="shared" si="15"/>
        <v>2.4755067567567566</v>
      </c>
      <c r="K57" s="113">
        <v>10705</v>
      </c>
      <c r="L57" s="114">
        <f t="shared" si="18"/>
        <v>0.30072904009720536</v>
      </c>
      <c r="M57" s="113">
        <v>16997</v>
      </c>
      <c r="N57" s="114">
        <f t="shared" si="16"/>
        <v>0.58776272769733762</v>
      </c>
      <c r="O57" s="114">
        <f t="shared" si="19"/>
        <v>1.7709488099119661</v>
      </c>
    </row>
    <row r="58" spans="1:16" x14ac:dyDescent="0.25">
      <c r="A58" s="1">
        <v>6</v>
      </c>
      <c r="B58" s="112" t="s">
        <v>78</v>
      </c>
      <c r="C58" s="113">
        <v>10539</v>
      </c>
      <c r="D58" s="114">
        <v>-0.19934665349844261</v>
      </c>
      <c r="E58" s="113">
        <v>0</v>
      </c>
      <c r="F58" s="114">
        <f t="shared" si="13"/>
        <v>-1</v>
      </c>
      <c r="G58" s="113">
        <v>13959</v>
      </c>
      <c r="H58" s="114" t="str">
        <f t="shared" si="14"/>
        <v>-</v>
      </c>
      <c r="I58" s="113">
        <v>11640</v>
      </c>
      <c r="J58" s="114">
        <f t="shared" si="15"/>
        <v>-0.1661293788953363</v>
      </c>
      <c r="K58" s="113">
        <v>13389</v>
      </c>
      <c r="L58" s="114">
        <f t="shared" si="18"/>
        <v>0.1502577319587628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13468</v>
      </c>
      <c r="D59" s="114">
        <v>0.29338327091136085</v>
      </c>
      <c r="E59" s="113">
        <v>0</v>
      </c>
      <c r="F59" s="114">
        <f t="shared" si="13"/>
        <v>-1</v>
      </c>
      <c r="G59" s="113">
        <v>18588</v>
      </c>
      <c r="H59" s="114" t="str">
        <f t="shared" si="14"/>
        <v>-</v>
      </c>
      <c r="I59" s="113">
        <v>16093</v>
      </c>
      <c r="J59" s="114">
        <f t="shared" si="15"/>
        <v>-0.13422638261243813</v>
      </c>
      <c r="K59" s="113">
        <v>19485</v>
      </c>
      <c r="L59" s="114">
        <f t="shared" si="18"/>
        <v>0.21077487106195236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14975</v>
      </c>
      <c r="D60" s="114">
        <v>0.5468443342629894</v>
      </c>
      <c r="E60" s="113">
        <v>29598</v>
      </c>
      <c r="F60" s="114">
        <f t="shared" si="13"/>
        <v>0.97649415692821373</v>
      </c>
      <c r="G60" s="113">
        <v>19378</v>
      </c>
      <c r="H60" s="114">
        <f t="shared" si="14"/>
        <v>-0.34529360091898098</v>
      </c>
      <c r="I60" s="113">
        <v>20033</v>
      </c>
      <c r="J60" s="114">
        <f t="shared" si="15"/>
        <v>3.3801217875941703E-2</v>
      </c>
      <c r="K60" s="113">
        <v>20000</v>
      </c>
      <c r="L60" s="114">
        <f t="shared" si="18"/>
        <v>-1.6472819847251907E-3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11835</v>
      </c>
      <c r="D61" s="114">
        <v>-3.553092657485124E-2</v>
      </c>
      <c r="E61" s="113">
        <v>29307</v>
      </c>
      <c r="F61" s="114">
        <f t="shared" si="13"/>
        <v>1.4762991128010139</v>
      </c>
      <c r="G61" s="113">
        <v>13290</v>
      </c>
      <c r="H61" s="114">
        <f t="shared" si="14"/>
        <v>-0.54652472105640293</v>
      </c>
      <c r="I61" s="113">
        <v>17725</v>
      </c>
      <c r="J61" s="114">
        <f t="shared" si="15"/>
        <v>0.33370955605718589</v>
      </c>
      <c r="K61" s="113">
        <v>17405</v>
      </c>
      <c r="L61" s="114">
        <f t="shared" si="18"/>
        <v>-1.8053596614950651E-2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12204</v>
      </c>
      <c r="D62" s="114">
        <v>0.81661208693063414</v>
      </c>
      <c r="E62" s="113">
        <v>6135</v>
      </c>
      <c r="F62" s="114">
        <f t="shared" si="13"/>
        <v>-0.49729596853490654</v>
      </c>
      <c r="G62" s="113">
        <v>8398</v>
      </c>
      <c r="H62" s="114">
        <f t="shared" si="14"/>
        <v>0.36886715566422157</v>
      </c>
      <c r="I62" s="113">
        <v>13863</v>
      </c>
      <c r="J62" s="114">
        <f t="shared" si="15"/>
        <v>0.65075017861395579</v>
      </c>
      <c r="K62" s="113">
        <v>17037</v>
      </c>
      <c r="L62" s="114">
        <f t="shared" si="18"/>
        <v>0.22895477169443845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13337</v>
      </c>
      <c r="D63" s="114">
        <v>1.3300139762403913</v>
      </c>
      <c r="E63" s="113">
        <v>1370</v>
      </c>
      <c r="F63" s="114">
        <f t="shared" si="13"/>
        <v>-0.89727824848166748</v>
      </c>
      <c r="G63" s="113">
        <v>5966</v>
      </c>
      <c r="H63" s="114">
        <f t="shared" si="14"/>
        <v>3.3547445255474448</v>
      </c>
      <c r="I63" s="113">
        <v>17150</v>
      </c>
      <c r="J63" s="114">
        <f t="shared" si="15"/>
        <v>1.8746228628897081</v>
      </c>
      <c r="K63" s="113">
        <v>9424</v>
      </c>
      <c r="L63" s="114">
        <f t="shared" si="18"/>
        <v>-0.45049562682215738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12622</v>
      </c>
      <c r="D64" s="114">
        <v>1.8023978685612789</v>
      </c>
      <c r="E64" s="113">
        <v>2603</v>
      </c>
      <c r="F64" s="114">
        <f t="shared" si="13"/>
        <v>-0.79377277768974808</v>
      </c>
      <c r="G64" s="113">
        <v>9654</v>
      </c>
      <c r="H64" s="114">
        <f t="shared" si="14"/>
        <v>2.7087975412985017</v>
      </c>
      <c r="I64" s="113">
        <v>16155</v>
      </c>
      <c r="J64" s="114">
        <f t="shared" si="15"/>
        <v>0.67339962709757617</v>
      </c>
      <c r="K64" s="113">
        <v>13222</v>
      </c>
      <c r="L64" s="114">
        <f t="shared" si="18"/>
        <v>-0.18155369854534198</v>
      </c>
      <c r="M64" s="113"/>
      <c r="N64" s="114"/>
      <c r="O64" s="114"/>
    </row>
    <row r="65" spans="1:16" ht="15.75" x14ac:dyDescent="0.25">
      <c r="B65" s="115" t="s">
        <v>27</v>
      </c>
      <c r="C65" s="116">
        <v>120218</v>
      </c>
      <c r="D65" s="117">
        <v>0.19005335629931008</v>
      </c>
      <c r="E65" s="116">
        <v>108562</v>
      </c>
      <c r="F65" s="117">
        <f t="shared" si="13"/>
        <v>-9.6957194430118632E-2</v>
      </c>
      <c r="G65" s="116">
        <v>92972</v>
      </c>
      <c r="H65" s="117">
        <f t="shared" si="14"/>
        <v>-0.14360457618687938</v>
      </c>
      <c r="I65" s="116">
        <v>145075</v>
      </c>
      <c r="J65" s="117">
        <f t="shared" si="15"/>
        <v>0.56041603923761985</v>
      </c>
      <c r="K65" s="116">
        <v>161677</v>
      </c>
      <c r="L65" s="117">
        <f t="shared" si="18"/>
        <v>0.11443735998621407</v>
      </c>
      <c r="M65" s="116">
        <v>57025</v>
      </c>
      <c r="N65" s="117">
        <v>0.10267813980469875</v>
      </c>
      <c r="O65" s="117">
        <v>0.82550099238107433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  <c r="K68" s="118"/>
      <c r="N68" s="77"/>
      <c r="O68" s="77"/>
    </row>
    <row r="70" spans="1:16" ht="48.75" customHeight="1" thickBot="1" x14ac:dyDescent="0.3">
      <c r="B70" s="267" t="s">
        <v>273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9" t="s">
        <v>100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7"/>
      <c r="C73" s="292">
        <f>C7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3"/>
      <c r="C74" s="109" t="s">
        <v>66</v>
      </c>
      <c r="D74" s="110" t="str">
        <f>CONCATENATE("var. ",RIGHT(C73,2),"/",RIGHT(C73-1,2))</f>
        <v>var. 19/18</v>
      </c>
      <c r="E74" s="111" t="s">
        <v>66</v>
      </c>
      <c r="F74" s="110" t="str">
        <f>CONCATENATE("var. ",RIGHT(E73,2),"/",RIGHT(E73-1,2))</f>
        <v>var. 20/19</v>
      </c>
      <c r="G74" s="111" t="s">
        <v>66</v>
      </c>
      <c r="H74" s="110" t="str">
        <f>CONCATENATE("var. ",RIGHT(G73,2),"/",RIGHT(G73-1,2))</f>
        <v>var. 21/20</v>
      </c>
      <c r="I74" s="111" t="s">
        <v>66</v>
      </c>
      <c r="J74" s="110" t="s">
        <v>133</v>
      </c>
      <c r="K74" s="111" t="s">
        <v>66</v>
      </c>
      <c r="L74" s="110" t="s">
        <v>246</v>
      </c>
      <c r="M74" s="111" t="s">
        <v>66</v>
      </c>
      <c r="N74" s="110" t="s">
        <v>270</v>
      </c>
      <c r="O74" s="110" t="s">
        <v>271</v>
      </c>
    </row>
    <row r="75" spans="1:16" x14ac:dyDescent="0.25">
      <c r="A75" s="1">
        <v>1</v>
      </c>
      <c r="B75" s="112" t="s">
        <v>68</v>
      </c>
      <c r="C75" s="113">
        <v>2205</v>
      </c>
      <c r="D75" s="114">
        <v>0.49087221095334677</v>
      </c>
      <c r="E75" s="113">
        <v>1028</v>
      </c>
      <c r="F75" s="114">
        <f t="shared" ref="F75:F87" si="20">IFERROR(E75/C75-1,"-")</f>
        <v>-0.53378684807256238</v>
      </c>
      <c r="G75" s="113">
        <v>1347</v>
      </c>
      <c r="H75" s="114">
        <f t="shared" ref="H75:H87" si="21">IFERROR(G75/E75-1,"-")</f>
        <v>0.31031128404669261</v>
      </c>
      <c r="I75" s="113">
        <v>5530</v>
      </c>
      <c r="J75" s="114">
        <f t="shared" ref="J75:J87" si="22">IFERROR(I75/G75-1,"-")</f>
        <v>3.1054194506310315</v>
      </c>
      <c r="K75" s="113">
        <v>3124</v>
      </c>
      <c r="L75" s="114">
        <f>IFERROR(K75/I75-1,"-")</f>
        <v>-0.43508137432188065</v>
      </c>
      <c r="M75" s="113">
        <v>2305</v>
      </c>
      <c r="N75" s="114">
        <f t="shared" ref="N75:N79" si="23">IFERROR(M75/K75-1,"-")</f>
        <v>-0.26216389244558258</v>
      </c>
      <c r="O75" s="114">
        <f t="shared" ref="O75" si="24">M75/C75-1</f>
        <v>4.5351473922902397E-2</v>
      </c>
    </row>
    <row r="76" spans="1:16" x14ac:dyDescent="0.25">
      <c r="A76" s="1">
        <v>2</v>
      </c>
      <c r="B76" s="112" t="s">
        <v>70</v>
      </c>
      <c r="C76" s="113">
        <v>809</v>
      </c>
      <c r="D76" s="114">
        <v>-0.59590409590409599</v>
      </c>
      <c r="E76" s="113">
        <v>1816</v>
      </c>
      <c r="F76" s="114">
        <f t="shared" si="20"/>
        <v>1.2447466007416566</v>
      </c>
      <c r="G76" s="113">
        <v>3589</v>
      </c>
      <c r="H76" s="114">
        <f t="shared" si="21"/>
        <v>0.9763215859030836</v>
      </c>
      <c r="I76" s="113">
        <v>4644</v>
      </c>
      <c r="J76" s="114">
        <f t="shared" si="22"/>
        <v>0.29395374756199488</v>
      </c>
      <c r="K76" s="113">
        <v>3553</v>
      </c>
      <c r="L76" s="114">
        <f t="shared" ref="L76:L87" si="25">IFERROR(K76/I76-1,"-")</f>
        <v>-0.2349267872523686</v>
      </c>
      <c r="M76" s="113">
        <v>2787</v>
      </c>
      <c r="N76" s="114">
        <f t="shared" si="23"/>
        <v>-0.21559245707852515</v>
      </c>
      <c r="O76" s="114">
        <f>IFERROR(M76/C76-1,"-")</f>
        <v>2.4449938195302843</v>
      </c>
    </row>
    <row r="77" spans="1:16" x14ac:dyDescent="0.25">
      <c r="A77" s="1">
        <v>3</v>
      </c>
      <c r="B77" s="112" t="s">
        <v>72</v>
      </c>
      <c r="C77" s="113">
        <v>1543</v>
      </c>
      <c r="D77" s="114">
        <v>-0.53816222687818016</v>
      </c>
      <c r="E77" s="113">
        <v>791</v>
      </c>
      <c r="F77" s="114">
        <f t="shared" si="20"/>
        <v>-0.48736228127025272</v>
      </c>
      <c r="G77" s="113">
        <v>9537</v>
      </c>
      <c r="H77" s="114">
        <f t="shared" si="21"/>
        <v>11.056890012642224</v>
      </c>
      <c r="I77" s="113">
        <v>3320</v>
      </c>
      <c r="J77" s="114">
        <f t="shared" si="22"/>
        <v>-0.65188214323162419</v>
      </c>
      <c r="K77" s="113">
        <v>3066</v>
      </c>
      <c r="L77" s="114">
        <f t="shared" si="25"/>
        <v>-7.6506024096385516E-2</v>
      </c>
      <c r="M77" s="113">
        <v>2824</v>
      </c>
      <c r="N77" s="114">
        <f t="shared" si="23"/>
        <v>-7.8930202217873502E-2</v>
      </c>
      <c r="O77" s="114">
        <f t="shared" ref="O77:O79" si="26">IFERROR(M77/C77-1,"-")</f>
        <v>0.83020090732339602</v>
      </c>
    </row>
    <row r="78" spans="1:16" x14ac:dyDescent="0.25">
      <c r="A78" s="1">
        <v>4</v>
      </c>
      <c r="B78" s="112" t="s">
        <v>74</v>
      </c>
      <c r="C78" s="113">
        <v>2624</v>
      </c>
      <c r="D78" s="114">
        <v>-0.13712594541269318</v>
      </c>
      <c r="E78" s="113">
        <v>0</v>
      </c>
      <c r="F78" s="114">
        <f t="shared" si="20"/>
        <v>-1</v>
      </c>
      <c r="G78" s="113">
        <v>12251</v>
      </c>
      <c r="H78" s="114" t="str">
        <f t="shared" si="21"/>
        <v>-</v>
      </c>
      <c r="I78" s="113">
        <v>6248</v>
      </c>
      <c r="J78" s="114">
        <f t="shared" si="22"/>
        <v>-0.49000081625989711</v>
      </c>
      <c r="K78" s="113">
        <v>10451</v>
      </c>
      <c r="L78" s="114">
        <f t="shared" si="25"/>
        <v>0.6726952624839948</v>
      </c>
      <c r="M78" s="113">
        <v>3172</v>
      </c>
      <c r="N78" s="114">
        <f t="shared" si="23"/>
        <v>-0.69648837431824706</v>
      </c>
      <c r="O78" s="114">
        <f t="shared" si="26"/>
        <v>0.20884146341463405</v>
      </c>
    </row>
    <row r="79" spans="1:16" x14ac:dyDescent="0.25">
      <c r="A79" s="1">
        <v>5</v>
      </c>
      <c r="B79" s="112" t="s">
        <v>76</v>
      </c>
      <c r="C79" s="113">
        <v>2636</v>
      </c>
      <c r="D79" s="114">
        <v>0.38445378151260501</v>
      </c>
      <c r="E79" s="113">
        <v>0</v>
      </c>
      <c r="F79" s="114">
        <f t="shared" si="20"/>
        <v>-1</v>
      </c>
      <c r="G79" s="113">
        <v>15887</v>
      </c>
      <c r="H79" s="114" t="str">
        <f t="shared" si="21"/>
        <v>-</v>
      </c>
      <c r="I79" s="113">
        <v>6057</v>
      </c>
      <c r="J79" s="114">
        <f t="shared" si="22"/>
        <v>-0.61874488575564923</v>
      </c>
      <c r="K79" s="113">
        <v>2644</v>
      </c>
      <c r="L79" s="114">
        <f t="shared" si="25"/>
        <v>-0.56348027076110285</v>
      </c>
      <c r="M79" s="113">
        <v>4016</v>
      </c>
      <c r="N79" s="114">
        <f t="shared" si="23"/>
        <v>0.51891074130105896</v>
      </c>
      <c r="O79" s="114">
        <f t="shared" si="26"/>
        <v>0.5235204855842186</v>
      </c>
    </row>
    <row r="80" spans="1:16" x14ac:dyDescent="0.25">
      <c r="A80" s="1">
        <v>6</v>
      </c>
      <c r="B80" s="112" t="s">
        <v>78</v>
      </c>
      <c r="C80" s="113">
        <v>3014</v>
      </c>
      <c r="D80" s="114">
        <v>-0.22678296562339662</v>
      </c>
      <c r="E80" s="113">
        <v>0</v>
      </c>
      <c r="F80" s="114">
        <f t="shared" si="20"/>
        <v>-1</v>
      </c>
      <c r="G80" s="113">
        <v>8801</v>
      </c>
      <c r="H80" s="114" t="str">
        <f t="shared" si="21"/>
        <v>-</v>
      </c>
      <c r="I80" s="113">
        <v>2599</v>
      </c>
      <c r="J80" s="114">
        <f t="shared" si="22"/>
        <v>-0.70469264856266334</v>
      </c>
      <c r="K80" s="113">
        <v>4933</v>
      </c>
      <c r="L80" s="114">
        <f t="shared" si="25"/>
        <v>0.89803770681031159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6478</v>
      </c>
      <c r="D81" s="114">
        <v>4.7034103765960955E-2</v>
      </c>
      <c r="E81" s="113">
        <v>0</v>
      </c>
      <c r="F81" s="114">
        <f t="shared" si="20"/>
        <v>-1</v>
      </c>
      <c r="G81" s="113">
        <v>10078</v>
      </c>
      <c r="H81" s="114" t="str">
        <f t="shared" si="21"/>
        <v>-</v>
      </c>
      <c r="I81" s="113">
        <v>3159</v>
      </c>
      <c r="J81" s="114">
        <f t="shared" si="22"/>
        <v>-0.6865449493947211</v>
      </c>
      <c r="K81" s="113">
        <v>7801</v>
      </c>
      <c r="L81" s="114">
        <f t="shared" si="25"/>
        <v>1.4694523583412473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8528</v>
      </c>
      <c r="D82" s="114">
        <v>-0.42257431105694365</v>
      </c>
      <c r="E82" s="113">
        <v>949</v>
      </c>
      <c r="F82" s="114">
        <f t="shared" si="20"/>
        <v>-0.88871951219512191</v>
      </c>
      <c r="G82" s="113">
        <v>9549</v>
      </c>
      <c r="H82" s="114">
        <f t="shared" si="21"/>
        <v>9.0621707060063219</v>
      </c>
      <c r="I82" s="113">
        <v>11561</v>
      </c>
      <c r="J82" s="114">
        <f t="shared" si="22"/>
        <v>0.21070269138129638</v>
      </c>
      <c r="K82" s="113">
        <v>6883</v>
      </c>
      <c r="L82" s="114">
        <f t="shared" si="25"/>
        <v>-0.4046362771386558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6378</v>
      </c>
      <c r="D83" s="114">
        <v>0.25477080464292734</v>
      </c>
      <c r="E83" s="113">
        <v>693</v>
      </c>
      <c r="F83" s="114">
        <f t="shared" si="20"/>
        <v>-0.89134524929444969</v>
      </c>
      <c r="G83" s="113">
        <v>13255</v>
      </c>
      <c r="H83" s="114">
        <f t="shared" si="21"/>
        <v>18.126984126984127</v>
      </c>
      <c r="I83" s="113">
        <v>5185</v>
      </c>
      <c r="J83" s="114">
        <f t="shared" si="22"/>
        <v>-0.6088268577895134</v>
      </c>
      <c r="K83" s="113">
        <v>6653</v>
      </c>
      <c r="L83" s="114">
        <f t="shared" si="25"/>
        <v>0.28312439729990357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3514</v>
      </c>
      <c r="D84" s="114">
        <v>-0.39045967042497831</v>
      </c>
      <c r="E84" s="113">
        <v>3105</v>
      </c>
      <c r="F84" s="114">
        <f t="shared" si="20"/>
        <v>-0.11639157655093912</v>
      </c>
      <c r="G84" s="113">
        <v>10252</v>
      </c>
      <c r="H84" s="114">
        <f t="shared" si="21"/>
        <v>2.3017713365539452</v>
      </c>
      <c r="I84" s="113">
        <v>10882</v>
      </c>
      <c r="J84" s="114">
        <f t="shared" si="22"/>
        <v>6.1451424112368258E-2</v>
      </c>
      <c r="K84" s="113">
        <v>4073</v>
      </c>
      <c r="L84" s="114">
        <f t="shared" si="25"/>
        <v>-0.62571218526006245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2262</v>
      </c>
      <c r="D85" s="114">
        <v>2.1071428571428572</v>
      </c>
      <c r="E85" s="113">
        <v>2855</v>
      </c>
      <c r="F85" s="114">
        <f t="shared" si="20"/>
        <v>0.26215738284703805</v>
      </c>
      <c r="G85" s="113">
        <v>4870</v>
      </c>
      <c r="H85" s="114">
        <f t="shared" si="21"/>
        <v>0.7057793345008756</v>
      </c>
      <c r="I85" s="113">
        <v>10954</v>
      </c>
      <c r="J85" s="114">
        <f t="shared" si="22"/>
        <v>1.2492813141683778</v>
      </c>
      <c r="K85" s="113">
        <v>2063</v>
      </c>
      <c r="L85" s="114">
        <f t="shared" si="25"/>
        <v>-0.81166697096950879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2428</v>
      </c>
      <c r="D86" s="114">
        <v>0.41822429906542058</v>
      </c>
      <c r="E86" s="113">
        <v>5267</v>
      </c>
      <c r="F86" s="114">
        <f t="shared" si="20"/>
        <v>1.1692751235584842</v>
      </c>
      <c r="G86" s="113">
        <v>6615</v>
      </c>
      <c r="H86" s="114">
        <f t="shared" si="21"/>
        <v>0.25593316878678563</v>
      </c>
      <c r="I86" s="113">
        <v>5365</v>
      </c>
      <c r="J86" s="114">
        <f t="shared" si="22"/>
        <v>-0.18896447467876043</v>
      </c>
      <c r="K86" s="113">
        <v>2175</v>
      </c>
      <c r="L86" s="114">
        <f t="shared" si="25"/>
        <v>-0.59459459459459452</v>
      </c>
      <c r="M86" s="113"/>
      <c r="N86" s="114"/>
      <c r="O86" s="114"/>
    </row>
    <row r="87" spans="1:16" ht="15.75" x14ac:dyDescent="0.25">
      <c r="B87" s="115" t="s">
        <v>27</v>
      </c>
      <c r="C87" s="116">
        <v>42419</v>
      </c>
      <c r="D87" s="117">
        <v>-0.15007313310224613</v>
      </c>
      <c r="E87" s="116">
        <v>16702</v>
      </c>
      <c r="F87" s="117">
        <f t="shared" si="20"/>
        <v>-0.60626134515193664</v>
      </c>
      <c r="G87" s="116">
        <v>106031</v>
      </c>
      <c r="H87" s="117">
        <f t="shared" si="21"/>
        <v>5.3484013890552031</v>
      </c>
      <c r="I87" s="116">
        <v>75504</v>
      </c>
      <c r="J87" s="117">
        <f t="shared" si="22"/>
        <v>-0.28790636700587569</v>
      </c>
      <c r="K87" s="116">
        <v>57419</v>
      </c>
      <c r="L87" s="117">
        <f t="shared" si="25"/>
        <v>-0.23952373384191561</v>
      </c>
      <c r="M87" s="116">
        <v>15104</v>
      </c>
      <c r="N87" s="117">
        <v>-0.33864611612225237</v>
      </c>
      <c r="O87" s="117">
        <v>0.53855556687379047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  <c r="K90" s="118"/>
      <c r="N90" s="77"/>
      <c r="O90" s="77"/>
    </row>
    <row r="92" spans="1:16" ht="48.75" customHeight="1" thickBot="1" x14ac:dyDescent="0.3">
      <c r="B92" s="267" t="s">
        <v>274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9" t="s">
        <v>104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7"/>
      <c r="C95" s="292">
        <f>C7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3"/>
      <c r="C96" s="109" t="s">
        <v>66</v>
      </c>
      <c r="D96" s="110" t="str">
        <f>CONCATENATE("var. ",RIGHT(C95,2),"/",RIGHT(C95-1,2))</f>
        <v>var. 19/18</v>
      </c>
      <c r="E96" s="111" t="s">
        <v>66</v>
      </c>
      <c r="F96" s="110" t="str">
        <f>CONCATENATE("var. ",RIGHT(E95,2),"/",RIGHT(E95-1,2))</f>
        <v>var. 20/19</v>
      </c>
      <c r="G96" s="111" t="s">
        <v>66</v>
      </c>
      <c r="H96" s="110" t="str">
        <f>CONCATENATE("var. ",RIGHT(G95,2),"/",RIGHT(G95-1,2))</f>
        <v>var. 21/20</v>
      </c>
      <c r="I96" s="111" t="s">
        <v>66</v>
      </c>
      <c r="J96" s="110" t="s">
        <v>133</v>
      </c>
      <c r="K96" s="111" t="s">
        <v>66</v>
      </c>
      <c r="L96" s="110" t="s">
        <v>246</v>
      </c>
      <c r="M96" s="111" t="s">
        <v>66</v>
      </c>
      <c r="N96" s="110" t="s">
        <v>270</v>
      </c>
      <c r="O96" s="110" t="s">
        <v>271</v>
      </c>
    </row>
    <row r="97" spans="2:15" x14ac:dyDescent="0.25">
      <c r="B97" s="112" t="s">
        <v>68</v>
      </c>
      <c r="C97" s="113">
        <v>88739</v>
      </c>
      <c r="D97" s="114">
        <v>5.2906976744186096E-2</v>
      </c>
      <c r="E97" s="113">
        <v>83005</v>
      </c>
      <c r="F97" s="114">
        <f t="shared" ref="F97:F109" si="27">IFERROR(E97/C97-1,"-")</f>
        <v>-6.4616459504840074E-2</v>
      </c>
      <c r="G97" s="113">
        <v>16770</v>
      </c>
      <c r="H97" s="114">
        <f t="shared" ref="H97:H109" si="28">IFERROR(G97/E97-1,"-")</f>
        <v>-0.79796397807361008</v>
      </c>
      <c r="I97" s="113">
        <v>84324</v>
      </c>
      <c r="J97" s="114">
        <f t="shared" ref="J97:J109" si="29">IFERROR(I97/G97-1,"-")</f>
        <v>4.0282647584973166</v>
      </c>
      <c r="K97" s="113">
        <v>85306</v>
      </c>
      <c r="L97" s="114">
        <f t="shared" ref="L97:L109" si="30">IFERROR(K97/I97-1,"-")</f>
        <v>1.1645557611118962E-2</v>
      </c>
      <c r="M97" s="113">
        <v>101589</v>
      </c>
      <c r="N97" s="114">
        <f t="shared" ref="N97:N101" si="31">IFERROR(M97/K97-1,"-")</f>
        <v>0.19087754671418189</v>
      </c>
      <c r="O97" s="114">
        <f t="shared" ref="O97" si="32">M97/C97-1</f>
        <v>0.1448066802645962</v>
      </c>
    </row>
    <row r="98" spans="2:15" x14ac:dyDescent="0.25">
      <c r="B98" s="112" t="s">
        <v>70</v>
      </c>
      <c r="C98" s="113">
        <v>85300</v>
      </c>
      <c r="D98" s="114">
        <v>-2.7975613925132481E-2</v>
      </c>
      <c r="E98" s="113">
        <v>82408</v>
      </c>
      <c r="F98" s="114">
        <f t="shared" si="27"/>
        <v>-3.3903868698710427E-2</v>
      </c>
      <c r="G98" s="113">
        <v>6049</v>
      </c>
      <c r="H98" s="114">
        <f t="shared" si="28"/>
        <v>-0.92659693233666629</v>
      </c>
      <c r="I98" s="113">
        <v>92342</v>
      </c>
      <c r="J98" s="114">
        <f t="shared" si="29"/>
        <v>14.265663746073731</v>
      </c>
      <c r="K98" s="113">
        <v>97165</v>
      </c>
      <c r="L98" s="114">
        <f t="shared" si="30"/>
        <v>5.2229754607870715E-2</v>
      </c>
      <c r="M98" s="113">
        <v>104182</v>
      </c>
      <c r="N98" s="114">
        <f t="shared" si="31"/>
        <v>7.2217362218905956E-2</v>
      </c>
      <c r="O98" s="114">
        <f>IFERROR(M98/C98-1,"-")</f>
        <v>0.22135990621336465</v>
      </c>
    </row>
    <row r="99" spans="2:15" x14ac:dyDescent="0.25">
      <c r="B99" s="112" t="s">
        <v>72</v>
      </c>
      <c r="C99" s="113">
        <v>83948</v>
      </c>
      <c r="D99" s="114">
        <v>2.5006105006105006E-2</v>
      </c>
      <c r="E99" s="113">
        <v>40454</v>
      </c>
      <c r="F99" s="114">
        <f t="shared" si="27"/>
        <v>-0.51810644684804874</v>
      </c>
      <c r="G99" s="113">
        <v>16624</v>
      </c>
      <c r="H99" s="114">
        <f t="shared" si="28"/>
        <v>-0.58906412221288385</v>
      </c>
      <c r="I99" s="113">
        <v>100237</v>
      </c>
      <c r="J99" s="114">
        <f t="shared" si="29"/>
        <v>5.0296559191530319</v>
      </c>
      <c r="K99" s="113">
        <v>93443</v>
      </c>
      <c r="L99" s="114">
        <f t="shared" si="30"/>
        <v>-6.7779362909903496E-2</v>
      </c>
      <c r="M99" s="113">
        <v>109207</v>
      </c>
      <c r="N99" s="114">
        <f t="shared" si="31"/>
        <v>0.16870177541388864</v>
      </c>
      <c r="O99" s="114">
        <f t="shared" ref="O99:O101" si="33">IFERROR(M99/C99-1,"-")</f>
        <v>0.30088864535188442</v>
      </c>
    </row>
    <row r="100" spans="2:15" x14ac:dyDescent="0.25">
      <c r="B100" s="112" t="s">
        <v>74</v>
      </c>
      <c r="C100" s="113">
        <v>69387</v>
      </c>
      <c r="D100" s="114">
        <v>1.5142205056179803E-2</v>
      </c>
      <c r="E100" s="113">
        <v>0</v>
      </c>
      <c r="F100" s="114">
        <f t="shared" si="27"/>
        <v>-1</v>
      </c>
      <c r="G100" s="113">
        <v>21667</v>
      </c>
      <c r="H100" s="114" t="str">
        <f t="shared" si="28"/>
        <v>-</v>
      </c>
      <c r="I100" s="113">
        <v>98530</v>
      </c>
      <c r="J100" s="114">
        <f t="shared" si="29"/>
        <v>3.5474685004846078</v>
      </c>
      <c r="K100" s="113">
        <v>100611</v>
      </c>
      <c r="L100" s="114">
        <f t="shared" si="30"/>
        <v>2.112047092256164E-2</v>
      </c>
      <c r="M100" s="113">
        <v>97680</v>
      </c>
      <c r="N100" s="114">
        <f t="shared" si="31"/>
        <v>-2.9132003458866351E-2</v>
      </c>
      <c r="O100" s="114">
        <f t="shared" si="33"/>
        <v>0.40775649617363485</v>
      </c>
    </row>
    <row r="101" spans="2:15" x14ac:dyDescent="0.25">
      <c r="B101" s="112" t="s">
        <v>76</v>
      </c>
      <c r="C101" s="113">
        <v>58565</v>
      </c>
      <c r="D101" s="114">
        <v>-5.2974563800714747E-2</v>
      </c>
      <c r="E101" s="113">
        <v>0</v>
      </c>
      <c r="F101" s="114">
        <f t="shared" si="27"/>
        <v>-1</v>
      </c>
      <c r="G101" s="113">
        <v>24604</v>
      </c>
      <c r="H101" s="114" t="str">
        <f t="shared" si="28"/>
        <v>-</v>
      </c>
      <c r="I101" s="113">
        <v>89765</v>
      </c>
      <c r="J101" s="114">
        <f t="shared" si="29"/>
        <v>2.6483905056088441</v>
      </c>
      <c r="K101" s="113">
        <v>97953</v>
      </c>
      <c r="L101" s="114">
        <f t="shared" si="30"/>
        <v>9.1215952765554498E-2</v>
      </c>
      <c r="M101" s="113">
        <v>96985</v>
      </c>
      <c r="N101" s="114">
        <f t="shared" si="31"/>
        <v>-9.8822904862536642E-3</v>
      </c>
      <c r="O101" s="114">
        <f t="shared" si="33"/>
        <v>0.65602322206095787</v>
      </c>
    </row>
    <row r="102" spans="2:15" x14ac:dyDescent="0.25">
      <c r="B102" s="112" t="s">
        <v>78</v>
      </c>
      <c r="C102" s="113">
        <v>66697</v>
      </c>
      <c r="D102" s="114">
        <v>2.7362249116740234E-3</v>
      </c>
      <c r="E102" s="113">
        <v>0</v>
      </c>
      <c r="F102" s="114">
        <f t="shared" si="27"/>
        <v>-1</v>
      </c>
      <c r="G102" s="113">
        <v>42232</v>
      </c>
      <c r="H102" s="114" t="str">
        <f t="shared" si="28"/>
        <v>-</v>
      </c>
      <c r="I102" s="113">
        <v>78844</v>
      </c>
      <c r="J102" s="114">
        <f t="shared" si="29"/>
        <v>0.8669255540822125</v>
      </c>
      <c r="K102" s="113">
        <v>109897</v>
      </c>
      <c r="L102" s="114">
        <f t="shared" si="30"/>
        <v>0.39385368575922075</v>
      </c>
      <c r="M102" s="113"/>
      <c r="N102" s="114"/>
      <c r="O102" s="114"/>
    </row>
    <row r="103" spans="2:15" x14ac:dyDescent="0.25">
      <c r="B103" s="112" t="s">
        <v>80</v>
      </c>
      <c r="C103" s="113">
        <v>73223</v>
      </c>
      <c r="D103" s="114">
        <v>-9.0194080663999365E-2</v>
      </c>
      <c r="E103" s="113">
        <v>0</v>
      </c>
      <c r="F103" s="114">
        <f t="shared" si="27"/>
        <v>-1</v>
      </c>
      <c r="G103" s="113">
        <v>47034</v>
      </c>
      <c r="H103" s="114" t="str">
        <f t="shared" si="28"/>
        <v>-</v>
      </c>
      <c r="I103" s="113">
        <v>80708</v>
      </c>
      <c r="J103" s="114">
        <f t="shared" si="29"/>
        <v>0.71595016371135767</v>
      </c>
      <c r="K103" s="113">
        <v>98687</v>
      </c>
      <c r="L103" s="114">
        <f t="shared" si="30"/>
        <v>0.22276602071665752</v>
      </c>
      <c r="M103" s="113"/>
      <c r="N103" s="114"/>
      <c r="O103" s="114"/>
    </row>
    <row r="104" spans="2:15" x14ac:dyDescent="0.25">
      <c r="B104" s="112" t="s">
        <v>82</v>
      </c>
      <c r="C104" s="113">
        <v>82668</v>
      </c>
      <c r="D104" s="114">
        <v>0.18006109572615414</v>
      </c>
      <c r="E104" s="113">
        <v>20578</v>
      </c>
      <c r="F104" s="114">
        <f t="shared" si="27"/>
        <v>-0.7510765955387817</v>
      </c>
      <c r="G104" s="113">
        <v>64456</v>
      </c>
      <c r="H104" s="114">
        <f t="shared" si="28"/>
        <v>2.132277189231218</v>
      </c>
      <c r="I104" s="113">
        <v>105217</v>
      </c>
      <c r="J104" s="114">
        <f t="shared" si="29"/>
        <v>0.63238488271068638</v>
      </c>
      <c r="K104" s="113">
        <v>108882</v>
      </c>
      <c r="L104" s="114">
        <f t="shared" si="30"/>
        <v>3.4832774171474234E-2</v>
      </c>
      <c r="M104" s="113"/>
      <c r="N104" s="114"/>
      <c r="O104" s="114"/>
    </row>
    <row r="105" spans="2:15" x14ac:dyDescent="0.25">
      <c r="B105" s="112" t="s">
        <v>84</v>
      </c>
      <c r="C105" s="113">
        <v>70727</v>
      </c>
      <c r="D105" s="114">
        <v>2.6248585275254754E-2</v>
      </c>
      <c r="E105" s="113">
        <v>20300</v>
      </c>
      <c r="F105" s="114">
        <f t="shared" si="27"/>
        <v>-0.71298089838392698</v>
      </c>
      <c r="G105" s="113">
        <v>62920</v>
      </c>
      <c r="H105" s="114">
        <f t="shared" si="28"/>
        <v>2.0995073891625617</v>
      </c>
      <c r="I105" s="113">
        <v>84515</v>
      </c>
      <c r="J105" s="114">
        <f t="shared" si="29"/>
        <v>0.34321360457724093</v>
      </c>
      <c r="K105" s="113">
        <v>101179</v>
      </c>
      <c r="L105" s="114">
        <f t="shared" si="30"/>
        <v>0.19717209962728499</v>
      </c>
      <c r="M105" s="113"/>
      <c r="N105" s="114"/>
      <c r="O105" s="114"/>
    </row>
    <row r="106" spans="2:15" x14ac:dyDescent="0.25">
      <c r="B106" s="112" t="s">
        <v>86</v>
      </c>
      <c r="C106" s="113">
        <v>69016</v>
      </c>
      <c r="D106" s="114">
        <v>-0.12460679857940127</v>
      </c>
      <c r="E106" s="113">
        <v>11357</v>
      </c>
      <c r="F106" s="114">
        <f t="shared" si="27"/>
        <v>-0.83544395502492175</v>
      </c>
      <c r="G106" s="113">
        <v>86519</v>
      </c>
      <c r="H106" s="114">
        <f t="shared" si="28"/>
        <v>6.6181209826538696</v>
      </c>
      <c r="I106" s="113">
        <v>107867</v>
      </c>
      <c r="J106" s="114">
        <f t="shared" si="29"/>
        <v>0.2467434898692773</v>
      </c>
      <c r="K106" s="113">
        <v>125295</v>
      </c>
      <c r="L106" s="114">
        <f t="shared" si="30"/>
        <v>0.16156934002058088</v>
      </c>
      <c r="M106" s="113"/>
      <c r="N106" s="114"/>
      <c r="O106" s="114"/>
    </row>
    <row r="107" spans="2:15" x14ac:dyDescent="0.25">
      <c r="B107" s="112" t="s">
        <v>88</v>
      </c>
      <c r="C107" s="113">
        <v>70708</v>
      </c>
      <c r="D107" s="114">
        <v>-0.18219775390060255</v>
      </c>
      <c r="E107" s="113">
        <v>17964</v>
      </c>
      <c r="F107" s="114">
        <f t="shared" si="27"/>
        <v>-0.74594105334615601</v>
      </c>
      <c r="G107" s="113">
        <v>80785</v>
      </c>
      <c r="H107" s="114">
        <f t="shared" si="28"/>
        <v>3.4970496548652861</v>
      </c>
      <c r="I107" s="113">
        <v>85669</v>
      </c>
      <c r="J107" s="114">
        <f t="shared" si="29"/>
        <v>6.0456767964349734E-2</v>
      </c>
      <c r="K107" s="113">
        <v>105355</v>
      </c>
      <c r="L107" s="114">
        <f t="shared" si="30"/>
        <v>0.22979140645974616</v>
      </c>
      <c r="M107" s="113"/>
      <c r="N107" s="114"/>
      <c r="O107" s="114"/>
    </row>
    <row r="108" spans="2:15" x14ac:dyDescent="0.25">
      <c r="B108" s="112" t="s">
        <v>90</v>
      </c>
      <c r="C108" s="113">
        <v>74200</v>
      </c>
      <c r="D108" s="114">
        <v>-7.556220021179838E-2</v>
      </c>
      <c r="E108" s="113">
        <v>33939</v>
      </c>
      <c r="F108" s="114">
        <f t="shared" si="27"/>
        <v>-0.54260107816711589</v>
      </c>
      <c r="G108" s="113">
        <v>80549</v>
      </c>
      <c r="H108" s="114">
        <f t="shared" si="28"/>
        <v>1.3733462977695279</v>
      </c>
      <c r="I108" s="113">
        <v>87467</v>
      </c>
      <c r="J108" s="114">
        <f t="shared" si="29"/>
        <v>8.5885610001365631E-2</v>
      </c>
      <c r="K108" s="113">
        <v>104299</v>
      </c>
      <c r="L108" s="114">
        <f t="shared" si="30"/>
        <v>0.19243829101261056</v>
      </c>
      <c r="M108" s="113"/>
      <c r="N108" s="114"/>
      <c r="O108" s="114"/>
    </row>
    <row r="109" spans="2:15" ht="15.75" x14ac:dyDescent="0.25">
      <c r="B109" s="115" t="s">
        <v>27</v>
      </c>
      <c r="C109" s="116">
        <v>893178</v>
      </c>
      <c r="D109" s="117">
        <v>-2.4555977472061175E-2</v>
      </c>
      <c r="E109" s="116">
        <v>316749</v>
      </c>
      <c r="F109" s="117">
        <f t="shared" si="27"/>
        <v>-0.64536856035415113</v>
      </c>
      <c r="G109" s="116">
        <v>550209</v>
      </c>
      <c r="H109" s="117">
        <f t="shared" si="28"/>
        <v>0.73705047214040142</v>
      </c>
      <c r="I109" s="116">
        <v>1095485</v>
      </c>
      <c r="J109" s="117">
        <f t="shared" si="29"/>
        <v>0.99103431605080972</v>
      </c>
      <c r="K109" s="116">
        <v>1228072</v>
      </c>
      <c r="L109" s="117">
        <f t="shared" si="30"/>
        <v>0.12103041118773872</v>
      </c>
      <c r="M109" s="116">
        <v>509643</v>
      </c>
      <c r="N109" s="117">
        <v>7.4113025261445253E-2</v>
      </c>
      <c r="O109" s="117">
        <v>0.32052733722168525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  <c r="K112" s="118"/>
      <c r="N112" s="77"/>
      <c r="O112" s="77"/>
    </row>
    <row r="114" spans="1:16" ht="48.75" customHeight="1" thickBot="1" x14ac:dyDescent="0.3">
      <c r="B114" s="267" t="s">
        <v>275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9" t="s">
        <v>107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7"/>
      <c r="C117" s="292">
        <f>C7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3"/>
      <c r="C118" s="109" t="s">
        <v>66</v>
      </c>
      <c r="D118" s="110" t="str">
        <f>CONCATENATE("var. ",RIGHT(C117,2),"/",RIGHT(C117-1,2))</f>
        <v>var. 19/18</v>
      </c>
      <c r="E118" s="111" t="s">
        <v>66</v>
      </c>
      <c r="F118" s="110" t="str">
        <f>CONCATENATE("var. ",RIGHT(E117,2),"/",RIGHT(E117-1,2))</f>
        <v>var. 20/19</v>
      </c>
      <c r="G118" s="111" t="s">
        <v>66</v>
      </c>
      <c r="H118" s="110" t="str">
        <f>CONCATENATE("var. ",RIGHT(G117,2),"/",RIGHT(G117-1,2))</f>
        <v>var. 21/20</v>
      </c>
      <c r="I118" s="111" t="s">
        <v>66</v>
      </c>
      <c r="J118" s="110" t="s">
        <v>133</v>
      </c>
      <c r="K118" s="111" t="s">
        <v>66</v>
      </c>
      <c r="L118" s="110" t="s">
        <v>246</v>
      </c>
      <c r="M118" s="111" t="s">
        <v>66</v>
      </c>
      <c r="N118" s="110" t="s">
        <v>270</v>
      </c>
      <c r="O118" s="110" t="s">
        <v>271</v>
      </c>
    </row>
    <row r="119" spans="1:16" x14ac:dyDescent="0.25">
      <c r="B119" s="112" t="s">
        <v>68</v>
      </c>
      <c r="C119" s="113">
        <v>42091</v>
      </c>
      <c r="D119" s="114">
        <v>2.4585574839950386E-2</v>
      </c>
      <c r="E119" s="113">
        <v>42263</v>
      </c>
      <c r="F119" s="114">
        <f t="shared" ref="F119:F131" si="34">IFERROR(E119/C119-1,"-")</f>
        <v>4.0863842626690516E-3</v>
      </c>
      <c r="G119" s="113">
        <v>14353</v>
      </c>
      <c r="H119" s="114">
        <f t="shared" ref="H119:H131" si="35">IFERROR(G119/E119-1,"-")</f>
        <v>-0.66038851950879018</v>
      </c>
      <c r="I119" s="113">
        <v>50977</v>
      </c>
      <c r="J119" s="114">
        <f t="shared" ref="J119:J131" si="36">IFERROR(I119/G119-1,"-")</f>
        <v>2.5516616735177315</v>
      </c>
      <c r="K119" s="113">
        <v>48434</v>
      </c>
      <c r="L119" s="114">
        <f t="shared" ref="L119:L131" si="37">IFERROR(K119/I119-1,"-")</f>
        <v>-4.9885242364203441E-2</v>
      </c>
      <c r="M119" s="113">
        <v>58730</v>
      </c>
      <c r="N119" s="114">
        <f t="shared" ref="N119:N123" si="38">IFERROR(M119/K119-1,"-")</f>
        <v>0.21257794111574513</v>
      </c>
      <c r="O119" s="114">
        <f t="shared" ref="O119" si="39">M119/C119-1</f>
        <v>0.39531016131714614</v>
      </c>
    </row>
    <row r="120" spans="1:16" x14ac:dyDescent="0.25">
      <c r="B120" s="112" t="s">
        <v>70</v>
      </c>
      <c r="C120" s="113">
        <v>44958</v>
      </c>
      <c r="D120" s="114">
        <v>7.6202429512752801E-3</v>
      </c>
      <c r="E120" s="113">
        <v>49580</v>
      </c>
      <c r="F120" s="114">
        <f t="shared" si="34"/>
        <v>0.10280706437119091</v>
      </c>
      <c r="G120" s="113">
        <v>852</v>
      </c>
      <c r="H120" s="114">
        <f t="shared" si="35"/>
        <v>-0.98281565147236793</v>
      </c>
      <c r="I120" s="113">
        <v>59365</v>
      </c>
      <c r="J120" s="114">
        <f t="shared" si="36"/>
        <v>68.677230046948353</v>
      </c>
      <c r="K120" s="113">
        <v>58781</v>
      </c>
      <c r="L120" s="114">
        <f t="shared" si="37"/>
        <v>-9.8374463067464335E-3</v>
      </c>
      <c r="M120" s="113">
        <v>57712</v>
      </c>
      <c r="N120" s="114">
        <f t="shared" si="38"/>
        <v>-1.818614858542722E-2</v>
      </c>
      <c r="O120" s="114">
        <f>IFERROR(M120/C120-1,"-")</f>
        <v>0.28368699675252462</v>
      </c>
    </row>
    <row r="121" spans="1:16" x14ac:dyDescent="0.25">
      <c r="B121" s="112" t="s">
        <v>72</v>
      </c>
      <c r="C121" s="113">
        <v>40252</v>
      </c>
      <c r="D121" s="114">
        <v>-6.7506834082379674E-2</v>
      </c>
      <c r="E121" s="113">
        <v>25966</v>
      </c>
      <c r="F121" s="114">
        <f t="shared" si="34"/>
        <v>-0.35491404153830863</v>
      </c>
      <c r="G121" s="113">
        <v>2939</v>
      </c>
      <c r="H121" s="114">
        <f t="shared" si="35"/>
        <v>-0.88681352537934222</v>
      </c>
      <c r="I121" s="113">
        <v>52398</v>
      </c>
      <c r="J121" s="114">
        <f t="shared" si="36"/>
        <v>16.828513099693772</v>
      </c>
      <c r="K121" s="113">
        <v>52865</v>
      </c>
      <c r="L121" s="114">
        <f t="shared" si="37"/>
        <v>8.9125539142715926E-3</v>
      </c>
      <c r="M121" s="113">
        <v>58698</v>
      </c>
      <c r="N121" s="114">
        <f t="shared" si="38"/>
        <v>0.11033765251111327</v>
      </c>
      <c r="O121" s="114">
        <f t="shared" ref="O121:O123" si="40">IFERROR(M121/C121-1,"-")</f>
        <v>0.45826294345622576</v>
      </c>
    </row>
    <row r="122" spans="1:16" x14ac:dyDescent="0.25">
      <c r="B122" s="112" t="s">
        <v>74</v>
      </c>
      <c r="C122" s="113">
        <v>36924</v>
      </c>
      <c r="D122" s="114">
        <v>-0.12225735136805571</v>
      </c>
      <c r="E122" s="113">
        <v>0</v>
      </c>
      <c r="F122" s="114">
        <f t="shared" si="34"/>
        <v>-1</v>
      </c>
      <c r="G122" s="113">
        <v>2300</v>
      </c>
      <c r="H122" s="114" t="str">
        <f t="shared" si="35"/>
        <v>-</v>
      </c>
      <c r="I122" s="113">
        <v>62277</v>
      </c>
      <c r="J122" s="114">
        <f t="shared" si="36"/>
        <v>26.076956521739131</v>
      </c>
      <c r="K122" s="113">
        <v>61897</v>
      </c>
      <c r="L122" s="114">
        <f t="shared" si="37"/>
        <v>-6.1017711193538382E-3</v>
      </c>
      <c r="M122" s="113">
        <v>58370</v>
      </c>
      <c r="N122" s="114">
        <f t="shared" si="38"/>
        <v>-5.6981760020679562E-2</v>
      </c>
      <c r="O122" s="114">
        <f t="shared" si="40"/>
        <v>0.58081464630050905</v>
      </c>
    </row>
    <row r="123" spans="1:16" x14ac:dyDescent="0.25">
      <c r="B123" s="112" t="s">
        <v>76</v>
      </c>
      <c r="C123" s="113">
        <v>32342</v>
      </c>
      <c r="D123" s="114">
        <v>-0.13108191612261899</v>
      </c>
      <c r="E123" s="113">
        <v>0</v>
      </c>
      <c r="F123" s="114">
        <f t="shared" si="34"/>
        <v>-1</v>
      </c>
      <c r="G123" s="113">
        <v>2132</v>
      </c>
      <c r="H123" s="114" t="str">
        <f t="shared" si="35"/>
        <v>-</v>
      </c>
      <c r="I123" s="113">
        <v>55252</v>
      </c>
      <c r="J123" s="114">
        <f t="shared" si="36"/>
        <v>24.915572232645403</v>
      </c>
      <c r="K123" s="113">
        <v>63430</v>
      </c>
      <c r="L123" s="114">
        <f t="shared" si="37"/>
        <v>0.14801274162021283</v>
      </c>
      <c r="M123" s="113">
        <v>57570</v>
      </c>
      <c r="N123" s="114">
        <f t="shared" si="38"/>
        <v>-9.2385306637237874E-2</v>
      </c>
      <c r="O123" s="114">
        <f t="shared" si="40"/>
        <v>0.780038340238699</v>
      </c>
    </row>
    <row r="124" spans="1:16" x14ac:dyDescent="0.25">
      <c r="B124" s="112" t="s">
        <v>78</v>
      </c>
      <c r="C124" s="113">
        <v>41125</v>
      </c>
      <c r="D124" s="114">
        <v>-1.7417690065465674E-2</v>
      </c>
      <c r="E124" s="113">
        <v>0</v>
      </c>
      <c r="F124" s="114">
        <f t="shared" si="34"/>
        <v>-1</v>
      </c>
      <c r="G124" s="113">
        <v>5286</v>
      </c>
      <c r="H124" s="114" t="str">
        <f t="shared" si="35"/>
        <v>-</v>
      </c>
      <c r="I124" s="113">
        <v>50592</v>
      </c>
      <c r="J124" s="114">
        <f t="shared" si="36"/>
        <v>8.5709421112372297</v>
      </c>
      <c r="K124" s="113">
        <v>70294</v>
      </c>
      <c r="L124" s="114">
        <f t="shared" si="37"/>
        <v>0.38942915876027828</v>
      </c>
      <c r="M124" s="113"/>
      <c r="N124" s="114"/>
      <c r="O124" s="114"/>
    </row>
    <row r="125" spans="1:16" x14ac:dyDescent="0.25">
      <c r="B125" s="112" t="s">
        <v>80</v>
      </c>
      <c r="C125" s="113">
        <v>44575</v>
      </c>
      <c r="D125" s="114">
        <v>-5.1938660484505572E-2</v>
      </c>
      <c r="E125" s="113">
        <v>0</v>
      </c>
      <c r="F125" s="114">
        <f t="shared" si="34"/>
        <v>-1</v>
      </c>
      <c r="G125" s="113">
        <v>10333</v>
      </c>
      <c r="H125" s="114" t="str">
        <f t="shared" si="35"/>
        <v>-</v>
      </c>
      <c r="I125" s="113">
        <v>46134</v>
      </c>
      <c r="J125" s="114">
        <f t="shared" si="36"/>
        <v>3.4647246685376949</v>
      </c>
      <c r="K125" s="113">
        <v>55757</v>
      </c>
      <c r="L125" s="114">
        <f t="shared" si="37"/>
        <v>0.20858802618459271</v>
      </c>
      <c r="M125" s="113"/>
      <c r="N125" s="114"/>
      <c r="O125" s="114"/>
    </row>
    <row r="126" spans="1:16" x14ac:dyDescent="0.25">
      <c r="B126" s="112" t="s">
        <v>82</v>
      </c>
      <c r="C126" s="113">
        <v>44731</v>
      </c>
      <c r="D126" s="114">
        <v>0.13426818135713559</v>
      </c>
      <c r="E126" s="113">
        <v>5444</v>
      </c>
      <c r="F126" s="114">
        <f t="shared" si="34"/>
        <v>-0.87829469495428225</v>
      </c>
      <c r="G126" s="113">
        <v>29383</v>
      </c>
      <c r="H126" s="114">
        <f t="shared" si="35"/>
        <v>4.397318148420279</v>
      </c>
      <c r="I126" s="113">
        <v>65185</v>
      </c>
      <c r="J126" s="114">
        <f t="shared" si="36"/>
        <v>1.2184596535411631</v>
      </c>
      <c r="K126" s="113">
        <v>75839</v>
      </c>
      <c r="L126" s="114">
        <f t="shared" si="37"/>
        <v>0.1634425097798573</v>
      </c>
      <c r="M126" s="113"/>
      <c r="N126" s="114"/>
      <c r="O126" s="114"/>
    </row>
    <row r="127" spans="1:16" x14ac:dyDescent="0.25">
      <c r="B127" s="112" t="s">
        <v>84</v>
      </c>
      <c r="C127" s="113">
        <v>38111</v>
      </c>
      <c r="D127" s="114">
        <v>-5.0145801659895795E-2</v>
      </c>
      <c r="E127" s="113">
        <v>4379</v>
      </c>
      <c r="F127" s="114">
        <f t="shared" si="34"/>
        <v>-0.88509879037548211</v>
      </c>
      <c r="G127" s="113">
        <v>31305</v>
      </c>
      <c r="H127" s="114">
        <f t="shared" si="35"/>
        <v>6.1488924411966206</v>
      </c>
      <c r="I127" s="113">
        <v>57053</v>
      </c>
      <c r="J127" s="114">
        <f t="shared" si="36"/>
        <v>0.82248842038013104</v>
      </c>
      <c r="K127" s="113">
        <v>72566</v>
      </c>
      <c r="L127" s="114">
        <f t="shared" si="37"/>
        <v>0.27190507072371295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37865</v>
      </c>
      <c r="D128" s="114">
        <v>-0.12539843858271349</v>
      </c>
      <c r="E128" s="113">
        <v>5886</v>
      </c>
      <c r="F128" s="114">
        <f t="shared" si="34"/>
        <v>-0.84455301729829657</v>
      </c>
      <c r="G128" s="113">
        <v>54281</v>
      </c>
      <c r="H128" s="114">
        <f t="shared" si="35"/>
        <v>8.2220523275569146</v>
      </c>
      <c r="I128" s="113">
        <v>68927</v>
      </c>
      <c r="J128" s="114">
        <f t="shared" si="36"/>
        <v>0.26981816841988904</v>
      </c>
      <c r="K128" s="113">
        <v>90194</v>
      </c>
      <c r="L128" s="114">
        <f t="shared" si="37"/>
        <v>0.30854382172443318</v>
      </c>
      <c r="M128" s="113"/>
      <c r="N128" s="114"/>
      <c r="O128" s="114"/>
    </row>
    <row r="129" spans="2:16" x14ac:dyDescent="0.25">
      <c r="B129" s="112" t="s">
        <v>88</v>
      </c>
      <c r="C129" s="113">
        <v>37032</v>
      </c>
      <c r="D129" s="114">
        <v>-9.7748757431049604E-2</v>
      </c>
      <c r="E129" s="113">
        <v>13929</v>
      </c>
      <c r="F129" s="114">
        <f t="shared" si="34"/>
        <v>-0.62386584575502269</v>
      </c>
      <c r="G129" s="113">
        <v>49708</v>
      </c>
      <c r="H129" s="114">
        <f t="shared" si="35"/>
        <v>2.5686696819585038</v>
      </c>
      <c r="I129" s="113">
        <v>51768</v>
      </c>
      <c r="J129" s="114">
        <f t="shared" si="36"/>
        <v>4.1442021405005303E-2</v>
      </c>
      <c r="K129" s="113">
        <v>62736</v>
      </c>
      <c r="L129" s="114">
        <f t="shared" si="37"/>
        <v>0.21186833565136753</v>
      </c>
      <c r="M129" s="113"/>
      <c r="N129" s="114"/>
      <c r="O129" s="114"/>
    </row>
    <row r="130" spans="2:16" x14ac:dyDescent="0.25">
      <c r="B130" s="112" t="s">
        <v>90</v>
      </c>
      <c r="C130" s="113">
        <v>36576</v>
      </c>
      <c r="D130" s="114">
        <v>-9.8424905716187228E-2</v>
      </c>
      <c r="E130" s="113">
        <v>28677</v>
      </c>
      <c r="F130" s="114">
        <f t="shared" si="34"/>
        <v>-0.21596128608923881</v>
      </c>
      <c r="G130" s="113">
        <v>48685</v>
      </c>
      <c r="H130" s="114">
        <f t="shared" si="35"/>
        <v>0.69770199114272757</v>
      </c>
      <c r="I130" s="113">
        <v>53949</v>
      </c>
      <c r="J130" s="114">
        <f t="shared" si="36"/>
        <v>0.10812365204888574</v>
      </c>
      <c r="K130" s="113">
        <v>62797</v>
      </c>
      <c r="L130" s="114">
        <f t="shared" si="37"/>
        <v>0.16400674711301422</v>
      </c>
      <c r="M130" s="113"/>
      <c r="N130" s="114"/>
      <c r="O130" s="114"/>
    </row>
    <row r="131" spans="2:16" ht="15.75" x14ac:dyDescent="0.25">
      <c r="B131" s="115" t="s">
        <v>27</v>
      </c>
      <c r="C131" s="116">
        <v>476582</v>
      </c>
      <c r="D131" s="117">
        <v>-4.9667989391612988E-2</v>
      </c>
      <c r="E131" s="116">
        <v>181253</v>
      </c>
      <c r="F131" s="117">
        <f t="shared" si="34"/>
        <v>-0.61968139795460175</v>
      </c>
      <c r="G131" s="116">
        <v>251557</v>
      </c>
      <c r="H131" s="117">
        <f t="shared" si="35"/>
        <v>0.38787771788604886</v>
      </c>
      <c r="I131" s="116">
        <v>673877</v>
      </c>
      <c r="J131" s="117">
        <f t="shared" si="36"/>
        <v>1.6788242823694035</v>
      </c>
      <c r="K131" s="116">
        <v>775590</v>
      </c>
      <c r="L131" s="117">
        <f t="shared" si="37"/>
        <v>0.15093704043913059</v>
      </c>
      <c r="M131" s="116">
        <v>291080</v>
      </c>
      <c r="N131" s="117">
        <v>1.9876877581839203E-2</v>
      </c>
      <c r="O131" s="117">
        <v>0.48081824517848881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18"/>
      <c r="K134" s="118"/>
      <c r="N134" s="77"/>
      <c r="O134" s="77"/>
    </row>
    <row r="136" spans="2:16" ht="48.75" customHeight="1" thickBot="1" x14ac:dyDescent="0.3">
      <c r="B136" s="267" t="s">
        <v>276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9" t="s">
        <v>110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7"/>
      <c r="C139" s="292">
        <f>C7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3"/>
      <c r="C140" s="109" t="s">
        <v>66</v>
      </c>
      <c r="D140" s="110" t="str">
        <f>CONCATENATE("var. ",RIGHT(C139,2),"/",RIGHT(C139-1,2))</f>
        <v>var. 19/18</v>
      </c>
      <c r="E140" s="111" t="s">
        <v>66</v>
      </c>
      <c r="F140" s="110" t="str">
        <f>CONCATENATE("var. ",RIGHT(E139,2),"/",RIGHT(E139-1,2))</f>
        <v>var. 20/19</v>
      </c>
      <c r="G140" s="111" t="s">
        <v>66</v>
      </c>
      <c r="H140" s="110" t="str">
        <f>CONCATENATE("var. ",RIGHT(G139,2),"/",RIGHT(G139-1,2))</f>
        <v>var. 21/20</v>
      </c>
      <c r="I140" s="111" t="s">
        <v>66</v>
      </c>
      <c r="J140" s="110" t="s">
        <v>133</v>
      </c>
      <c r="K140" s="111" t="s">
        <v>66</v>
      </c>
      <c r="L140" s="110" t="s">
        <v>246</v>
      </c>
      <c r="M140" s="111" t="s">
        <v>66</v>
      </c>
      <c r="N140" s="110" t="s">
        <v>270</v>
      </c>
      <c r="O140" s="110" t="s">
        <v>271</v>
      </c>
    </row>
    <row r="141" spans="2:16" x14ac:dyDescent="0.25">
      <c r="B141" s="112" t="s">
        <v>68</v>
      </c>
      <c r="C141" s="113">
        <v>11898</v>
      </c>
      <c r="D141" s="114">
        <v>-0.12943586741786783</v>
      </c>
      <c r="E141" s="113">
        <v>8543</v>
      </c>
      <c r="F141" s="114">
        <f t="shared" ref="F141:F153" si="41">IFERROR(E141/C141-1,"-")</f>
        <v>-0.28198016473356868</v>
      </c>
      <c r="G141" s="113">
        <v>1170</v>
      </c>
      <c r="H141" s="114">
        <f t="shared" ref="H141:H153" si="42">IFERROR(G141/E141-1,"-")</f>
        <v>-0.86304576846541026</v>
      </c>
      <c r="I141" s="113">
        <v>4976</v>
      </c>
      <c r="J141" s="114">
        <f t="shared" ref="J141:J153" si="43">IFERROR(I141/G141-1,"-")</f>
        <v>3.252991452991453</v>
      </c>
      <c r="K141" s="113">
        <v>4993</v>
      </c>
      <c r="L141" s="114">
        <f t="shared" ref="L141:L153" si="44">IFERROR(K141/I141-1,"-")</f>
        <v>3.416398713826263E-3</v>
      </c>
      <c r="M141" s="113">
        <v>5093</v>
      </c>
      <c r="N141" s="114">
        <f t="shared" ref="N141:N145" si="45">IFERROR(M141/K141-1,"-")</f>
        <v>2.0028039254956997E-2</v>
      </c>
      <c r="O141" s="114">
        <f t="shared" ref="O141" si="46">M141/C141-1</f>
        <v>-0.57194486468313999</v>
      </c>
    </row>
    <row r="142" spans="2:16" x14ac:dyDescent="0.25">
      <c r="B142" s="112" t="s">
        <v>70</v>
      </c>
      <c r="C142" s="113">
        <v>10576</v>
      </c>
      <c r="D142" s="114">
        <v>-0.22046141372447847</v>
      </c>
      <c r="E142" s="113">
        <v>4050</v>
      </c>
      <c r="F142" s="114">
        <f t="shared" si="41"/>
        <v>-0.61705748865355514</v>
      </c>
      <c r="G142" s="113">
        <v>1158</v>
      </c>
      <c r="H142" s="114">
        <f t="shared" si="42"/>
        <v>-0.71407407407407408</v>
      </c>
      <c r="I142" s="113">
        <v>3796</v>
      </c>
      <c r="J142" s="114">
        <f t="shared" si="43"/>
        <v>2.2780656303972364</v>
      </c>
      <c r="K142" s="113">
        <v>5377</v>
      </c>
      <c r="L142" s="114">
        <f t="shared" si="44"/>
        <v>0.41649104320337194</v>
      </c>
      <c r="M142" s="113">
        <v>5005</v>
      </c>
      <c r="N142" s="114">
        <f t="shared" si="45"/>
        <v>-6.9183559605728084E-2</v>
      </c>
      <c r="O142" s="114">
        <f>IFERROR(M142/C142-1,"-")</f>
        <v>-0.52675869894099847</v>
      </c>
    </row>
    <row r="143" spans="2:16" x14ac:dyDescent="0.25">
      <c r="B143" s="112" t="s">
        <v>72</v>
      </c>
      <c r="C143" s="113">
        <v>12229</v>
      </c>
      <c r="D143" s="114">
        <v>-0.10912799592044875</v>
      </c>
      <c r="E143" s="113">
        <v>2210</v>
      </c>
      <c r="F143" s="114">
        <f t="shared" si="41"/>
        <v>-0.81928203450813641</v>
      </c>
      <c r="G143" s="113">
        <v>4101</v>
      </c>
      <c r="H143" s="114">
        <f t="shared" si="42"/>
        <v>0.85565610859728514</v>
      </c>
      <c r="I143" s="113">
        <v>7067</v>
      </c>
      <c r="J143" s="114">
        <f t="shared" si="43"/>
        <v>0.72323823457693237</v>
      </c>
      <c r="K143" s="113">
        <v>6335</v>
      </c>
      <c r="L143" s="114">
        <f t="shared" si="44"/>
        <v>-0.10358001981038634</v>
      </c>
      <c r="M143" s="113">
        <v>7007</v>
      </c>
      <c r="N143" s="114">
        <f t="shared" si="45"/>
        <v>0.10607734806629843</v>
      </c>
      <c r="O143" s="114">
        <f t="shared" ref="O143:O145" si="47">IFERROR(M143/C143-1,"-")</f>
        <v>-0.42701774470520892</v>
      </c>
    </row>
    <row r="144" spans="2:16" x14ac:dyDescent="0.25">
      <c r="B144" s="112" t="s">
        <v>74</v>
      </c>
      <c r="C144" s="113">
        <v>7330</v>
      </c>
      <c r="D144" s="114">
        <v>-9.0796328454477826E-2</v>
      </c>
      <c r="E144" s="113">
        <v>0</v>
      </c>
      <c r="F144" s="114">
        <f t="shared" si="41"/>
        <v>-1</v>
      </c>
      <c r="G144" s="113">
        <v>5579</v>
      </c>
      <c r="H144" s="114" t="str">
        <f t="shared" si="42"/>
        <v>-</v>
      </c>
      <c r="I144" s="113">
        <v>3719</v>
      </c>
      <c r="J144" s="114">
        <f t="shared" si="43"/>
        <v>-0.33339308119734723</v>
      </c>
      <c r="K144" s="113">
        <v>6723</v>
      </c>
      <c r="L144" s="114">
        <f t="shared" si="44"/>
        <v>0.80774401720892719</v>
      </c>
      <c r="M144" s="113">
        <v>4485</v>
      </c>
      <c r="N144" s="114">
        <f t="shared" si="45"/>
        <v>-0.33288710397144128</v>
      </c>
      <c r="O144" s="114">
        <f t="shared" si="47"/>
        <v>-0.38813096862210095</v>
      </c>
    </row>
    <row r="145" spans="1:16" x14ac:dyDescent="0.25">
      <c r="B145" s="112" t="s">
        <v>76</v>
      </c>
      <c r="C145" s="113">
        <v>3605</v>
      </c>
      <c r="D145" s="114">
        <v>-0.23655230834392205</v>
      </c>
      <c r="E145" s="113">
        <v>0</v>
      </c>
      <c r="F145" s="114">
        <f t="shared" si="41"/>
        <v>-1</v>
      </c>
      <c r="G145" s="113">
        <v>5807</v>
      </c>
      <c r="H145" s="114" t="str">
        <f t="shared" si="42"/>
        <v>-</v>
      </c>
      <c r="I145" s="113">
        <v>2829</v>
      </c>
      <c r="J145" s="114">
        <f t="shared" si="43"/>
        <v>-0.51282934389529877</v>
      </c>
      <c r="K145" s="113">
        <v>6831</v>
      </c>
      <c r="L145" s="114">
        <f t="shared" si="44"/>
        <v>1.4146341463414633</v>
      </c>
      <c r="M145" s="113">
        <v>4423</v>
      </c>
      <c r="N145" s="114">
        <f t="shared" si="45"/>
        <v>-0.35251061338017864</v>
      </c>
      <c r="O145" s="114">
        <f t="shared" si="47"/>
        <v>0.22690707350901529</v>
      </c>
    </row>
    <row r="146" spans="1:16" x14ac:dyDescent="0.25">
      <c r="B146" s="112" t="s">
        <v>78</v>
      </c>
      <c r="C146" s="113">
        <v>2475</v>
      </c>
      <c r="D146" s="114">
        <v>-0.49695121951219512</v>
      </c>
      <c r="E146" s="113">
        <v>0</v>
      </c>
      <c r="F146" s="114">
        <f t="shared" si="41"/>
        <v>-1</v>
      </c>
      <c r="G146" s="113">
        <v>9992</v>
      </c>
      <c r="H146" s="114" t="str">
        <f t="shared" si="42"/>
        <v>-</v>
      </c>
      <c r="I146" s="113">
        <v>2320</v>
      </c>
      <c r="J146" s="114">
        <f t="shared" si="43"/>
        <v>-0.76781425140112092</v>
      </c>
      <c r="K146" s="113">
        <v>4197</v>
      </c>
      <c r="L146" s="114">
        <f t="shared" si="44"/>
        <v>0.80905172413793114</v>
      </c>
      <c r="M146" s="113"/>
      <c r="N146" s="114"/>
      <c r="O146" s="114"/>
    </row>
    <row r="147" spans="1:16" x14ac:dyDescent="0.25">
      <c r="B147" s="112" t="s">
        <v>80</v>
      </c>
      <c r="C147" s="113">
        <v>4531</v>
      </c>
      <c r="D147" s="114">
        <v>-0.41109955809721865</v>
      </c>
      <c r="E147" s="113">
        <v>0</v>
      </c>
      <c r="F147" s="114">
        <f t="shared" si="41"/>
        <v>-1</v>
      </c>
      <c r="G147" s="113">
        <v>5536</v>
      </c>
      <c r="H147" s="114" t="str">
        <f t="shared" si="42"/>
        <v>-</v>
      </c>
      <c r="I147" s="113">
        <v>3214</v>
      </c>
      <c r="J147" s="114">
        <f t="shared" si="43"/>
        <v>-0.41943641618497107</v>
      </c>
      <c r="K147" s="113">
        <v>2579</v>
      </c>
      <c r="L147" s="114">
        <f t="shared" si="44"/>
        <v>-0.19757311761045426</v>
      </c>
      <c r="M147" s="113"/>
      <c r="N147" s="114"/>
      <c r="O147" s="114"/>
    </row>
    <row r="148" spans="1:16" x14ac:dyDescent="0.25">
      <c r="B148" s="112" t="s">
        <v>82</v>
      </c>
      <c r="C148" s="113">
        <v>3470</v>
      </c>
      <c r="D148" s="114">
        <v>-0.55858033329092993</v>
      </c>
      <c r="E148" s="113">
        <v>2629</v>
      </c>
      <c r="F148" s="114">
        <f t="shared" si="41"/>
        <v>-0.24236311239193087</v>
      </c>
      <c r="G148" s="113">
        <v>3392</v>
      </c>
      <c r="H148" s="114">
        <f t="shared" si="42"/>
        <v>0.29022441993153292</v>
      </c>
      <c r="I148" s="113">
        <v>2991</v>
      </c>
      <c r="J148" s="114">
        <f t="shared" si="43"/>
        <v>-0.11821933962264153</v>
      </c>
      <c r="K148" s="113">
        <v>2725</v>
      </c>
      <c r="L148" s="114">
        <f t="shared" si="44"/>
        <v>-8.8933467067870309E-2</v>
      </c>
      <c r="M148" s="113"/>
      <c r="N148" s="114"/>
      <c r="O148" s="114"/>
    </row>
    <row r="149" spans="1:16" x14ac:dyDescent="0.25">
      <c r="B149" s="112" t="s">
        <v>84</v>
      </c>
      <c r="C149" s="113">
        <v>8709</v>
      </c>
      <c r="D149" s="114">
        <v>-4.496107029279528E-2</v>
      </c>
      <c r="E149" s="113">
        <v>1124</v>
      </c>
      <c r="F149" s="114">
        <f t="shared" si="41"/>
        <v>-0.87093811000114818</v>
      </c>
      <c r="G149" s="113">
        <v>4152</v>
      </c>
      <c r="H149" s="114">
        <f t="shared" si="42"/>
        <v>2.6939501779359429</v>
      </c>
      <c r="I149" s="113">
        <v>1957</v>
      </c>
      <c r="J149" s="114">
        <f t="shared" si="43"/>
        <v>-0.52866088631984587</v>
      </c>
      <c r="K149" s="113">
        <v>3736</v>
      </c>
      <c r="L149" s="114">
        <f t="shared" si="44"/>
        <v>0.90904445579969351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5517</v>
      </c>
      <c r="D150" s="114">
        <v>-0.34109638122536723</v>
      </c>
      <c r="E150" s="113">
        <v>442</v>
      </c>
      <c r="F150" s="114">
        <f t="shared" si="41"/>
        <v>-0.9198839949247779</v>
      </c>
      <c r="G150" s="113">
        <v>4720</v>
      </c>
      <c r="H150" s="114">
        <f t="shared" si="42"/>
        <v>9.6787330316742075</v>
      </c>
      <c r="I150" s="113">
        <v>3075</v>
      </c>
      <c r="J150" s="114">
        <f t="shared" si="43"/>
        <v>-0.34851694915254239</v>
      </c>
      <c r="K150" s="113">
        <v>4324</v>
      </c>
      <c r="L150" s="114">
        <f t="shared" si="44"/>
        <v>0.40617886178861795</v>
      </c>
      <c r="M150" s="113"/>
      <c r="N150" s="114"/>
      <c r="O150" s="114"/>
    </row>
    <row r="151" spans="1:16" x14ac:dyDescent="0.25">
      <c r="B151" s="112" t="s">
        <v>88</v>
      </c>
      <c r="C151" s="113">
        <v>10270</v>
      </c>
      <c r="D151" s="114">
        <v>-0.17324102398969565</v>
      </c>
      <c r="E151" s="113">
        <v>1738</v>
      </c>
      <c r="F151" s="114">
        <f t="shared" si="41"/>
        <v>-0.8307692307692307</v>
      </c>
      <c r="G151" s="113">
        <v>6331</v>
      </c>
      <c r="H151" s="114">
        <f t="shared" si="42"/>
        <v>2.6426927502876869</v>
      </c>
      <c r="I151" s="113">
        <v>5078</v>
      </c>
      <c r="J151" s="114">
        <f t="shared" si="43"/>
        <v>-0.19791502132364558</v>
      </c>
      <c r="K151" s="113">
        <v>5984</v>
      </c>
      <c r="L151" s="114">
        <f t="shared" si="44"/>
        <v>0.17841669948798744</v>
      </c>
      <c r="M151" s="113"/>
      <c r="N151" s="114"/>
      <c r="O151" s="114"/>
    </row>
    <row r="152" spans="1:16" x14ac:dyDescent="0.25">
      <c r="B152" s="112" t="s">
        <v>90</v>
      </c>
      <c r="C152" s="113">
        <v>11143</v>
      </c>
      <c r="D152" s="114">
        <v>9.5458120330318419E-2</v>
      </c>
      <c r="E152" s="113">
        <v>1685</v>
      </c>
      <c r="F152" s="114">
        <f t="shared" si="41"/>
        <v>-0.84878398994884685</v>
      </c>
      <c r="G152" s="113">
        <v>5141</v>
      </c>
      <c r="H152" s="114">
        <f t="shared" si="42"/>
        <v>2.0510385756676559</v>
      </c>
      <c r="I152" s="113">
        <v>4905</v>
      </c>
      <c r="J152" s="114">
        <f t="shared" si="43"/>
        <v>-4.5905465862672634E-2</v>
      </c>
      <c r="K152" s="113">
        <v>6500</v>
      </c>
      <c r="L152" s="114">
        <f t="shared" si="44"/>
        <v>0.32517838939857291</v>
      </c>
      <c r="M152" s="113"/>
      <c r="N152" s="114"/>
      <c r="O152" s="114"/>
    </row>
    <row r="153" spans="1:16" ht="15.75" x14ac:dyDescent="0.25">
      <c r="B153" s="115" t="s">
        <v>27</v>
      </c>
      <c r="C153" s="116">
        <v>91753</v>
      </c>
      <c r="D153" s="117">
        <v>-0.19730372858817558</v>
      </c>
      <c r="E153" s="116">
        <v>22554</v>
      </c>
      <c r="F153" s="117">
        <f t="shared" si="41"/>
        <v>-0.75418787396597387</v>
      </c>
      <c r="G153" s="116">
        <v>57079</v>
      </c>
      <c r="H153" s="117">
        <f t="shared" si="42"/>
        <v>1.530770595016405</v>
      </c>
      <c r="I153" s="116">
        <v>45927</v>
      </c>
      <c r="J153" s="117">
        <f t="shared" si="43"/>
        <v>-0.19537833528968618</v>
      </c>
      <c r="K153" s="116">
        <v>60304</v>
      </c>
      <c r="L153" s="117">
        <f t="shared" si="44"/>
        <v>0.31304025954231718</v>
      </c>
      <c r="M153" s="116">
        <v>26013</v>
      </c>
      <c r="N153" s="117">
        <v>-0.14032188770283216</v>
      </c>
      <c r="O153" s="117">
        <v>-0.43001446163284984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18"/>
      <c r="K156" s="118"/>
      <c r="N156" s="77"/>
      <c r="O156" s="77"/>
    </row>
    <row r="157" spans="1:16" x14ac:dyDescent="0.25">
      <c r="O157" s="120"/>
    </row>
    <row r="158" spans="1:16" ht="48.75" customHeight="1" thickBot="1" x14ac:dyDescent="0.3">
      <c r="B158" s="267" t="s">
        <v>277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9" t="s">
        <v>113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7"/>
      <c r="C161" s="292">
        <f>C7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3"/>
      <c r="C162" s="109" t="s">
        <v>66</v>
      </c>
      <c r="D162" s="110" t="str">
        <f>CONCATENATE("var. ",RIGHT(C161,2),"/",RIGHT(C161-1,2))</f>
        <v>var. 19/18</v>
      </c>
      <c r="E162" s="111" t="s">
        <v>66</v>
      </c>
      <c r="F162" s="110" t="str">
        <f>CONCATENATE("var. ",RIGHT(E161,2),"/",RIGHT(E161-1,2))</f>
        <v>var. 20/19</v>
      </c>
      <c r="G162" s="111" t="s">
        <v>66</v>
      </c>
      <c r="H162" s="110" t="str">
        <f>CONCATENATE("var. ",RIGHT(G161,2),"/",RIGHT(G161-1,2))</f>
        <v>var. 21/20</v>
      </c>
      <c r="I162" s="111" t="s">
        <v>66</v>
      </c>
      <c r="J162" s="110" t="s">
        <v>133</v>
      </c>
      <c r="K162" s="111" t="s">
        <v>66</v>
      </c>
      <c r="L162" s="110" t="s">
        <v>246</v>
      </c>
      <c r="M162" s="111" t="s">
        <v>66</v>
      </c>
      <c r="N162" s="110" t="s">
        <v>270</v>
      </c>
      <c r="O162" s="110" t="s">
        <v>271</v>
      </c>
    </row>
    <row r="163" spans="2:15" x14ac:dyDescent="0.25">
      <c r="B163" s="112" t="s">
        <v>68</v>
      </c>
      <c r="C163" s="113">
        <v>9371</v>
      </c>
      <c r="D163" s="114">
        <v>4.1569412026230879E-2</v>
      </c>
      <c r="E163" s="113">
        <v>3070</v>
      </c>
      <c r="F163" s="114">
        <f t="shared" ref="F163:F175" si="48">IFERROR(E163/C163-1,"-")</f>
        <v>-0.67239355458328887</v>
      </c>
      <c r="G163" s="113">
        <v>534</v>
      </c>
      <c r="H163" s="114">
        <f t="shared" ref="H163:H175" si="49">IFERROR(G163/E163-1,"-")</f>
        <v>-0.82605863192182416</v>
      </c>
      <c r="I163" s="113">
        <v>3457</v>
      </c>
      <c r="J163" s="114">
        <f t="shared" ref="J163:J175" si="50">IFERROR(I163/G163-1,"-")</f>
        <v>5.4737827715355802</v>
      </c>
      <c r="K163" s="113">
        <v>4073</v>
      </c>
      <c r="L163" s="114">
        <f t="shared" ref="L163:L175" si="51">IFERROR(K163/I163-1,"-")</f>
        <v>0.17818918137113093</v>
      </c>
      <c r="M163" s="113">
        <v>4322</v>
      </c>
      <c r="N163" s="114">
        <f t="shared" ref="N163:N167" si="52">IFERROR(M163/K163-1,"-")</f>
        <v>6.1134299042474805E-2</v>
      </c>
      <c r="O163" s="114">
        <f t="shared" ref="O163" si="53">M163/C163-1</f>
        <v>-0.53878988368370506</v>
      </c>
    </row>
    <row r="164" spans="2:15" x14ac:dyDescent="0.25">
      <c r="B164" s="112" t="s">
        <v>70</v>
      </c>
      <c r="C164" s="113">
        <v>8615</v>
      </c>
      <c r="D164" s="114">
        <v>7.1917382107751671E-2</v>
      </c>
      <c r="E164" s="113">
        <v>2897</v>
      </c>
      <c r="F164" s="114">
        <f t="shared" si="48"/>
        <v>-0.66372605919907146</v>
      </c>
      <c r="G164" s="113">
        <v>1789</v>
      </c>
      <c r="H164" s="114">
        <f t="shared" si="49"/>
        <v>-0.3824646185709355</v>
      </c>
      <c r="I164" s="113">
        <v>5286</v>
      </c>
      <c r="J164" s="114">
        <f t="shared" si="50"/>
        <v>1.9547233091112353</v>
      </c>
      <c r="K164" s="113">
        <v>9048</v>
      </c>
      <c r="L164" s="114">
        <f t="shared" si="51"/>
        <v>0.71169125993189564</v>
      </c>
      <c r="M164" s="113">
        <v>6182</v>
      </c>
      <c r="N164" s="114">
        <f t="shared" si="52"/>
        <v>-0.31675508399646335</v>
      </c>
      <c r="O164" s="114">
        <f>IFERROR(M164/C164-1,"-")</f>
        <v>-0.28241439349970976</v>
      </c>
    </row>
    <row r="165" spans="2:15" x14ac:dyDescent="0.25">
      <c r="B165" s="112" t="s">
        <v>72</v>
      </c>
      <c r="C165" s="113">
        <v>8501</v>
      </c>
      <c r="D165" s="114">
        <v>-3.2327831531018814E-2</v>
      </c>
      <c r="E165" s="113">
        <v>1443</v>
      </c>
      <c r="F165" s="114">
        <f t="shared" si="48"/>
        <v>-0.83025526408657802</v>
      </c>
      <c r="G165" s="113">
        <v>4861</v>
      </c>
      <c r="H165" s="114">
        <f t="shared" si="49"/>
        <v>2.3686763686763688</v>
      </c>
      <c r="I165" s="113">
        <v>6981</v>
      </c>
      <c r="J165" s="114">
        <f t="shared" si="50"/>
        <v>0.43612425426866896</v>
      </c>
      <c r="K165" s="113">
        <v>9135</v>
      </c>
      <c r="L165" s="114">
        <f t="shared" si="51"/>
        <v>0.30855178341211853</v>
      </c>
      <c r="M165" s="113">
        <v>4939</v>
      </c>
      <c r="N165" s="114">
        <f t="shared" si="52"/>
        <v>-0.45933223864258343</v>
      </c>
      <c r="O165" s="114">
        <f t="shared" ref="O165:O167" si="54">IFERROR(M165/C165-1,"-")</f>
        <v>-0.4190095282907893</v>
      </c>
    </row>
    <row r="166" spans="2:15" x14ac:dyDescent="0.25">
      <c r="B166" s="112" t="s">
        <v>74</v>
      </c>
      <c r="C166" s="113">
        <v>8689</v>
      </c>
      <c r="D166" s="114">
        <v>0.11226318484383002</v>
      </c>
      <c r="E166" s="113">
        <v>0</v>
      </c>
      <c r="F166" s="114">
        <f t="shared" si="48"/>
        <v>-1</v>
      </c>
      <c r="G166" s="113">
        <v>5689</v>
      </c>
      <c r="H166" s="114" t="str">
        <f t="shared" si="49"/>
        <v>-</v>
      </c>
      <c r="I166" s="113">
        <v>7206</v>
      </c>
      <c r="J166" s="114">
        <f t="shared" si="50"/>
        <v>0.26665494814554402</v>
      </c>
      <c r="K166" s="113">
        <v>9264</v>
      </c>
      <c r="L166" s="114">
        <f t="shared" si="51"/>
        <v>0.28559533721898411</v>
      </c>
      <c r="M166" s="113">
        <v>7525</v>
      </c>
      <c r="N166" s="114">
        <f t="shared" si="52"/>
        <v>-0.18771588946459417</v>
      </c>
      <c r="O166" s="114">
        <f t="shared" si="54"/>
        <v>-0.1339624812981931</v>
      </c>
    </row>
    <row r="167" spans="2:15" x14ac:dyDescent="0.25">
      <c r="B167" s="112" t="s">
        <v>76</v>
      </c>
      <c r="C167" s="113">
        <v>8901</v>
      </c>
      <c r="D167" s="114">
        <v>-2.6890756302521135E-3</v>
      </c>
      <c r="E167" s="113">
        <v>0</v>
      </c>
      <c r="F167" s="114">
        <f t="shared" si="48"/>
        <v>-1</v>
      </c>
      <c r="G167" s="113">
        <v>6409</v>
      </c>
      <c r="H167" s="114" t="str">
        <f t="shared" si="49"/>
        <v>-</v>
      </c>
      <c r="I167" s="113">
        <v>5583</v>
      </c>
      <c r="J167" s="114">
        <f t="shared" si="50"/>
        <v>-0.12888126072710249</v>
      </c>
      <c r="K167" s="113">
        <v>6665</v>
      </c>
      <c r="L167" s="114">
        <f t="shared" si="51"/>
        <v>0.19380261508149732</v>
      </c>
      <c r="M167" s="113">
        <v>6516</v>
      </c>
      <c r="N167" s="114">
        <f t="shared" si="52"/>
        <v>-2.2355588897224332E-2</v>
      </c>
      <c r="O167" s="114">
        <f t="shared" si="54"/>
        <v>-0.26794742163801821</v>
      </c>
    </row>
    <row r="168" spans="2:15" x14ac:dyDescent="0.25">
      <c r="B168" s="112" t="s">
        <v>78</v>
      </c>
      <c r="C168" s="113">
        <v>7737</v>
      </c>
      <c r="D168" s="114">
        <v>1.4821615949632827E-2</v>
      </c>
      <c r="E168" s="113">
        <v>0</v>
      </c>
      <c r="F168" s="114">
        <f t="shared" si="48"/>
        <v>-1</v>
      </c>
      <c r="G168" s="113">
        <v>7439</v>
      </c>
      <c r="H168" s="114" t="str">
        <f t="shared" si="49"/>
        <v>-</v>
      </c>
      <c r="I168" s="113">
        <v>3065</v>
      </c>
      <c r="J168" s="114">
        <f t="shared" si="50"/>
        <v>-0.58798225567952689</v>
      </c>
      <c r="K168" s="113">
        <v>6352</v>
      </c>
      <c r="L168" s="114">
        <f t="shared" si="51"/>
        <v>1.0724306688417617</v>
      </c>
      <c r="M168" s="113"/>
      <c r="N168" s="114"/>
      <c r="O168" s="114"/>
    </row>
    <row r="169" spans="2:15" x14ac:dyDescent="0.25">
      <c r="B169" s="112" t="s">
        <v>80</v>
      </c>
      <c r="C169" s="113">
        <v>7345</v>
      </c>
      <c r="D169" s="114">
        <v>-0.25537307380373075</v>
      </c>
      <c r="E169" s="113">
        <v>0</v>
      </c>
      <c r="F169" s="114">
        <f t="shared" si="48"/>
        <v>-1</v>
      </c>
      <c r="G169" s="113">
        <v>8515</v>
      </c>
      <c r="H169" s="114" t="str">
        <f t="shared" si="49"/>
        <v>-</v>
      </c>
      <c r="I169" s="113">
        <v>3821</v>
      </c>
      <c r="J169" s="114">
        <f t="shared" si="50"/>
        <v>-0.55126247798003525</v>
      </c>
      <c r="K169" s="113">
        <v>5284</v>
      </c>
      <c r="L169" s="114">
        <f t="shared" si="51"/>
        <v>0.38288406176393619</v>
      </c>
      <c r="M169" s="113"/>
      <c r="N169" s="114"/>
      <c r="O169" s="114"/>
    </row>
    <row r="170" spans="2:15" x14ac:dyDescent="0.25">
      <c r="B170" s="112" t="s">
        <v>82</v>
      </c>
      <c r="C170" s="113">
        <v>12103</v>
      </c>
      <c r="D170" s="114">
        <v>0.28291286834852669</v>
      </c>
      <c r="E170" s="113">
        <v>1664</v>
      </c>
      <c r="F170" s="114">
        <f t="shared" si="48"/>
        <v>-0.86251342642320084</v>
      </c>
      <c r="G170" s="113">
        <v>10470</v>
      </c>
      <c r="H170" s="114">
        <f t="shared" si="49"/>
        <v>5.2920673076923075</v>
      </c>
      <c r="I170" s="113">
        <v>7591</v>
      </c>
      <c r="J170" s="114">
        <f t="shared" si="50"/>
        <v>-0.27497612225405921</v>
      </c>
      <c r="K170" s="113">
        <v>8768</v>
      </c>
      <c r="L170" s="114">
        <f t="shared" si="51"/>
        <v>0.15505203530496647</v>
      </c>
      <c r="M170" s="113"/>
      <c r="N170" s="114"/>
      <c r="O170" s="114"/>
    </row>
    <row r="171" spans="2:15" x14ac:dyDescent="0.25">
      <c r="B171" s="112" t="s">
        <v>84</v>
      </c>
      <c r="C171" s="113">
        <v>8790</v>
      </c>
      <c r="D171" s="114">
        <v>8.7064061340588639E-2</v>
      </c>
      <c r="E171" s="113">
        <v>1599</v>
      </c>
      <c r="F171" s="114">
        <f t="shared" si="48"/>
        <v>-0.81808873720136521</v>
      </c>
      <c r="G171" s="113">
        <v>7466</v>
      </c>
      <c r="H171" s="114">
        <f t="shared" si="49"/>
        <v>3.66916823014384</v>
      </c>
      <c r="I171" s="113">
        <v>6027</v>
      </c>
      <c r="J171" s="114">
        <f t="shared" si="50"/>
        <v>-0.19274042325207608</v>
      </c>
      <c r="K171" s="113">
        <v>5100</v>
      </c>
      <c r="L171" s="114">
        <f t="shared" si="51"/>
        <v>-0.15380786460925833</v>
      </c>
      <c r="M171" s="113"/>
      <c r="N171" s="114"/>
      <c r="O171" s="114"/>
    </row>
    <row r="172" spans="2:15" x14ac:dyDescent="0.25">
      <c r="B172" s="112" t="s">
        <v>86</v>
      </c>
      <c r="C172" s="113">
        <v>7592</v>
      </c>
      <c r="D172" s="114">
        <v>-0.28807201800450111</v>
      </c>
      <c r="E172" s="113">
        <v>2076</v>
      </c>
      <c r="F172" s="114">
        <f t="shared" si="48"/>
        <v>-0.72655426765015807</v>
      </c>
      <c r="G172" s="113">
        <v>5600</v>
      </c>
      <c r="H172" s="114">
        <f t="shared" si="49"/>
        <v>1.6974951830443161</v>
      </c>
      <c r="I172" s="113">
        <v>6802</v>
      </c>
      <c r="J172" s="114">
        <f t="shared" si="50"/>
        <v>0.21464285714285714</v>
      </c>
      <c r="K172" s="113">
        <v>4406</v>
      </c>
      <c r="L172" s="114">
        <f t="shared" si="51"/>
        <v>-0.3522493384298736</v>
      </c>
      <c r="M172" s="113"/>
      <c r="N172" s="114"/>
      <c r="O172" s="114"/>
    </row>
    <row r="173" spans="2:15" x14ac:dyDescent="0.25">
      <c r="B173" s="112" t="s">
        <v>88</v>
      </c>
      <c r="C173" s="113">
        <v>2375</v>
      </c>
      <c r="D173" s="114">
        <v>-0.66661987647389109</v>
      </c>
      <c r="E173" s="113">
        <v>274</v>
      </c>
      <c r="F173" s="114">
        <f t="shared" si="48"/>
        <v>-0.88463157894736844</v>
      </c>
      <c r="G173" s="113">
        <v>4317</v>
      </c>
      <c r="H173" s="114">
        <f t="shared" si="49"/>
        <v>14.755474452554745</v>
      </c>
      <c r="I173" s="113">
        <v>4995</v>
      </c>
      <c r="J173" s="114">
        <f t="shared" si="50"/>
        <v>0.15705350938151486</v>
      </c>
      <c r="K173" s="113">
        <v>4070</v>
      </c>
      <c r="L173" s="114">
        <f t="shared" si="51"/>
        <v>-0.18518518518518523</v>
      </c>
      <c r="M173" s="113"/>
      <c r="N173" s="114"/>
      <c r="O173" s="114"/>
    </row>
    <row r="174" spans="2:15" x14ac:dyDescent="0.25">
      <c r="B174" s="112" t="s">
        <v>90</v>
      </c>
      <c r="C174" s="113">
        <v>2509</v>
      </c>
      <c r="D174" s="114">
        <v>-0.66777012711864403</v>
      </c>
      <c r="E174" s="113">
        <v>803</v>
      </c>
      <c r="F174" s="114">
        <f t="shared" si="48"/>
        <v>-0.67995217218015147</v>
      </c>
      <c r="G174" s="113">
        <v>4121</v>
      </c>
      <c r="H174" s="114">
        <f t="shared" si="49"/>
        <v>4.1320049813200495</v>
      </c>
      <c r="I174" s="113">
        <v>4838</v>
      </c>
      <c r="J174" s="114">
        <f t="shared" si="50"/>
        <v>0.1739868963843727</v>
      </c>
      <c r="K174" s="113">
        <v>4128</v>
      </c>
      <c r="L174" s="114">
        <f t="shared" si="51"/>
        <v>-0.14675485737908223</v>
      </c>
      <c r="M174" s="113"/>
      <c r="N174" s="114"/>
      <c r="O174" s="114"/>
    </row>
    <row r="175" spans="2:15" ht="15.75" x14ac:dyDescent="0.25">
      <c r="B175" s="115" t="s">
        <v>27</v>
      </c>
      <c r="C175" s="116">
        <v>92528</v>
      </c>
      <c r="D175" s="117">
        <v>-0.1008318432713986</v>
      </c>
      <c r="E175" s="116">
        <v>13883</v>
      </c>
      <c r="F175" s="117">
        <f t="shared" si="48"/>
        <v>-0.84995893135051015</v>
      </c>
      <c r="G175" s="116">
        <v>67210</v>
      </c>
      <c r="H175" s="117">
        <f t="shared" si="49"/>
        <v>3.8411726572066556</v>
      </c>
      <c r="I175" s="116">
        <v>65652</v>
      </c>
      <c r="J175" s="117">
        <f t="shared" si="50"/>
        <v>-2.318107424490401E-2</v>
      </c>
      <c r="K175" s="116">
        <v>76293</v>
      </c>
      <c r="L175" s="117">
        <f t="shared" si="51"/>
        <v>0.16208188630963272</v>
      </c>
      <c r="M175" s="116">
        <v>29484</v>
      </c>
      <c r="N175" s="117">
        <v>-0.2278643446379468</v>
      </c>
      <c r="O175" s="117">
        <v>-0.3310797014315856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18"/>
      <c r="K178" s="118"/>
      <c r="N178" s="77"/>
      <c r="O178" s="77"/>
    </row>
    <row r="180" spans="1:16" ht="48.75" customHeight="1" thickBot="1" x14ac:dyDescent="0.3">
      <c r="B180" s="267" t="s">
        <v>278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9" t="s">
        <v>116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7"/>
      <c r="C183" s="292">
        <f>C7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3"/>
      <c r="C184" s="109" t="s">
        <v>66</v>
      </c>
      <c r="D184" s="110" t="str">
        <f>CONCATENATE("var. ",RIGHT(C183,2),"/",RIGHT(C183-1,2))</f>
        <v>var. 19/18</v>
      </c>
      <c r="E184" s="111" t="s">
        <v>66</v>
      </c>
      <c r="F184" s="110" t="str">
        <f>CONCATENATE("var. ",RIGHT(E183,2),"/",RIGHT(E183-1,2))</f>
        <v>var. 20/19</v>
      </c>
      <c r="G184" s="111" t="s">
        <v>66</v>
      </c>
      <c r="H184" s="110" t="str">
        <f>CONCATENATE("var. ",RIGHT(G183,2),"/",RIGHT(G183-1,2))</f>
        <v>var. 21/20</v>
      </c>
      <c r="I184" s="111" t="s">
        <v>66</v>
      </c>
      <c r="J184" s="110" t="s">
        <v>133</v>
      </c>
      <c r="K184" s="111" t="s">
        <v>66</v>
      </c>
      <c r="L184" s="110" t="s">
        <v>246</v>
      </c>
      <c r="M184" s="111" t="s">
        <v>66</v>
      </c>
      <c r="N184" s="110" t="s">
        <v>270</v>
      </c>
      <c r="O184" s="110" t="s">
        <v>271</v>
      </c>
    </row>
    <row r="185" spans="1:16" x14ac:dyDescent="0.25">
      <c r="A185" s="118"/>
      <c r="B185" s="112" t="s">
        <v>68</v>
      </c>
      <c r="C185" s="113">
        <v>3266</v>
      </c>
      <c r="D185" s="114">
        <v>0.46326164874551967</v>
      </c>
      <c r="E185" s="113">
        <v>2047</v>
      </c>
      <c r="F185" s="114">
        <f t="shared" ref="F185:F197" si="55">IFERROR(E185/C185-1,"-")</f>
        <v>-0.37323943661971826</v>
      </c>
      <c r="G185" s="113">
        <v>24</v>
      </c>
      <c r="H185" s="114">
        <f t="shared" ref="H185:H197" si="56">IFERROR(G185/E185-1,"-")</f>
        <v>-0.98827552515876893</v>
      </c>
      <c r="I185" s="113">
        <v>3777</v>
      </c>
      <c r="J185" s="114">
        <f t="shared" ref="J185:J197" si="57">IFERROR(I185/G185-1,"-")</f>
        <v>156.375</v>
      </c>
      <c r="K185" s="113">
        <v>3304</v>
      </c>
      <c r="L185" s="114">
        <f t="shared" ref="L185:L197" si="58">IFERROR(K185/I185-1,"-")</f>
        <v>-0.12523166534286467</v>
      </c>
      <c r="M185" s="113">
        <v>3117</v>
      </c>
      <c r="N185" s="114">
        <f t="shared" ref="N185:N189" si="59">IFERROR(M185/K185-1,"-")</f>
        <v>-5.6598062953995165E-2</v>
      </c>
      <c r="O185" s="114">
        <f t="shared" ref="O185" si="60">M185/C185-1</f>
        <v>-4.5621555419473325E-2</v>
      </c>
    </row>
    <row r="186" spans="1:16" x14ac:dyDescent="0.25">
      <c r="B186" s="112" t="s">
        <v>70</v>
      </c>
      <c r="C186" s="113">
        <v>1809</v>
      </c>
      <c r="D186" s="114">
        <v>-0.17772727272727273</v>
      </c>
      <c r="E186" s="113">
        <v>2775</v>
      </c>
      <c r="F186" s="114">
        <f t="shared" si="55"/>
        <v>0.53399668325041461</v>
      </c>
      <c r="G186" s="113">
        <v>97</v>
      </c>
      <c r="H186" s="114">
        <f t="shared" si="56"/>
        <v>-0.96504504504504507</v>
      </c>
      <c r="I186" s="113">
        <v>2670</v>
      </c>
      <c r="J186" s="114">
        <f t="shared" si="57"/>
        <v>26.52577319587629</v>
      </c>
      <c r="K186" s="113">
        <v>4270</v>
      </c>
      <c r="L186" s="114">
        <f t="shared" si="58"/>
        <v>0.59925093632958792</v>
      </c>
      <c r="M186" s="113">
        <v>3826</v>
      </c>
      <c r="N186" s="114">
        <f t="shared" si="59"/>
        <v>-0.1039812646370023</v>
      </c>
      <c r="O186" s="114">
        <f>IFERROR(M186/C186-1,"-")</f>
        <v>1.1149806522940851</v>
      </c>
    </row>
    <row r="187" spans="1:16" x14ac:dyDescent="0.25">
      <c r="B187" s="112" t="s">
        <v>72</v>
      </c>
      <c r="C187" s="113">
        <v>2796</v>
      </c>
      <c r="D187" s="114">
        <v>0.30960187353629975</v>
      </c>
      <c r="E187" s="113">
        <v>1005</v>
      </c>
      <c r="F187" s="114">
        <f t="shared" si="55"/>
        <v>-0.6405579399141631</v>
      </c>
      <c r="G187" s="113">
        <v>852</v>
      </c>
      <c r="H187" s="114">
        <f t="shared" si="56"/>
        <v>-0.15223880597014927</v>
      </c>
      <c r="I187" s="113">
        <v>4541</v>
      </c>
      <c r="J187" s="114">
        <f t="shared" si="57"/>
        <v>4.32981220657277</v>
      </c>
      <c r="K187" s="113">
        <v>3083</v>
      </c>
      <c r="L187" s="114">
        <f t="shared" si="58"/>
        <v>-0.32107465316009687</v>
      </c>
      <c r="M187" s="113">
        <v>2968</v>
      </c>
      <c r="N187" s="114">
        <f t="shared" si="59"/>
        <v>-3.7301329873499878E-2</v>
      </c>
      <c r="O187" s="114">
        <f t="shared" ref="O187:O189" si="61">IFERROR(M187/C187-1,"-")</f>
        <v>6.1516452074392047E-2</v>
      </c>
    </row>
    <row r="188" spans="1:16" x14ac:dyDescent="0.25">
      <c r="B188" s="112" t="s">
        <v>74</v>
      </c>
      <c r="C188" s="113">
        <v>3453</v>
      </c>
      <c r="D188" s="114">
        <v>1.4699570815450644</v>
      </c>
      <c r="E188" s="113">
        <v>0</v>
      </c>
      <c r="F188" s="114">
        <f t="shared" si="55"/>
        <v>-1</v>
      </c>
      <c r="G188" s="113">
        <v>1103</v>
      </c>
      <c r="H188" s="114" t="str">
        <f t="shared" si="56"/>
        <v>-</v>
      </c>
      <c r="I188" s="113">
        <v>5354</v>
      </c>
      <c r="J188" s="114">
        <f t="shared" si="57"/>
        <v>3.8540344514959202</v>
      </c>
      <c r="K188" s="113">
        <v>2209</v>
      </c>
      <c r="L188" s="114">
        <f t="shared" si="58"/>
        <v>-0.58741128128502051</v>
      </c>
      <c r="M188" s="113">
        <v>2779</v>
      </c>
      <c r="N188" s="114">
        <f t="shared" si="59"/>
        <v>0.25803531009506564</v>
      </c>
      <c r="O188" s="114">
        <f t="shared" si="61"/>
        <v>-0.195192586156965</v>
      </c>
    </row>
    <row r="189" spans="1:16" x14ac:dyDescent="0.25">
      <c r="B189" s="112" t="s">
        <v>76</v>
      </c>
      <c r="C189" s="113">
        <v>1676</v>
      </c>
      <c r="D189" s="114">
        <v>-0.19228915662650603</v>
      </c>
      <c r="E189" s="113">
        <v>0</v>
      </c>
      <c r="F189" s="114">
        <f t="shared" si="55"/>
        <v>-1</v>
      </c>
      <c r="G189" s="113">
        <v>2887</v>
      </c>
      <c r="H189" s="114" t="str">
        <f t="shared" si="56"/>
        <v>-</v>
      </c>
      <c r="I189" s="113">
        <v>3171</v>
      </c>
      <c r="J189" s="114">
        <f t="shared" si="57"/>
        <v>9.8372012469691628E-2</v>
      </c>
      <c r="K189" s="113">
        <v>2062</v>
      </c>
      <c r="L189" s="114">
        <f t="shared" si="58"/>
        <v>-0.3497319457584358</v>
      </c>
      <c r="M189" s="113">
        <v>1796</v>
      </c>
      <c r="N189" s="114">
        <f t="shared" si="59"/>
        <v>-0.12900096993210475</v>
      </c>
      <c r="O189" s="114">
        <f t="shared" si="61"/>
        <v>7.1599045346061985E-2</v>
      </c>
    </row>
    <row r="190" spans="1:16" x14ac:dyDescent="0.25">
      <c r="B190" s="112" t="s">
        <v>117</v>
      </c>
      <c r="C190" s="113">
        <v>2405</v>
      </c>
      <c r="D190" s="114">
        <v>0.10018298261665137</v>
      </c>
      <c r="E190" s="113">
        <v>0</v>
      </c>
      <c r="F190" s="114">
        <f t="shared" si="55"/>
        <v>-1</v>
      </c>
      <c r="G190" s="113">
        <v>5012</v>
      </c>
      <c r="H190" s="114" t="str">
        <f t="shared" si="56"/>
        <v>-</v>
      </c>
      <c r="I190" s="113">
        <v>2792</v>
      </c>
      <c r="J190" s="114">
        <f t="shared" si="57"/>
        <v>-0.44293695131683963</v>
      </c>
      <c r="K190" s="113">
        <v>1595</v>
      </c>
      <c r="L190" s="114">
        <f t="shared" si="58"/>
        <v>-0.42872492836676213</v>
      </c>
      <c r="M190" s="113"/>
      <c r="N190" s="114"/>
      <c r="O190" s="114"/>
    </row>
    <row r="191" spans="1:16" x14ac:dyDescent="0.25">
      <c r="B191" s="112" t="s">
        <v>80</v>
      </c>
      <c r="C191" s="113">
        <v>3864</v>
      </c>
      <c r="D191" s="114">
        <v>0.29795095733960353</v>
      </c>
      <c r="E191" s="113">
        <v>0</v>
      </c>
      <c r="F191" s="114">
        <f t="shared" si="55"/>
        <v>-1</v>
      </c>
      <c r="G191" s="113">
        <v>6248</v>
      </c>
      <c r="H191" s="114" t="str">
        <f t="shared" si="56"/>
        <v>-</v>
      </c>
      <c r="I191" s="113">
        <v>5024</v>
      </c>
      <c r="J191" s="114">
        <f t="shared" si="57"/>
        <v>-0.19590268886043538</v>
      </c>
      <c r="K191" s="113">
        <v>11773</v>
      </c>
      <c r="L191" s="114">
        <f t="shared" si="58"/>
        <v>1.3433519108280256</v>
      </c>
      <c r="M191" s="113"/>
      <c r="N191" s="114"/>
      <c r="O191" s="114"/>
    </row>
    <row r="192" spans="1:16" x14ac:dyDescent="0.25">
      <c r="B192" s="112" t="s">
        <v>82</v>
      </c>
      <c r="C192" s="113">
        <v>2767</v>
      </c>
      <c r="D192" s="114">
        <v>0.26347031963470324</v>
      </c>
      <c r="E192" s="113">
        <v>3277</v>
      </c>
      <c r="F192" s="114">
        <f t="shared" si="55"/>
        <v>0.18431514275388516</v>
      </c>
      <c r="G192" s="113">
        <v>4263</v>
      </c>
      <c r="H192" s="114">
        <f t="shared" si="56"/>
        <v>0.30088495575221241</v>
      </c>
      <c r="I192" s="113">
        <v>3955</v>
      </c>
      <c r="J192" s="114">
        <f t="shared" si="57"/>
        <v>-7.2249589490968824E-2</v>
      </c>
      <c r="K192" s="113">
        <v>1969</v>
      </c>
      <c r="L192" s="114">
        <f t="shared" si="58"/>
        <v>-0.50214917825537286</v>
      </c>
      <c r="M192" s="113"/>
      <c r="N192" s="114"/>
      <c r="O192" s="114"/>
    </row>
    <row r="193" spans="2:16" x14ac:dyDescent="0.25">
      <c r="B193" s="112" t="s">
        <v>84</v>
      </c>
      <c r="C193" s="113">
        <v>2126</v>
      </c>
      <c r="D193" s="114">
        <v>-0.12868852459016389</v>
      </c>
      <c r="E193" s="113">
        <v>8307</v>
      </c>
      <c r="F193" s="114">
        <f t="shared" si="55"/>
        <v>2.9073377234242708</v>
      </c>
      <c r="G193" s="113">
        <v>4691</v>
      </c>
      <c r="H193" s="114">
        <f t="shared" si="56"/>
        <v>-0.4352955338870832</v>
      </c>
      <c r="I193" s="113">
        <v>2964</v>
      </c>
      <c r="J193" s="114">
        <f t="shared" si="57"/>
        <v>-0.36815178000426352</v>
      </c>
      <c r="K193" s="113">
        <v>2896</v>
      </c>
      <c r="L193" s="114">
        <f t="shared" si="58"/>
        <v>-2.2941970310391357E-2</v>
      </c>
      <c r="M193" s="113"/>
      <c r="N193" s="114"/>
      <c r="O193" s="114"/>
    </row>
    <row r="194" spans="2:16" x14ac:dyDescent="0.25">
      <c r="B194" s="112" t="s">
        <v>86</v>
      </c>
      <c r="C194" s="113">
        <v>1511</v>
      </c>
      <c r="D194" s="114">
        <v>-0.49933730947647448</v>
      </c>
      <c r="E194" s="113">
        <v>1415</v>
      </c>
      <c r="F194" s="114">
        <f t="shared" si="55"/>
        <v>-6.353408338848443E-2</v>
      </c>
      <c r="G194" s="113">
        <v>3652</v>
      </c>
      <c r="H194" s="114">
        <f t="shared" si="56"/>
        <v>1.5809187279151944</v>
      </c>
      <c r="I194" s="113">
        <v>2701</v>
      </c>
      <c r="J194" s="114">
        <f t="shared" si="57"/>
        <v>-0.26040525739320919</v>
      </c>
      <c r="K194" s="113">
        <v>2228</v>
      </c>
      <c r="L194" s="114">
        <f t="shared" si="58"/>
        <v>-0.17512032580525727</v>
      </c>
      <c r="M194" s="113"/>
      <c r="N194" s="114"/>
      <c r="O194" s="114"/>
    </row>
    <row r="195" spans="2:16" x14ac:dyDescent="0.25">
      <c r="B195" s="112" t="s">
        <v>88</v>
      </c>
      <c r="C195" s="113">
        <v>2532</v>
      </c>
      <c r="D195" s="114">
        <v>-6.4992614475627764E-2</v>
      </c>
      <c r="E195" s="113">
        <v>419</v>
      </c>
      <c r="F195" s="114">
        <f t="shared" si="55"/>
        <v>-0.83451816745655605</v>
      </c>
      <c r="G195" s="113">
        <v>4579</v>
      </c>
      <c r="H195" s="114">
        <f t="shared" si="56"/>
        <v>9.928400954653938</v>
      </c>
      <c r="I195" s="113">
        <v>2267</v>
      </c>
      <c r="J195" s="114">
        <f t="shared" si="57"/>
        <v>-0.50491373662371697</v>
      </c>
      <c r="K195" s="113">
        <v>3491</v>
      </c>
      <c r="L195" s="114">
        <f t="shared" si="58"/>
        <v>0.53992059991177777</v>
      </c>
      <c r="M195" s="113"/>
      <c r="N195" s="114"/>
      <c r="O195" s="114"/>
    </row>
    <row r="196" spans="2:16" x14ac:dyDescent="0.25">
      <c r="B196" s="112" t="s">
        <v>90</v>
      </c>
      <c r="C196" s="113">
        <v>1760</v>
      </c>
      <c r="D196" s="114">
        <v>-0.35672514619883045</v>
      </c>
      <c r="E196" s="113">
        <v>447</v>
      </c>
      <c r="F196" s="114">
        <f t="shared" si="55"/>
        <v>-0.74602272727272734</v>
      </c>
      <c r="G196" s="113">
        <v>3489</v>
      </c>
      <c r="H196" s="114">
        <f t="shared" si="56"/>
        <v>6.8053691275167782</v>
      </c>
      <c r="I196" s="113">
        <v>2033</v>
      </c>
      <c r="J196" s="114">
        <f t="shared" si="57"/>
        <v>-0.41731155058756086</v>
      </c>
      <c r="K196" s="113">
        <v>3386</v>
      </c>
      <c r="L196" s="114">
        <f t="shared" si="58"/>
        <v>0.66551893753074265</v>
      </c>
      <c r="M196" s="113"/>
      <c r="N196" s="114"/>
      <c r="O196" s="114"/>
    </row>
    <row r="197" spans="2:16" ht="15.75" x14ac:dyDescent="0.25">
      <c r="B197" s="115" t="s">
        <v>27</v>
      </c>
      <c r="C197" s="116">
        <v>29965</v>
      </c>
      <c r="D197" s="117">
        <v>5.9021028450256141E-2</v>
      </c>
      <c r="E197" s="116">
        <v>19818</v>
      </c>
      <c r="F197" s="117">
        <f t="shared" si="55"/>
        <v>-0.33862839979976644</v>
      </c>
      <c r="G197" s="116">
        <v>36897</v>
      </c>
      <c r="H197" s="117">
        <f t="shared" si="56"/>
        <v>0.86179231002119283</v>
      </c>
      <c r="I197" s="116">
        <v>41249</v>
      </c>
      <c r="J197" s="117">
        <f t="shared" si="57"/>
        <v>0.11794996883215436</v>
      </c>
      <c r="K197" s="116">
        <v>42266</v>
      </c>
      <c r="L197" s="117">
        <f t="shared" si="58"/>
        <v>2.4655143154985515E-2</v>
      </c>
      <c r="M197" s="116">
        <v>14486</v>
      </c>
      <c r="N197" s="117">
        <v>-2.9608788853161871E-2</v>
      </c>
      <c r="O197" s="117">
        <v>0.11430769230769222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18"/>
      <c r="K200" s="118"/>
      <c r="N200" s="77"/>
      <c r="O200" s="77"/>
    </row>
    <row r="202" spans="2:16" ht="48.75" customHeight="1" thickBot="1" x14ac:dyDescent="0.3">
      <c r="B202" s="267" t="s">
        <v>279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9" t="s">
        <v>120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7"/>
      <c r="C205" s="292">
        <f>C7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3"/>
      <c r="C206" s="109" t="s">
        <v>66</v>
      </c>
      <c r="D206" s="110" t="str">
        <f>CONCATENATE("var. ",RIGHT(C205,2),"/",RIGHT(C205-1,2))</f>
        <v>var. 19/18</v>
      </c>
      <c r="E206" s="111" t="s">
        <v>66</v>
      </c>
      <c r="F206" s="110" t="str">
        <f>CONCATENATE("var. ",RIGHT(E205,2),"/",RIGHT(E205-1,2))</f>
        <v>var. 20/19</v>
      </c>
      <c r="G206" s="111" t="s">
        <v>66</v>
      </c>
      <c r="H206" s="110" t="str">
        <f>CONCATENATE("var. ",RIGHT(G205,2),"/",RIGHT(G205-1,2))</f>
        <v>var. 21/20</v>
      </c>
      <c r="I206" s="111" t="s">
        <v>66</v>
      </c>
      <c r="J206" s="110" t="s">
        <v>133</v>
      </c>
      <c r="K206" s="111" t="s">
        <v>66</v>
      </c>
      <c r="L206" s="110" t="s">
        <v>246</v>
      </c>
      <c r="M206" s="111" t="s">
        <v>66</v>
      </c>
      <c r="N206" s="110" t="s">
        <v>270</v>
      </c>
      <c r="O206" s="110" t="s">
        <v>271</v>
      </c>
    </row>
    <row r="207" spans="2:16" x14ac:dyDescent="0.25">
      <c r="B207" s="112" t="s">
        <v>68</v>
      </c>
      <c r="C207" s="113">
        <v>1323</v>
      </c>
      <c r="D207" s="114">
        <v>-0.33114256825075838</v>
      </c>
      <c r="E207" s="113">
        <v>2150</v>
      </c>
      <c r="F207" s="114">
        <f t="shared" ref="F207:F219" si="62">IFERROR(E207/C207-1,"-")</f>
        <v>0.62509448223733943</v>
      </c>
      <c r="G207" s="113">
        <v>0</v>
      </c>
      <c r="H207" s="114">
        <f t="shared" ref="H207:H219" si="63">IFERROR(G207/E207-1,"-")</f>
        <v>-1</v>
      </c>
      <c r="I207" s="113">
        <v>4353</v>
      </c>
      <c r="J207" s="114" t="str">
        <f t="shared" ref="J207:J219" si="64">IFERROR(I207/G207-1,"-")</f>
        <v>-</v>
      </c>
      <c r="K207" s="113">
        <v>2835</v>
      </c>
      <c r="L207" s="114">
        <f t="shared" ref="L207:L219" si="65">IFERROR(K207/I207-1,"-")</f>
        <v>-0.34872501722949689</v>
      </c>
      <c r="M207" s="113">
        <v>3216</v>
      </c>
      <c r="N207" s="114">
        <f t="shared" ref="N207:N211" si="66">IFERROR(M207/K207-1,"-")</f>
        <v>0.13439153439153428</v>
      </c>
      <c r="O207" s="114">
        <f t="shared" ref="O207" si="67">M207/C207-1</f>
        <v>1.4308390022675739</v>
      </c>
    </row>
    <row r="208" spans="2:16" x14ac:dyDescent="0.25">
      <c r="B208" s="112" t="s">
        <v>70</v>
      </c>
      <c r="C208" s="113">
        <v>2421</v>
      </c>
      <c r="D208" s="114">
        <v>0.37791690381331811</v>
      </c>
      <c r="E208" s="113">
        <v>1375</v>
      </c>
      <c r="F208" s="114">
        <f t="shared" si="62"/>
        <v>-0.43205287071458076</v>
      </c>
      <c r="G208" s="113">
        <v>89</v>
      </c>
      <c r="H208" s="114">
        <f t="shared" si="63"/>
        <v>-0.93527272727272726</v>
      </c>
      <c r="I208" s="113">
        <v>3212</v>
      </c>
      <c r="J208" s="114">
        <f t="shared" si="64"/>
        <v>35.08988764044944</v>
      </c>
      <c r="K208" s="113">
        <v>2109</v>
      </c>
      <c r="L208" s="114">
        <f t="shared" si="65"/>
        <v>-0.34339975093399755</v>
      </c>
      <c r="M208" s="113">
        <v>4610</v>
      </c>
      <c r="N208" s="114">
        <f t="shared" si="66"/>
        <v>1.1858700806069229</v>
      </c>
      <c r="O208" s="114">
        <f>IFERROR(M208/C208-1,"-")</f>
        <v>0.90417182982238753</v>
      </c>
    </row>
    <row r="209" spans="2:16" x14ac:dyDescent="0.25">
      <c r="B209" s="112" t="s">
        <v>72</v>
      </c>
      <c r="C209" s="113">
        <v>2220</v>
      </c>
      <c r="D209" s="114">
        <v>0.44155844155844148</v>
      </c>
      <c r="E209" s="113">
        <v>654</v>
      </c>
      <c r="F209" s="114">
        <f t="shared" si="62"/>
        <v>-0.70540540540540542</v>
      </c>
      <c r="G209" s="113">
        <v>152</v>
      </c>
      <c r="H209" s="114">
        <f t="shared" si="63"/>
        <v>-0.76758409785932724</v>
      </c>
      <c r="I209" s="113">
        <v>5444</v>
      </c>
      <c r="J209" s="114">
        <f t="shared" si="64"/>
        <v>34.815789473684212</v>
      </c>
      <c r="K209" s="113">
        <v>4068</v>
      </c>
      <c r="L209" s="114">
        <f t="shared" si="65"/>
        <v>-0.25275532696546654</v>
      </c>
      <c r="M209" s="113">
        <v>2983</v>
      </c>
      <c r="N209" s="114">
        <f t="shared" si="66"/>
        <v>-0.26671583087512296</v>
      </c>
      <c r="O209" s="114">
        <f t="shared" ref="O209:O211" si="68">IFERROR(M209/C209-1,"-")</f>
        <v>0.34369369369369362</v>
      </c>
    </row>
    <row r="210" spans="2:16" x14ac:dyDescent="0.25">
      <c r="B210" s="112" t="s">
        <v>74</v>
      </c>
      <c r="C210" s="113">
        <v>2043</v>
      </c>
      <c r="D210" s="114">
        <v>0.73282442748091614</v>
      </c>
      <c r="E210" s="113">
        <v>0</v>
      </c>
      <c r="F210" s="114">
        <f t="shared" si="62"/>
        <v>-1</v>
      </c>
      <c r="G210" s="113">
        <v>283</v>
      </c>
      <c r="H210" s="114" t="str">
        <f t="shared" si="63"/>
        <v>-</v>
      </c>
      <c r="I210" s="113">
        <v>3263</v>
      </c>
      <c r="J210" s="114">
        <f t="shared" si="64"/>
        <v>10.530035335689046</v>
      </c>
      <c r="K210" s="113">
        <v>4140</v>
      </c>
      <c r="L210" s="114">
        <f t="shared" si="65"/>
        <v>0.26877106956788221</v>
      </c>
      <c r="M210" s="113">
        <v>4037</v>
      </c>
      <c r="N210" s="114">
        <f t="shared" si="66"/>
        <v>-2.4879227053140052E-2</v>
      </c>
      <c r="O210" s="114">
        <f t="shared" si="68"/>
        <v>0.97601566324033295</v>
      </c>
    </row>
    <row r="211" spans="2:16" x14ac:dyDescent="0.25">
      <c r="B211" s="112" t="s">
        <v>76</v>
      </c>
      <c r="C211" s="113">
        <v>1234</v>
      </c>
      <c r="D211" s="114">
        <v>-8.9970501474926245E-2</v>
      </c>
      <c r="E211" s="113">
        <v>0</v>
      </c>
      <c r="F211" s="114">
        <f t="shared" si="62"/>
        <v>-1</v>
      </c>
      <c r="G211" s="113">
        <v>660</v>
      </c>
      <c r="H211" s="114" t="str">
        <f t="shared" si="63"/>
        <v>-</v>
      </c>
      <c r="I211" s="113">
        <v>6241</v>
      </c>
      <c r="J211" s="114">
        <f t="shared" si="64"/>
        <v>8.4560606060606069</v>
      </c>
      <c r="K211" s="113">
        <v>3512</v>
      </c>
      <c r="L211" s="114">
        <f t="shared" si="65"/>
        <v>-0.43726966832238423</v>
      </c>
      <c r="M211" s="113">
        <v>5058</v>
      </c>
      <c r="N211" s="114">
        <f t="shared" si="66"/>
        <v>0.44020501138952173</v>
      </c>
      <c r="O211" s="114">
        <f t="shared" si="68"/>
        <v>3.0988654781199347</v>
      </c>
    </row>
    <row r="212" spans="2:16" x14ac:dyDescent="0.25">
      <c r="B212" s="112" t="s">
        <v>78</v>
      </c>
      <c r="C212" s="113">
        <v>1147</v>
      </c>
      <c r="D212" s="114">
        <v>0.53137516688918551</v>
      </c>
      <c r="E212" s="113">
        <v>0</v>
      </c>
      <c r="F212" s="114">
        <f t="shared" si="62"/>
        <v>-1</v>
      </c>
      <c r="G212" s="113">
        <v>4844</v>
      </c>
      <c r="H212" s="114" t="str">
        <f t="shared" si="63"/>
        <v>-</v>
      </c>
      <c r="I212" s="113">
        <v>2005</v>
      </c>
      <c r="J212" s="114">
        <f t="shared" si="64"/>
        <v>-0.58608587943848067</v>
      </c>
      <c r="K212" s="113">
        <v>2054</v>
      </c>
      <c r="L212" s="114">
        <f t="shared" si="65"/>
        <v>2.4438902743142199E-2</v>
      </c>
      <c r="M212" s="113"/>
      <c r="N212" s="114"/>
      <c r="O212" s="114"/>
    </row>
    <row r="213" spans="2:16" x14ac:dyDescent="0.25">
      <c r="B213" s="112" t="s">
        <v>80</v>
      </c>
      <c r="C213" s="113">
        <v>1049</v>
      </c>
      <c r="D213" s="114">
        <v>0.17865168539325849</v>
      </c>
      <c r="E213" s="113">
        <v>0</v>
      </c>
      <c r="F213" s="114">
        <f t="shared" si="62"/>
        <v>-1</v>
      </c>
      <c r="G213" s="113">
        <v>4008</v>
      </c>
      <c r="H213" s="114" t="str">
        <f t="shared" si="63"/>
        <v>-</v>
      </c>
      <c r="I213" s="113">
        <v>2052</v>
      </c>
      <c r="J213" s="114">
        <f t="shared" si="64"/>
        <v>-0.4880239520958084</v>
      </c>
      <c r="K213" s="113">
        <v>3330</v>
      </c>
      <c r="L213" s="114">
        <f t="shared" si="65"/>
        <v>0.62280701754385959</v>
      </c>
      <c r="M213" s="113"/>
      <c r="N213" s="114"/>
      <c r="O213" s="114"/>
    </row>
    <row r="214" spans="2:16" x14ac:dyDescent="0.25">
      <c r="B214" s="112" t="s">
        <v>82</v>
      </c>
      <c r="C214" s="113">
        <v>1554</v>
      </c>
      <c r="D214" s="114">
        <v>1.3617021276595747</v>
      </c>
      <c r="E214" s="113">
        <v>3058</v>
      </c>
      <c r="F214" s="114">
        <f t="shared" si="62"/>
        <v>0.96782496782496774</v>
      </c>
      <c r="G214" s="113">
        <v>3790</v>
      </c>
      <c r="H214" s="114">
        <f t="shared" si="63"/>
        <v>0.23937213865271412</v>
      </c>
      <c r="I214" s="113">
        <v>1997</v>
      </c>
      <c r="J214" s="114">
        <f t="shared" si="64"/>
        <v>-0.47308707124010552</v>
      </c>
      <c r="K214" s="113">
        <v>3575</v>
      </c>
      <c r="L214" s="114">
        <f t="shared" si="65"/>
        <v>0.79018527791687521</v>
      </c>
      <c r="M214" s="113"/>
      <c r="N214" s="114"/>
      <c r="O214" s="114"/>
    </row>
    <row r="215" spans="2:16" x14ac:dyDescent="0.25">
      <c r="B215" s="112" t="s">
        <v>84</v>
      </c>
      <c r="C215" s="113">
        <v>807</v>
      </c>
      <c r="D215" s="114">
        <v>-6.597222222222221E-2</v>
      </c>
      <c r="E215" s="113">
        <v>184</v>
      </c>
      <c r="F215" s="114">
        <f t="shared" si="62"/>
        <v>-0.77199504337050806</v>
      </c>
      <c r="G215" s="113">
        <v>4776</v>
      </c>
      <c r="H215" s="114">
        <f t="shared" si="63"/>
        <v>24.956521739130434</v>
      </c>
      <c r="I215" s="113">
        <v>3035</v>
      </c>
      <c r="J215" s="114">
        <f t="shared" si="64"/>
        <v>-0.36453098827470687</v>
      </c>
      <c r="K215" s="113">
        <v>3026</v>
      </c>
      <c r="L215" s="114">
        <f t="shared" si="65"/>
        <v>-2.9654036243822457E-3</v>
      </c>
      <c r="M215" s="113"/>
      <c r="N215" s="114"/>
      <c r="O215" s="114"/>
    </row>
    <row r="216" spans="2:16" x14ac:dyDescent="0.25">
      <c r="B216" s="112" t="s">
        <v>86</v>
      </c>
      <c r="C216" s="113">
        <v>1718</v>
      </c>
      <c r="D216" s="114">
        <v>-0.35437805336339723</v>
      </c>
      <c r="E216" s="113">
        <v>230</v>
      </c>
      <c r="F216" s="114">
        <f t="shared" si="62"/>
        <v>-0.86612339930151339</v>
      </c>
      <c r="G216" s="113">
        <v>5117</v>
      </c>
      <c r="H216" s="114">
        <f t="shared" si="63"/>
        <v>21.247826086956522</v>
      </c>
      <c r="I216" s="113">
        <v>3070</v>
      </c>
      <c r="J216" s="114">
        <f t="shared" si="64"/>
        <v>-0.40003908540160249</v>
      </c>
      <c r="K216" s="113">
        <v>6655</v>
      </c>
      <c r="L216" s="114">
        <f t="shared" si="65"/>
        <v>1.1677524429967425</v>
      </c>
      <c r="M216" s="113"/>
      <c r="N216" s="114"/>
      <c r="O216" s="114"/>
    </row>
    <row r="217" spans="2:16" x14ac:dyDescent="0.25">
      <c r="B217" s="112" t="s">
        <v>88</v>
      </c>
      <c r="C217" s="113">
        <v>1551</v>
      </c>
      <c r="D217" s="114">
        <v>0.11422413793103448</v>
      </c>
      <c r="E217" s="113">
        <v>711</v>
      </c>
      <c r="F217" s="114">
        <f t="shared" si="62"/>
        <v>-0.5415860735009671</v>
      </c>
      <c r="G217" s="113">
        <v>2680</v>
      </c>
      <c r="H217" s="114">
        <f t="shared" si="63"/>
        <v>2.7693389592123769</v>
      </c>
      <c r="I217" s="113">
        <v>3898</v>
      </c>
      <c r="J217" s="114">
        <f t="shared" si="64"/>
        <v>0.45447761194029845</v>
      </c>
      <c r="K217" s="113">
        <v>3172</v>
      </c>
      <c r="L217" s="114">
        <f t="shared" si="65"/>
        <v>-0.18624935864545922</v>
      </c>
      <c r="M217" s="113"/>
      <c r="N217" s="114"/>
      <c r="O217" s="114"/>
    </row>
    <row r="218" spans="2:16" x14ac:dyDescent="0.25">
      <c r="B218" s="112" t="s">
        <v>90</v>
      </c>
      <c r="C218" s="113">
        <v>1577</v>
      </c>
      <c r="D218" s="114">
        <v>-0.1120495495495496</v>
      </c>
      <c r="E218" s="113">
        <v>466</v>
      </c>
      <c r="F218" s="114">
        <f t="shared" si="62"/>
        <v>-0.70450221940393154</v>
      </c>
      <c r="G218" s="113">
        <v>3062</v>
      </c>
      <c r="H218" s="114">
        <f t="shared" si="63"/>
        <v>5.570815450643777</v>
      </c>
      <c r="I218" s="113">
        <v>2693</v>
      </c>
      <c r="J218" s="114">
        <f t="shared" si="64"/>
        <v>-0.12050947093403008</v>
      </c>
      <c r="K218" s="113">
        <v>3659</v>
      </c>
      <c r="L218" s="114">
        <f t="shared" si="65"/>
        <v>0.35870776086149281</v>
      </c>
      <c r="M218" s="113"/>
      <c r="N218" s="114"/>
      <c r="O218" s="114"/>
    </row>
    <row r="219" spans="2:16" ht="15.75" x14ac:dyDescent="0.25">
      <c r="B219" s="115" t="s">
        <v>27</v>
      </c>
      <c r="C219" s="116">
        <v>18644</v>
      </c>
      <c r="D219" s="117">
        <v>0.10976190476190473</v>
      </c>
      <c r="E219" s="116">
        <v>9005</v>
      </c>
      <c r="F219" s="117">
        <f t="shared" si="62"/>
        <v>-0.51700278910105135</v>
      </c>
      <c r="G219" s="116">
        <v>29461</v>
      </c>
      <c r="H219" s="117">
        <f t="shared" si="63"/>
        <v>2.2716268739589118</v>
      </c>
      <c r="I219" s="116">
        <v>41263</v>
      </c>
      <c r="J219" s="117">
        <f t="shared" si="64"/>
        <v>0.40059739995247945</v>
      </c>
      <c r="K219" s="116">
        <v>42135</v>
      </c>
      <c r="L219" s="117">
        <f t="shared" si="65"/>
        <v>2.113273392627768E-2</v>
      </c>
      <c r="M219" s="116">
        <v>19904</v>
      </c>
      <c r="N219" s="117">
        <v>0.19443110897743643</v>
      </c>
      <c r="O219" s="117">
        <v>1.153879450275944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/>
      <c r="K222" s="118"/>
      <c r="N222" s="77"/>
      <c r="O222" s="77"/>
    </row>
    <row r="224" spans="2:16" ht="48.75" customHeight="1" thickBot="1" x14ac:dyDescent="0.3">
      <c r="B224" s="267" t="s">
        <v>280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144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145</v>
      </c>
    </row>
    <row r="226" spans="2:16" ht="22.5" thickTop="1" thickBot="1" x14ac:dyDescent="0.3">
      <c r="B226" s="119" t="str">
        <f>C226</f>
        <v>Dinamarca</v>
      </c>
      <c r="C226" s="289" t="s">
        <v>125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7"/>
      <c r="C227" s="292">
        <f>C7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3"/>
      <c r="C228" s="109" t="s">
        <v>66</v>
      </c>
      <c r="D228" s="110" t="str">
        <f>CONCATENATE("var. ",RIGHT(C227,2),"/",RIGHT(C227-1,2))</f>
        <v>var. 19/18</v>
      </c>
      <c r="E228" s="111" t="s">
        <v>66</v>
      </c>
      <c r="F228" s="110" t="str">
        <f>CONCATENATE("var. ",RIGHT(E227,2),"/",RIGHT(E227-1,2))</f>
        <v>var. 20/19</v>
      </c>
      <c r="G228" s="111" t="s">
        <v>66</v>
      </c>
      <c r="H228" s="110" t="str">
        <f>CONCATENATE("var. ",RIGHT(G227,2),"/",RIGHT(G227-1,2))</f>
        <v>var. 21/20</v>
      </c>
      <c r="I228" s="111" t="s">
        <v>66</v>
      </c>
      <c r="J228" s="110" t="s">
        <v>133</v>
      </c>
      <c r="K228" s="111" t="s">
        <v>66</v>
      </c>
      <c r="L228" s="110" t="s">
        <v>246</v>
      </c>
      <c r="M228" s="111" t="s">
        <v>66</v>
      </c>
      <c r="N228" s="110" t="s">
        <v>270</v>
      </c>
      <c r="O228" s="110" t="s">
        <v>271</v>
      </c>
    </row>
    <row r="229" spans="2:16" x14ac:dyDescent="0.25">
      <c r="B229" s="112" t="s">
        <v>68</v>
      </c>
      <c r="C229" s="113">
        <v>533</v>
      </c>
      <c r="D229" s="114">
        <v>-0.13050570962479613</v>
      </c>
      <c r="E229" s="113">
        <v>854</v>
      </c>
      <c r="F229" s="114">
        <f t="shared" ref="F229:F241" si="69">IFERROR(E229/C229-1,"-")</f>
        <v>0.60225140712945602</v>
      </c>
      <c r="G229" s="113">
        <v>0</v>
      </c>
      <c r="H229" s="114">
        <f t="shared" ref="H229:H241" si="70">IFERROR(G229/E229-1,"-")</f>
        <v>-1</v>
      </c>
      <c r="I229" s="113">
        <v>804</v>
      </c>
      <c r="J229" s="114" t="str">
        <f t="shared" ref="J229:J241" si="71">IFERROR(I229/G229-1,"-")</f>
        <v>-</v>
      </c>
      <c r="K229" s="113">
        <v>1171</v>
      </c>
      <c r="L229" s="114">
        <f t="shared" ref="L229:L241" si="72">IFERROR(K229/I229-1,"-")</f>
        <v>0.45646766169154218</v>
      </c>
      <c r="M229" s="113">
        <v>2119</v>
      </c>
      <c r="N229" s="114">
        <f t="shared" ref="N229:N233" si="73">IFERROR(M229/K229-1,"-")</f>
        <v>0.80956447480785654</v>
      </c>
      <c r="O229" s="114">
        <f t="shared" ref="O229" si="74">M229/C229-1</f>
        <v>2.975609756097561</v>
      </c>
    </row>
    <row r="230" spans="2:16" x14ac:dyDescent="0.25">
      <c r="B230" s="112" t="s">
        <v>70</v>
      </c>
      <c r="C230" s="113">
        <v>1049</v>
      </c>
      <c r="D230" s="114">
        <v>0.27460510328068044</v>
      </c>
      <c r="E230" s="113">
        <v>936</v>
      </c>
      <c r="F230" s="114">
        <f t="shared" si="69"/>
        <v>-0.10772163965681603</v>
      </c>
      <c r="G230" s="113">
        <v>0</v>
      </c>
      <c r="H230" s="114">
        <f t="shared" si="70"/>
        <v>-1</v>
      </c>
      <c r="I230" s="113">
        <v>960</v>
      </c>
      <c r="J230" s="114" t="str">
        <f t="shared" si="71"/>
        <v>-</v>
      </c>
      <c r="K230" s="113">
        <v>1915</v>
      </c>
      <c r="L230" s="114">
        <f t="shared" si="72"/>
        <v>0.99479166666666674</v>
      </c>
      <c r="M230" s="113">
        <v>3693</v>
      </c>
      <c r="N230" s="114">
        <f t="shared" si="73"/>
        <v>0.92845953002610959</v>
      </c>
      <c r="O230" s="114">
        <f>IFERROR(M230/C230-1,"-")</f>
        <v>2.5204957102001906</v>
      </c>
    </row>
    <row r="231" spans="2:16" x14ac:dyDescent="0.25">
      <c r="B231" s="112" t="s">
        <v>72</v>
      </c>
      <c r="C231" s="113">
        <v>1053</v>
      </c>
      <c r="D231" s="114">
        <v>1.0289017341040463</v>
      </c>
      <c r="E231" s="113">
        <v>487</v>
      </c>
      <c r="F231" s="114">
        <f t="shared" si="69"/>
        <v>-0.53751187084520424</v>
      </c>
      <c r="G231" s="113">
        <v>0</v>
      </c>
      <c r="H231" s="114">
        <f t="shared" si="70"/>
        <v>-1</v>
      </c>
      <c r="I231" s="113">
        <v>982</v>
      </c>
      <c r="J231" s="114" t="str">
        <f t="shared" si="71"/>
        <v>-</v>
      </c>
      <c r="K231" s="113">
        <v>1528</v>
      </c>
      <c r="L231" s="114">
        <f t="shared" si="72"/>
        <v>0.55600814663951126</v>
      </c>
      <c r="M231" s="113">
        <v>2780</v>
      </c>
      <c r="N231" s="114">
        <f t="shared" si="73"/>
        <v>0.81937172774869116</v>
      </c>
      <c r="O231" s="114">
        <f t="shared" ref="O231:O233" si="75">IFERROR(M231/C231-1,"-")</f>
        <v>1.6400759734093069</v>
      </c>
    </row>
    <row r="232" spans="2:16" x14ac:dyDescent="0.25">
      <c r="B232" s="112" t="s">
        <v>74</v>
      </c>
      <c r="C232" s="113">
        <v>587</v>
      </c>
      <c r="D232" s="114">
        <v>0.51288659793814428</v>
      </c>
      <c r="E232" s="113">
        <v>0</v>
      </c>
      <c r="F232" s="114">
        <f t="shared" si="69"/>
        <v>-1</v>
      </c>
      <c r="G232" s="113">
        <v>27</v>
      </c>
      <c r="H232" s="114" t="str">
        <f t="shared" si="70"/>
        <v>-</v>
      </c>
      <c r="I232" s="113">
        <v>510</v>
      </c>
      <c r="J232" s="114">
        <f t="shared" si="71"/>
        <v>17.888888888888889</v>
      </c>
      <c r="K232" s="113">
        <v>404</v>
      </c>
      <c r="L232" s="114">
        <f t="shared" si="72"/>
        <v>-0.207843137254902</v>
      </c>
      <c r="M232" s="113">
        <v>629</v>
      </c>
      <c r="N232" s="114">
        <f t="shared" si="73"/>
        <v>0.55693069306930698</v>
      </c>
      <c r="O232" s="114">
        <f t="shared" si="75"/>
        <v>7.1550255536626972E-2</v>
      </c>
    </row>
    <row r="233" spans="2:16" x14ac:dyDescent="0.25">
      <c r="B233" s="112" t="s">
        <v>76</v>
      </c>
      <c r="C233" s="113">
        <v>177</v>
      </c>
      <c r="D233" s="114">
        <v>1.2987012987012987</v>
      </c>
      <c r="E233" s="113">
        <v>0</v>
      </c>
      <c r="F233" s="114">
        <f t="shared" si="69"/>
        <v>-1</v>
      </c>
      <c r="G233" s="113">
        <v>0</v>
      </c>
      <c r="H233" s="114" t="str">
        <f t="shared" si="70"/>
        <v>-</v>
      </c>
      <c r="I233" s="113">
        <v>64</v>
      </c>
      <c r="J233" s="114" t="str">
        <f t="shared" si="71"/>
        <v>-</v>
      </c>
      <c r="K233" s="113">
        <v>112</v>
      </c>
      <c r="L233" s="114">
        <f t="shared" si="72"/>
        <v>0.75</v>
      </c>
      <c r="M233" s="113">
        <v>309</v>
      </c>
      <c r="N233" s="114">
        <f t="shared" si="73"/>
        <v>1.7589285714285716</v>
      </c>
      <c r="O233" s="114">
        <f t="shared" si="75"/>
        <v>0.74576271186440679</v>
      </c>
    </row>
    <row r="234" spans="2:16" x14ac:dyDescent="0.25">
      <c r="B234" s="112" t="s">
        <v>78</v>
      </c>
      <c r="C234" s="113">
        <v>116</v>
      </c>
      <c r="D234" s="114">
        <v>1</v>
      </c>
      <c r="E234" s="113">
        <v>0</v>
      </c>
      <c r="F234" s="114">
        <f t="shared" si="69"/>
        <v>-1</v>
      </c>
      <c r="G234" s="113">
        <v>26</v>
      </c>
      <c r="H234" s="114" t="str">
        <f t="shared" si="70"/>
        <v>-</v>
      </c>
      <c r="I234" s="113">
        <v>162</v>
      </c>
      <c r="J234" s="114">
        <f t="shared" si="71"/>
        <v>5.2307692307692308</v>
      </c>
      <c r="K234" s="113">
        <v>63</v>
      </c>
      <c r="L234" s="114">
        <f t="shared" si="72"/>
        <v>-0.61111111111111116</v>
      </c>
      <c r="M234" s="113"/>
      <c r="N234" s="114"/>
      <c r="O234" s="114"/>
    </row>
    <row r="235" spans="2:16" x14ac:dyDescent="0.25">
      <c r="B235" s="112" t="s">
        <v>80</v>
      </c>
      <c r="C235" s="113">
        <v>180</v>
      </c>
      <c r="D235" s="114">
        <v>-0.43573667711598751</v>
      </c>
      <c r="E235" s="113">
        <v>0</v>
      </c>
      <c r="F235" s="114">
        <f t="shared" si="69"/>
        <v>-1</v>
      </c>
      <c r="G235" s="113">
        <v>224</v>
      </c>
      <c r="H235" s="114" t="str">
        <f t="shared" si="70"/>
        <v>-</v>
      </c>
      <c r="I235" s="113">
        <v>183</v>
      </c>
      <c r="J235" s="114">
        <f t="shared" si="71"/>
        <v>-0.1830357142857143</v>
      </c>
      <c r="K235" s="113">
        <v>1581</v>
      </c>
      <c r="L235" s="114">
        <f t="shared" si="72"/>
        <v>7.6393442622950811</v>
      </c>
      <c r="M235" s="113"/>
      <c r="N235" s="114"/>
      <c r="O235" s="114"/>
    </row>
    <row r="236" spans="2:16" x14ac:dyDescent="0.25">
      <c r="B236" s="112" t="s">
        <v>82</v>
      </c>
      <c r="C236" s="113">
        <v>54</v>
      </c>
      <c r="D236" s="114">
        <v>-0.50458715596330272</v>
      </c>
      <c r="E236" s="113">
        <v>3</v>
      </c>
      <c r="F236" s="114">
        <f t="shared" si="69"/>
        <v>-0.94444444444444442</v>
      </c>
      <c r="G236" s="113">
        <v>69</v>
      </c>
      <c r="H236" s="114">
        <f t="shared" si="70"/>
        <v>22</v>
      </c>
      <c r="I236" s="113">
        <v>633</v>
      </c>
      <c r="J236" s="114">
        <f t="shared" si="71"/>
        <v>8.1739130434782616</v>
      </c>
      <c r="K236" s="113">
        <v>124</v>
      </c>
      <c r="L236" s="114">
        <f t="shared" si="72"/>
        <v>-0.80410742496050558</v>
      </c>
      <c r="M236" s="113"/>
      <c r="N236" s="114"/>
      <c r="O236" s="114"/>
    </row>
    <row r="237" spans="2:16" x14ac:dyDescent="0.25">
      <c r="B237" s="112" t="s">
        <v>84</v>
      </c>
      <c r="C237" s="113">
        <v>108</v>
      </c>
      <c r="D237" s="114">
        <v>6.7142857142857144</v>
      </c>
      <c r="E237" s="113">
        <v>49</v>
      </c>
      <c r="F237" s="114">
        <f t="shared" si="69"/>
        <v>-0.54629629629629628</v>
      </c>
      <c r="G237" s="113">
        <v>59</v>
      </c>
      <c r="H237" s="114">
        <f t="shared" si="70"/>
        <v>0.20408163265306123</v>
      </c>
      <c r="I237" s="113">
        <v>93</v>
      </c>
      <c r="J237" s="114">
        <f t="shared" si="71"/>
        <v>0.57627118644067798</v>
      </c>
      <c r="K237" s="113">
        <v>219</v>
      </c>
      <c r="L237" s="114">
        <f t="shared" si="72"/>
        <v>1.3548387096774195</v>
      </c>
      <c r="M237" s="113"/>
      <c r="N237" s="114"/>
      <c r="O237" s="114"/>
    </row>
    <row r="238" spans="2:16" x14ac:dyDescent="0.25">
      <c r="B238" s="112" t="s">
        <v>86</v>
      </c>
      <c r="C238" s="113">
        <v>365</v>
      </c>
      <c r="D238" s="114">
        <v>1.5172413793103448</v>
      </c>
      <c r="E238" s="113">
        <v>0</v>
      </c>
      <c r="F238" s="114">
        <f t="shared" si="69"/>
        <v>-1</v>
      </c>
      <c r="G238" s="113">
        <v>481</v>
      </c>
      <c r="H238" s="114" t="str">
        <f t="shared" si="70"/>
        <v>-</v>
      </c>
      <c r="I238" s="113">
        <v>5288</v>
      </c>
      <c r="J238" s="114">
        <f t="shared" si="71"/>
        <v>9.9937629937629939</v>
      </c>
      <c r="K238" s="113">
        <v>682</v>
      </c>
      <c r="L238" s="114">
        <f t="shared" si="72"/>
        <v>-0.87102874432677757</v>
      </c>
      <c r="M238" s="113"/>
      <c r="N238" s="114"/>
      <c r="O238" s="114"/>
    </row>
    <row r="239" spans="2:16" x14ac:dyDescent="0.25">
      <c r="B239" s="112" t="s">
        <v>88</v>
      </c>
      <c r="C239" s="113">
        <v>940</v>
      </c>
      <c r="D239" s="114">
        <v>0.21604139715394566</v>
      </c>
      <c r="E239" s="113">
        <v>0</v>
      </c>
      <c r="F239" s="114">
        <f t="shared" si="69"/>
        <v>-1</v>
      </c>
      <c r="G239" s="113">
        <v>699</v>
      </c>
      <c r="H239" s="114" t="str">
        <f t="shared" si="70"/>
        <v>-</v>
      </c>
      <c r="I239" s="113">
        <v>1469</v>
      </c>
      <c r="J239" s="114">
        <f t="shared" si="71"/>
        <v>1.1015736766809727</v>
      </c>
      <c r="K239" s="113">
        <v>1847</v>
      </c>
      <c r="L239" s="114">
        <f t="shared" si="72"/>
        <v>0.25731790333560256</v>
      </c>
      <c r="M239" s="113"/>
      <c r="N239" s="114"/>
      <c r="O239" s="114"/>
    </row>
    <row r="240" spans="2:16" x14ac:dyDescent="0.25">
      <c r="B240" s="112" t="s">
        <v>90</v>
      </c>
      <c r="C240" s="113">
        <v>728</v>
      </c>
      <c r="D240" s="114">
        <v>0.98365122615803813</v>
      </c>
      <c r="E240" s="113">
        <v>14</v>
      </c>
      <c r="F240" s="114">
        <f t="shared" si="69"/>
        <v>-0.98076923076923073</v>
      </c>
      <c r="G240" s="113">
        <v>729</v>
      </c>
      <c r="H240" s="114">
        <f t="shared" si="70"/>
        <v>51.071428571428569</v>
      </c>
      <c r="I240" s="113">
        <v>835</v>
      </c>
      <c r="J240" s="114">
        <f t="shared" si="71"/>
        <v>0.14540466392318252</v>
      </c>
      <c r="K240" s="113">
        <v>2134</v>
      </c>
      <c r="L240" s="114">
        <f t="shared" si="72"/>
        <v>1.555688622754491</v>
      </c>
      <c r="M240" s="113"/>
      <c r="N240" s="114"/>
      <c r="O240" s="114"/>
    </row>
    <row r="241" spans="2:16" ht="15.75" x14ac:dyDescent="0.25">
      <c r="B241" s="115" t="s">
        <v>27</v>
      </c>
      <c r="C241" s="116">
        <v>5890</v>
      </c>
      <c r="D241" s="117">
        <v>0.40071343638525558</v>
      </c>
      <c r="E241" s="116">
        <v>2343</v>
      </c>
      <c r="F241" s="117">
        <f t="shared" si="69"/>
        <v>-0.60220713073005094</v>
      </c>
      <c r="G241" s="116">
        <v>2314</v>
      </c>
      <c r="H241" s="117">
        <f t="shared" si="70"/>
        <v>-1.237729406743493E-2</v>
      </c>
      <c r="I241" s="116">
        <v>11983</v>
      </c>
      <c r="J241" s="117">
        <f t="shared" si="71"/>
        <v>4.1784788245462403</v>
      </c>
      <c r="K241" s="116">
        <v>11780</v>
      </c>
      <c r="L241" s="117">
        <f t="shared" si="72"/>
        <v>-1.6940665943419808E-2</v>
      </c>
      <c r="M241" s="116">
        <v>9530</v>
      </c>
      <c r="N241" s="117">
        <v>0.85769980506822607</v>
      </c>
      <c r="O241" s="117">
        <v>1.8037658134745516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N244" s="77"/>
      <c r="O244" s="77"/>
    </row>
    <row r="250" spans="2:16" ht="48.75" customHeight="1" thickBot="1" x14ac:dyDescent="0.3">
      <c r="B250" s="267" t="s">
        <v>281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144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145</v>
      </c>
    </row>
    <row r="252" spans="2:16" ht="22.5" thickTop="1" thickBot="1" x14ac:dyDescent="0.3">
      <c r="B252" s="119" t="str">
        <f>C252</f>
        <v>Suecia</v>
      </c>
      <c r="C252" s="289" t="s">
        <v>128</v>
      </c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1"/>
    </row>
    <row r="253" spans="2:16" ht="22.5" thickTop="1" thickBot="1" x14ac:dyDescent="0.3">
      <c r="B253" s="107"/>
      <c r="C253" s="292">
        <f>C7</f>
        <v>2019</v>
      </c>
      <c r="D253" s="293"/>
      <c r="E253" s="294">
        <v>2020</v>
      </c>
      <c r="F253" s="293"/>
      <c r="G253" s="294">
        <v>2021</v>
      </c>
      <c r="H253" s="293"/>
      <c r="I253" s="294">
        <v>2022</v>
      </c>
      <c r="J253" s="293"/>
      <c r="K253" s="294">
        <v>2023</v>
      </c>
      <c r="L253" s="293"/>
      <c r="M253" s="294">
        <v>2024</v>
      </c>
      <c r="N253" s="295"/>
      <c r="O253" s="296"/>
    </row>
    <row r="254" spans="2:16" ht="16.5" thickTop="1" thickBot="1" x14ac:dyDescent="0.3">
      <c r="B254" s="83"/>
      <c r="C254" s="109" t="s">
        <v>66</v>
      </c>
      <c r="D254" s="110" t="str">
        <f>CONCATENATE("var. ",RIGHT(C253,2),"/",RIGHT(C253-1,2))</f>
        <v>var. 19/18</v>
      </c>
      <c r="E254" s="111" t="s">
        <v>66</v>
      </c>
      <c r="F254" s="110" t="str">
        <f>CONCATENATE("var. ",RIGHT(E253,2),"/",RIGHT(E253-1,2))</f>
        <v>var. 20/19</v>
      </c>
      <c r="G254" s="111" t="s">
        <v>66</v>
      </c>
      <c r="H254" s="110" t="str">
        <f>CONCATENATE("var. ",RIGHT(G253,2),"/",RIGHT(G253-1,2))</f>
        <v>var. 21/20</v>
      </c>
      <c r="I254" s="111" t="s">
        <v>66</v>
      </c>
      <c r="J254" s="110" t="s">
        <v>133</v>
      </c>
      <c r="K254" s="111" t="s">
        <v>66</v>
      </c>
      <c r="L254" s="110" t="s">
        <v>246</v>
      </c>
      <c r="M254" s="111" t="s">
        <v>66</v>
      </c>
      <c r="N254" s="110" t="s">
        <v>270</v>
      </c>
      <c r="O254" s="110" t="s">
        <v>271</v>
      </c>
    </row>
    <row r="255" spans="2:16" x14ac:dyDescent="0.25">
      <c r="B255" s="112" t="s">
        <v>68</v>
      </c>
      <c r="C255" s="113">
        <v>2958</v>
      </c>
      <c r="D255" s="114">
        <v>0.25338983050847452</v>
      </c>
      <c r="E255" s="113">
        <v>3077</v>
      </c>
      <c r="F255" s="114">
        <f t="shared" ref="F255:J267" si="76">IFERROR(E255/C255-1,"-")</f>
        <v>4.022988505747116E-2</v>
      </c>
      <c r="G255" s="113">
        <v>0</v>
      </c>
      <c r="H255" s="114">
        <f t="shared" si="76"/>
        <v>-1</v>
      </c>
      <c r="I255" s="113">
        <v>1330</v>
      </c>
      <c r="J255" s="114" t="str">
        <f t="shared" si="76"/>
        <v>-</v>
      </c>
      <c r="K255" s="113">
        <v>1883</v>
      </c>
      <c r="L255" s="114">
        <f t="shared" ref="L255:L267" si="77">IFERROR(K255/I255-1,"-")</f>
        <v>0.41578947368421049</v>
      </c>
      <c r="M255" s="113">
        <v>1931</v>
      </c>
      <c r="N255" s="114">
        <f t="shared" ref="N255:N259" si="78">IFERROR(M255/K255-1,"-")</f>
        <v>2.5491237387148091E-2</v>
      </c>
      <c r="O255" s="114">
        <f t="shared" ref="O255" si="79">M255/C255-1</f>
        <v>-0.34719405003380666</v>
      </c>
    </row>
    <row r="256" spans="2:16" x14ac:dyDescent="0.25">
      <c r="B256" s="112" t="s">
        <v>70</v>
      </c>
      <c r="C256" s="113">
        <v>1766</v>
      </c>
      <c r="D256" s="114">
        <v>-0.24433033804022253</v>
      </c>
      <c r="E256" s="113">
        <v>3038</v>
      </c>
      <c r="F256" s="114">
        <f t="shared" si="76"/>
        <v>0.72027180067950169</v>
      </c>
      <c r="G256" s="113">
        <v>0</v>
      </c>
      <c r="H256" s="114">
        <f t="shared" si="76"/>
        <v>-1</v>
      </c>
      <c r="I256" s="113">
        <v>922</v>
      </c>
      <c r="J256" s="114" t="str">
        <f t="shared" si="76"/>
        <v>-</v>
      </c>
      <c r="K256" s="113">
        <v>1218</v>
      </c>
      <c r="L256" s="114">
        <f t="shared" si="77"/>
        <v>0.32104121475054237</v>
      </c>
      <c r="M256" s="113">
        <v>2980</v>
      </c>
      <c r="N256" s="114">
        <f t="shared" si="78"/>
        <v>1.4466338259441707</v>
      </c>
      <c r="O256" s="114">
        <f>IFERROR(M256/C256-1,"-")</f>
        <v>0.6874292185730464</v>
      </c>
    </row>
    <row r="257" spans="2:15" x14ac:dyDescent="0.25">
      <c r="B257" s="112" t="s">
        <v>72</v>
      </c>
      <c r="C257" s="113">
        <v>1789</v>
      </c>
      <c r="D257" s="114">
        <v>-0.11958661417322836</v>
      </c>
      <c r="E257" s="113">
        <v>1095</v>
      </c>
      <c r="F257" s="114">
        <f t="shared" si="76"/>
        <v>-0.38792621576299613</v>
      </c>
      <c r="G257" s="113">
        <v>0</v>
      </c>
      <c r="H257" s="114">
        <f t="shared" si="76"/>
        <v>-1</v>
      </c>
      <c r="I257" s="113">
        <v>1729</v>
      </c>
      <c r="J257" s="114" t="str">
        <f t="shared" si="76"/>
        <v>-</v>
      </c>
      <c r="K257" s="113">
        <v>882</v>
      </c>
      <c r="L257" s="114">
        <f t="shared" si="77"/>
        <v>-0.48987854251012142</v>
      </c>
      <c r="M257" s="113">
        <v>2778</v>
      </c>
      <c r="N257" s="114">
        <f t="shared" si="78"/>
        <v>2.1496598639455784</v>
      </c>
      <c r="O257" s="114">
        <f t="shared" ref="O257:O259" si="80">IFERROR(M257/C257-1,"-")</f>
        <v>0.55282280603689204</v>
      </c>
    </row>
    <row r="258" spans="2:15" x14ac:dyDescent="0.25">
      <c r="B258" s="112" t="s">
        <v>74</v>
      </c>
      <c r="C258" s="113">
        <v>456</v>
      </c>
      <c r="D258" s="114">
        <v>-0.22972972972972971</v>
      </c>
      <c r="E258" s="113">
        <v>0</v>
      </c>
      <c r="F258" s="114">
        <f t="shared" si="76"/>
        <v>-1</v>
      </c>
      <c r="G258" s="113">
        <v>10</v>
      </c>
      <c r="H258" s="114" t="str">
        <f t="shared" si="76"/>
        <v>-</v>
      </c>
      <c r="I258" s="113">
        <v>782</v>
      </c>
      <c r="J258" s="114">
        <f t="shared" si="76"/>
        <v>77.2</v>
      </c>
      <c r="K258" s="113">
        <v>140</v>
      </c>
      <c r="L258" s="114">
        <f t="shared" si="77"/>
        <v>-0.82097186700767266</v>
      </c>
      <c r="M258" s="113">
        <v>613</v>
      </c>
      <c r="N258" s="114">
        <f t="shared" si="78"/>
        <v>3.378571428571429</v>
      </c>
      <c r="O258" s="114">
        <f t="shared" si="80"/>
        <v>0.3442982456140351</v>
      </c>
    </row>
    <row r="259" spans="2:15" x14ac:dyDescent="0.25">
      <c r="B259" s="112" t="s">
        <v>76</v>
      </c>
      <c r="C259" s="113">
        <v>183</v>
      </c>
      <c r="D259" s="114">
        <v>0.33576642335766427</v>
      </c>
      <c r="E259" s="113">
        <v>0</v>
      </c>
      <c r="F259" s="114">
        <f t="shared" si="76"/>
        <v>-1</v>
      </c>
      <c r="G259" s="113">
        <v>41</v>
      </c>
      <c r="H259" s="114" t="str">
        <f t="shared" si="76"/>
        <v>-</v>
      </c>
      <c r="I259" s="113">
        <v>175</v>
      </c>
      <c r="J259" s="114">
        <f t="shared" si="76"/>
        <v>3.2682926829268295</v>
      </c>
      <c r="K259" s="113">
        <v>5</v>
      </c>
      <c r="L259" s="114">
        <f t="shared" si="77"/>
        <v>-0.97142857142857142</v>
      </c>
      <c r="M259" s="113">
        <v>117</v>
      </c>
      <c r="N259" s="114">
        <f t="shared" si="78"/>
        <v>22.4</v>
      </c>
      <c r="O259" s="114">
        <f t="shared" si="80"/>
        <v>-0.36065573770491799</v>
      </c>
    </row>
    <row r="260" spans="2:15" x14ac:dyDescent="0.25">
      <c r="B260" s="112" t="s">
        <v>78</v>
      </c>
      <c r="C260" s="113">
        <v>399</v>
      </c>
      <c r="D260" s="114">
        <v>1.7902097902097904</v>
      </c>
      <c r="E260" s="113">
        <v>0</v>
      </c>
      <c r="F260" s="114">
        <f t="shared" si="76"/>
        <v>-1</v>
      </c>
      <c r="G260" s="113">
        <v>46</v>
      </c>
      <c r="H260" s="114" t="str">
        <f t="shared" si="76"/>
        <v>-</v>
      </c>
      <c r="I260" s="113">
        <v>278</v>
      </c>
      <c r="J260" s="114">
        <f t="shared" si="76"/>
        <v>5.0434782608695654</v>
      </c>
      <c r="K260" s="113">
        <v>45</v>
      </c>
      <c r="L260" s="114">
        <f t="shared" si="77"/>
        <v>-0.83812949640287771</v>
      </c>
      <c r="M260" s="113"/>
      <c r="N260" s="114"/>
      <c r="O260" s="114"/>
    </row>
    <row r="261" spans="2:15" x14ac:dyDescent="0.25">
      <c r="B261" s="112" t="s">
        <v>80</v>
      </c>
      <c r="C261" s="113">
        <v>370</v>
      </c>
      <c r="D261" s="114">
        <v>3.4578313253012052</v>
      </c>
      <c r="E261" s="113">
        <v>0</v>
      </c>
      <c r="F261" s="114">
        <f t="shared" si="76"/>
        <v>-1</v>
      </c>
      <c r="G261" s="113">
        <v>1</v>
      </c>
      <c r="H261" s="114" t="str">
        <f t="shared" si="76"/>
        <v>-</v>
      </c>
      <c r="I261" s="113">
        <v>26</v>
      </c>
      <c r="J261" s="114">
        <f t="shared" si="76"/>
        <v>25</v>
      </c>
      <c r="K261" s="113">
        <v>81</v>
      </c>
      <c r="L261" s="114">
        <f t="shared" si="77"/>
        <v>2.1153846153846154</v>
      </c>
      <c r="M261" s="113"/>
      <c r="N261" s="114"/>
      <c r="O261" s="114"/>
    </row>
    <row r="262" spans="2:15" x14ac:dyDescent="0.25">
      <c r="B262" s="112" t="s">
        <v>82</v>
      </c>
      <c r="C262" s="113">
        <v>97</v>
      </c>
      <c r="D262" s="114">
        <v>5.9285714285714288</v>
      </c>
      <c r="E262" s="113">
        <v>0</v>
      </c>
      <c r="F262" s="114">
        <f t="shared" si="76"/>
        <v>-1</v>
      </c>
      <c r="G262" s="113">
        <v>5</v>
      </c>
      <c r="H262" s="114" t="str">
        <f t="shared" si="76"/>
        <v>-</v>
      </c>
      <c r="I262" s="113">
        <v>38</v>
      </c>
      <c r="J262" s="114">
        <f t="shared" si="76"/>
        <v>6.6</v>
      </c>
      <c r="K262" s="113">
        <v>106</v>
      </c>
      <c r="L262" s="114">
        <f t="shared" si="77"/>
        <v>1.7894736842105261</v>
      </c>
      <c r="M262" s="113"/>
      <c r="N262" s="114"/>
      <c r="O262" s="114"/>
    </row>
    <row r="263" spans="2:15" x14ac:dyDescent="0.25">
      <c r="B263" s="112" t="s">
        <v>84</v>
      </c>
      <c r="C263" s="113">
        <v>146</v>
      </c>
      <c r="D263" s="114">
        <v>0.17741935483870974</v>
      </c>
      <c r="E263" s="113">
        <v>32</v>
      </c>
      <c r="F263" s="114">
        <f t="shared" si="76"/>
        <v>-0.78082191780821919</v>
      </c>
      <c r="G263" s="113">
        <v>64</v>
      </c>
      <c r="H263" s="114">
        <f t="shared" si="76"/>
        <v>1</v>
      </c>
      <c r="I263" s="113">
        <v>81</v>
      </c>
      <c r="J263" s="114">
        <f t="shared" si="76"/>
        <v>0.265625</v>
      </c>
      <c r="K263" s="113">
        <v>111</v>
      </c>
      <c r="L263" s="114">
        <f t="shared" si="77"/>
        <v>0.37037037037037046</v>
      </c>
      <c r="M263" s="113"/>
      <c r="N263" s="114"/>
      <c r="O263" s="114"/>
    </row>
    <row r="264" spans="2:15" x14ac:dyDescent="0.25">
      <c r="B264" s="112" t="s">
        <v>86</v>
      </c>
      <c r="C264" s="113">
        <v>433</v>
      </c>
      <c r="D264" s="114">
        <v>8.2500000000000018E-2</v>
      </c>
      <c r="E264" s="113">
        <v>12</v>
      </c>
      <c r="F264" s="114">
        <f t="shared" si="76"/>
        <v>-0.97228637413394914</v>
      </c>
      <c r="G264" s="113">
        <v>211</v>
      </c>
      <c r="H264" s="114">
        <f t="shared" si="76"/>
        <v>16.583333333333332</v>
      </c>
      <c r="I264" s="113">
        <v>258</v>
      </c>
      <c r="J264" s="114">
        <f t="shared" si="76"/>
        <v>0.22274881516587675</v>
      </c>
      <c r="K264" s="113">
        <v>251</v>
      </c>
      <c r="L264" s="114">
        <f t="shared" si="77"/>
        <v>-2.7131782945736482E-2</v>
      </c>
      <c r="M264" s="113"/>
      <c r="N264" s="114"/>
      <c r="O264" s="114"/>
    </row>
    <row r="265" spans="2:15" x14ac:dyDescent="0.25">
      <c r="B265" s="112" t="s">
        <v>88</v>
      </c>
      <c r="C265" s="113">
        <v>2170</v>
      </c>
      <c r="D265" s="114">
        <v>3.2350142721217834E-2</v>
      </c>
      <c r="E265" s="113">
        <v>0</v>
      </c>
      <c r="F265" s="114">
        <f t="shared" si="76"/>
        <v>-1</v>
      </c>
      <c r="G265" s="113">
        <v>2021</v>
      </c>
      <c r="H265" s="114" t="str">
        <f t="shared" si="76"/>
        <v>-</v>
      </c>
      <c r="I265" s="113">
        <v>980</v>
      </c>
      <c r="J265" s="114">
        <f t="shared" si="76"/>
        <v>-0.5150915388421573</v>
      </c>
      <c r="K265" s="113">
        <v>1434</v>
      </c>
      <c r="L265" s="114">
        <f t="shared" si="77"/>
        <v>0.46326530612244898</v>
      </c>
      <c r="M265" s="113"/>
      <c r="N265" s="114"/>
      <c r="O265" s="114"/>
    </row>
    <row r="266" spans="2:15" x14ac:dyDescent="0.25">
      <c r="B266" s="112" t="s">
        <v>90</v>
      </c>
      <c r="C266" s="113">
        <v>2713</v>
      </c>
      <c r="D266" s="114">
        <v>9.3070104754230387E-2</v>
      </c>
      <c r="E266" s="113">
        <v>32</v>
      </c>
      <c r="F266" s="114">
        <f t="shared" si="76"/>
        <v>-0.9882049391817177</v>
      </c>
      <c r="G266" s="113">
        <v>1211</v>
      </c>
      <c r="H266" s="114">
        <f t="shared" si="76"/>
        <v>36.84375</v>
      </c>
      <c r="I266" s="113">
        <v>908</v>
      </c>
      <c r="J266" s="114">
        <f t="shared" si="76"/>
        <v>-0.25020644095788602</v>
      </c>
      <c r="K266" s="113">
        <v>1500</v>
      </c>
      <c r="L266" s="114">
        <f t="shared" si="77"/>
        <v>0.65198237885462551</v>
      </c>
      <c r="M266" s="113"/>
      <c r="N266" s="114"/>
      <c r="O266" s="114"/>
    </row>
    <row r="267" spans="2:15" ht="15.75" x14ac:dyDescent="0.25">
      <c r="B267" s="115" t="s">
        <v>27</v>
      </c>
      <c r="C267" s="116">
        <v>13480</v>
      </c>
      <c r="D267" s="117">
        <v>5.2631578947368363E-2</v>
      </c>
      <c r="E267" s="116">
        <v>7286</v>
      </c>
      <c r="F267" s="117">
        <f t="shared" si="76"/>
        <v>-0.4594955489614243</v>
      </c>
      <c r="G267" s="116">
        <v>3610</v>
      </c>
      <c r="H267" s="117">
        <f t="shared" si="76"/>
        <v>-0.50452923414768047</v>
      </c>
      <c r="I267" s="116">
        <v>7507</v>
      </c>
      <c r="J267" s="117">
        <f t="shared" si="76"/>
        <v>1.0795013850415511</v>
      </c>
      <c r="K267" s="116">
        <v>7656</v>
      </c>
      <c r="L267" s="117">
        <f t="shared" si="77"/>
        <v>1.9848141734381208E-2</v>
      </c>
      <c r="M267" s="116">
        <v>8419</v>
      </c>
      <c r="N267" s="117">
        <v>1.039486434108527</v>
      </c>
      <c r="O267" s="117">
        <v>0.17715324384787468</v>
      </c>
    </row>
    <row r="268" spans="2:15" ht="6" customHeight="1" x14ac:dyDescent="0.25"/>
    <row r="269" spans="2:15" x14ac:dyDescent="0.25">
      <c r="B269" s="103" t="s">
        <v>52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18"/>
      <c r="K270" s="118"/>
      <c r="N270" s="77"/>
      <c r="O270" s="77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00544-74CB-4175-AE72-4B68284CF38E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3" t="s">
        <v>37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" spans="2:18" x14ac:dyDescent="0.25"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4" spans="2:18" ht="21.75" customHeight="1" thickBot="1" x14ac:dyDescent="0.3">
      <c r="C4" s="60" t="s">
        <v>38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221</v>
      </c>
      <c r="F6" s="11" t="s">
        <v>222</v>
      </c>
      <c r="G6" s="11" t="s">
        <v>223</v>
      </c>
      <c r="H6" s="11" t="s">
        <v>224</v>
      </c>
      <c r="I6" s="11" t="s">
        <v>225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268" t="s">
        <v>39</v>
      </c>
      <c r="C7" s="271" t="s">
        <v>5</v>
      </c>
      <c r="D7" s="61" t="s">
        <v>40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269"/>
      <c r="C8" s="272"/>
      <c r="D8" s="13" t="s">
        <v>41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269"/>
      <c r="C9" s="272"/>
      <c r="D9" s="17" t="s">
        <v>42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269"/>
      <c r="C10" s="272"/>
      <c r="D10" s="17" t="s">
        <v>43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269"/>
      <c r="C11" s="272"/>
      <c r="D11" s="17" t="s">
        <v>44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269"/>
      <c r="C12" s="272"/>
      <c r="D12" s="17" t="s">
        <v>45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269"/>
      <c r="C13" s="272"/>
      <c r="D13" s="17" t="s">
        <v>46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269"/>
      <c r="C14" s="272"/>
      <c r="D14" s="17" t="s">
        <v>47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269"/>
      <c r="C15" s="272"/>
      <c r="D15" s="17" t="s">
        <v>48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269"/>
      <c r="C16" s="272"/>
      <c r="D16" s="17" t="s">
        <v>49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269"/>
      <c r="C17" s="273"/>
      <c r="D17" s="21" t="s">
        <v>50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269"/>
      <c r="C18" s="274" t="s">
        <v>15</v>
      </c>
      <c r="D18" s="61" t="s">
        <v>40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269"/>
      <c r="C19" s="275"/>
      <c r="D19" s="24" t="s">
        <v>41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269"/>
      <c r="C20" s="275"/>
      <c r="D20" s="4" t="s">
        <v>42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269"/>
      <c r="C21" s="275"/>
      <c r="D21" s="4" t="s">
        <v>43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269"/>
      <c r="C22" s="275"/>
      <c r="D22" s="4" t="s">
        <v>44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269"/>
      <c r="C23" s="275"/>
      <c r="D23" s="4" t="s">
        <v>45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269"/>
      <c r="C24" s="275"/>
      <c r="D24" s="4" t="s">
        <v>46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269"/>
      <c r="C25" s="275"/>
      <c r="D25" s="4" t="s">
        <v>47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269"/>
      <c r="C26" s="275"/>
      <c r="D26" s="4" t="s">
        <v>48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269"/>
      <c r="C27" s="275"/>
      <c r="D27" s="4" t="s">
        <v>49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269"/>
      <c r="C28" s="276"/>
      <c r="D28" s="30" t="s">
        <v>50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269"/>
      <c r="C29" s="271" t="s">
        <v>18</v>
      </c>
      <c r="D29" s="61" t="s">
        <v>40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269"/>
      <c r="C30" s="272"/>
      <c r="D30" s="13" t="s">
        <v>41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269"/>
      <c r="C31" s="272"/>
      <c r="D31" s="17" t="s">
        <v>42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269"/>
      <c r="C32" s="272"/>
      <c r="D32" s="17" t="s">
        <v>43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269"/>
      <c r="C33" s="272"/>
      <c r="D33" s="17" t="s">
        <v>44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269"/>
      <c r="C34" s="272"/>
      <c r="D34" s="17" t="s">
        <v>45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269"/>
      <c r="C35" s="272"/>
      <c r="D35" s="17" t="s">
        <v>46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269"/>
      <c r="C36" s="272"/>
      <c r="D36" s="17" t="s">
        <v>47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269"/>
      <c r="C37" s="272"/>
      <c r="D37" s="17" t="s">
        <v>48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269"/>
      <c r="C38" s="272"/>
      <c r="D38" s="17" t="s">
        <v>49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269"/>
      <c r="C39" s="273"/>
      <c r="D39" s="21" t="s">
        <v>50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269"/>
      <c r="C40" s="284" t="s">
        <v>19</v>
      </c>
      <c r="D40" s="61" t="s">
        <v>40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269"/>
      <c r="C41" s="285"/>
      <c r="D41" s="24" t="s">
        <v>41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269"/>
      <c r="C42" s="285"/>
      <c r="D42" s="4" t="s">
        <v>42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269"/>
      <c r="C43" s="285"/>
      <c r="D43" s="4" t="s">
        <v>43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269"/>
      <c r="C44" s="285"/>
      <c r="D44" s="4" t="s">
        <v>44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269"/>
      <c r="C45" s="285"/>
      <c r="D45" s="4" t="s">
        <v>45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269"/>
      <c r="C46" s="285"/>
      <c r="D46" s="4" t="s">
        <v>46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269"/>
      <c r="C47" s="285"/>
      <c r="D47" s="4" t="s">
        <v>47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269"/>
      <c r="C48" s="285"/>
      <c r="D48" s="4" t="s">
        <v>48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269"/>
      <c r="C49" s="285"/>
      <c r="D49" s="4" t="s">
        <v>49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269"/>
      <c r="C50" s="286"/>
      <c r="D50" s="30" t="s">
        <v>50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269"/>
      <c r="C51" s="277" t="s">
        <v>31</v>
      </c>
      <c r="D51" s="61" t="s">
        <v>40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269"/>
      <c r="C52" s="278"/>
      <c r="D52" s="13" t="s">
        <v>41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269"/>
      <c r="C53" s="278"/>
      <c r="D53" s="17" t="s">
        <v>42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269"/>
      <c r="C54" s="278"/>
      <c r="D54" s="17" t="s">
        <v>43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269"/>
      <c r="C55" s="278"/>
      <c r="D55" s="17" t="s">
        <v>44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269"/>
      <c r="C56" s="278"/>
      <c r="D56" s="17" t="s">
        <v>45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269"/>
      <c r="C57" s="278"/>
      <c r="D57" s="17" t="s">
        <v>46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269"/>
      <c r="C58" s="278"/>
      <c r="D58" s="17" t="s">
        <v>47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269"/>
      <c r="C59" s="278"/>
      <c r="D59" s="17" t="s">
        <v>48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269"/>
      <c r="C60" s="278"/>
      <c r="D60" s="17" t="s">
        <v>49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269"/>
      <c r="C61" s="279"/>
      <c r="D61" s="21" t="s">
        <v>50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269"/>
      <c r="C62" s="280" t="s">
        <v>51</v>
      </c>
      <c r="D62" s="61" t="s">
        <v>40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269"/>
      <c r="C63" s="281"/>
      <c r="D63" s="24" t="s">
        <v>41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269"/>
      <c r="C64" s="281"/>
      <c r="D64" s="4" t="s">
        <v>42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269"/>
      <c r="C65" s="281"/>
      <c r="D65" s="4" t="s">
        <v>43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269"/>
      <c r="C66" s="281"/>
      <c r="D66" s="4" t="s">
        <v>44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269"/>
      <c r="C67" s="281"/>
      <c r="D67" s="4" t="s">
        <v>45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269"/>
      <c r="C68" s="281"/>
      <c r="D68" s="4" t="s">
        <v>46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269"/>
      <c r="C69" s="281"/>
      <c r="D69" s="4" t="s">
        <v>47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269"/>
      <c r="C70" s="281"/>
      <c r="D70" s="4" t="s">
        <v>48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269"/>
      <c r="C71" s="281"/>
      <c r="D71" s="4" t="s">
        <v>49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270"/>
      <c r="C72" s="282"/>
      <c r="D72" s="30" t="s">
        <v>50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45"/>
    </row>
    <row r="74" spans="2:14" x14ac:dyDescent="0.25">
      <c r="B74" s="266" t="s">
        <v>52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</row>
    <row r="76" spans="2:14" x14ac:dyDescent="0.25">
      <c r="B76" s="54"/>
    </row>
    <row r="77" spans="2:14" ht="21.75" customHeight="1" thickBot="1" x14ac:dyDescent="0.3">
      <c r="B77" s="267" t="s">
        <v>53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226</v>
      </c>
      <c r="F79" s="11" t="s">
        <v>227</v>
      </c>
      <c r="G79" s="11" t="s">
        <v>228</v>
      </c>
      <c r="H79" s="11" t="s">
        <v>229</v>
      </c>
      <c r="I79" s="11" t="s">
        <v>230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268" t="s">
        <v>39</v>
      </c>
      <c r="C80" s="271" t="s">
        <v>5</v>
      </c>
      <c r="D80" s="61" t="s">
        <v>40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269"/>
      <c r="C81" s="272"/>
      <c r="D81" s="13" t="s">
        <v>41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269"/>
      <c r="C82" s="272"/>
      <c r="D82" s="17" t="s">
        <v>42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269"/>
      <c r="C83" s="272"/>
      <c r="D83" s="17" t="s">
        <v>43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269"/>
      <c r="C84" s="272"/>
      <c r="D84" s="17" t="s">
        <v>44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269"/>
      <c r="C85" s="272"/>
      <c r="D85" s="17" t="s">
        <v>45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269"/>
      <c r="C86" s="272"/>
      <c r="D86" s="17" t="s">
        <v>46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269"/>
      <c r="C87" s="272"/>
      <c r="D87" s="17" t="s">
        <v>47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269"/>
      <c r="C88" s="272"/>
      <c r="D88" s="17" t="s">
        <v>48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269"/>
      <c r="C89" s="272"/>
      <c r="D89" s="17" t="s">
        <v>49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269"/>
      <c r="C90" s="273"/>
      <c r="D90" s="21" t="s">
        <v>50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269"/>
      <c r="C91" s="274" t="s">
        <v>15</v>
      </c>
      <c r="D91" s="61" t="s">
        <v>40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269"/>
      <c r="C92" s="275"/>
      <c r="D92" s="24" t="s">
        <v>41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269"/>
      <c r="C93" s="275"/>
      <c r="D93" s="4" t="s">
        <v>42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269"/>
      <c r="C94" s="275"/>
      <c r="D94" s="4" t="s">
        <v>43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269"/>
      <c r="C95" s="275"/>
      <c r="D95" s="4" t="s">
        <v>44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269"/>
      <c r="C96" s="275"/>
      <c r="D96" s="4" t="s">
        <v>45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269"/>
      <c r="C97" s="275"/>
      <c r="D97" s="4" t="s">
        <v>46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269"/>
      <c r="C98" s="275"/>
      <c r="D98" s="4" t="s">
        <v>47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269"/>
      <c r="C99" s="275"/>
      <c r="D99" s="4" t="s">
        <v>48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269"/>
      <c r="C100" s="275"/>
      <c r="D100" s="4" t="s">
        <v>49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269"/>
      <c r="C101" s="276"/>
      <c r="D101" s="30" t="s">
        <v>50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269"/>
      <c r="C102" s="271" t="s">
        <v>18</v>
      </c>
      <c r="D102" s="61" t="s">
        <v>40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269"/>
      <c r="C103" s="272"/>
      <c r="D103" s="13" t="s">
        <v>41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269"/>
      <c r="C104" s="272"/>
      <c r="D104" s="17" t="s">
        <v>42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269"/>
      <c r="C105" s="272"/>
      <c r="D105" s="17" t="s">
        <v>43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269"/>
      <c r="C106" s="272"/>
      <c r="D106" s="17" t="s">
        <v>44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269"/>
      <c r="C107" s="272"/>
      <c r="D107" s="17" t="s">
        <v>45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269"/>
      <c r="C108" s="272"/>
      <c r="D108" s="17" t="s">
        <v>46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269"/>
      <c r="C109" s="272"/>
      <c r="D109" s="17" t="s">
        <v>47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269"/>
      <c r="C110" s="272"/>
      <c r="D110" s="17" t="s">
        <v>48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269"/>
      <c r="C111" s="272"/>
      <c r="D111" s="17" t="s">
        <v>49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269"/>
      <c r="C112" s="273"/>
      <c r="D112" s="21" t="s">
        <v>50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269"/>
      <c r="C113" s="274" t="s">
        <v>19</v>
      </c>
      <c r="D113" s="61" t="s">
        <v>40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269"/>
      <c r="C114" s="275"/>
      <c r="D114" s="24" t="s">
        <v>41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269"/>
      <c r="C115" s="275"/>
      <c r="D115" s="4" t="s">
        <v>42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269"/>
      <c r="C116" s="275"/>
      <c r="D116" s="4" t="s">
        <v>43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269"/>
      <c r="C117" s="275"/>
      <c r="D117" s="4" t="s">
        <v>44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269"/>
      <c r="C118" s="275"/>
      <c r="D118" s="4" t="s">
        <v>45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269"/>
      <c r="C119" s="275"/>
      <c r="D119" s="4" t="s">
        <v>46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269"/>
      <c r="C120" s="275"/>
      <c r="D120" s="4" t="s">
        <v>47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269"/>
      <c r="C121" s="275"/>
      <c r="D121" s="4" t="s">
        <v>48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269"/>
      <c r="C122" s="275"/>
      <c r="D122" s="4" t="s">
        <v>49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269"/>
      <c r="C123" s="276"/>
      <c r="D123" s="30" t="s">
        <v>50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269"/>
      <c r="C124" s="277" t="s">
        <v>31</v>
      </c>
      <c r="D124" s="61" t="s">
        <v>40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269"/>
      <c r="C125" s="278"/>
      <c r="D125" s="13" t="s">
        <v>41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269"/>
      <c r="C126" s="278"/>
      <c r="D126" s="17" t="s">
        <v>42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269"/>
      <c r="C127" s="278"/>
      <c r="D127" s="17" t="s">
        <v>43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269"/>
      <c r="C128" s="278"/>
      <c r="D128" s="17" t="s">
        <v>44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269"/>
      <c r="C129" s="278"/>
      <c r="D129" s="17" t="s">
        <v>45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269"/>
      <c r="C130" s="278"/>
      <c r="D130" s="17" t="s">
        <v>46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269"/>
      <c r="C131" s="278"/>
      <c r="D131" s="17" t="s">
        <v>47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269"/>
      <c r="C132" s="278"/>
      <c r="D132" s="17" t="s">
        <v>48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269"/>
      <c r="C133" s="278"/>
      <c r="D133" s="17" t="s">
        <v>49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269"/>
      <c r="C134" s="279"/>
      <c r="D134" s="21" t="s">
        <v>50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269"/>
      <c r="C135" s="280" t="s">
        <v>34</v>
      </c>
      <c r="D135" s="61" t="s">
        <v>40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269"/>
      <c r="C136" s="275"/>
      <c r="D136" s="24" t="s">
        <v>41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269"/>
      <c r="C137" s="275"/>
      <c r="D137" s="4" t="s">
        <v>42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269"/>
      <c r="C138" s="275"/>
      <c r="D138" s="4" t="s">
        <v>43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269"/>
      <c r="C139" s="275"/>
      <c r="D139" s="4" t="s">
        <v>44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269"/>
      <c r="C140" s="275"/>
      <c r="D140" s="4" t="s">
        <v>45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269"/>
      <c r="C141" s="275"/>
      <c r="D141" s="4" t="s">
        <v>46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269"/>
      <c r="C142" s="275"/>
      <c r="D142" s="4" t="s">
        <v>47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269"/>
      <c r="C143" s="275"/>
      <c r="D143" s="4" t="s">
        <v>48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269"/>
      <c r="C144" s="275"/>
      <c r="D144" s="4" t="s">
        <v>49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270"/>
      <c r="C145" s="276"/>
      <c r="D145" s="30" t="s">
        <v>50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45"/>
    </row>
    <row r="147" spans="2:14" x14ac:dyDescent="0.25">
      <c r="B147" s="266" t="s">
        <v>52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</row>
    <row r="148" spans="2:14" x14ac:dyDescent="0.25">
      <c r="B148" s="58"/>
    </row>
    <row r="150" spans="2:14" ht="21.75" thickBot="1" x14ac:dyDescent="0.3">
      <c r="B150" s="267" t="s">
        <v>53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268" t="s">
        <v>39</v>
      </c>
      <c r="C153" s="271" t="s">
        <v>5</v>
      </c>
      <c r="D153" s="61" t="s">
        <v>40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69"/>
      <c r="C154" s="272"/>
      <c r="D154" s="13" t="s">
        <v>41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269"/>
      <c r="C155" s="272"/>
      <c r="D155" s="17" t="s">
        <v>42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269"/>
      <c r="C156" s="272"/>
      <c r="D156" s="17" t="s">
        <v>43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269"/>
      <c r="C157" s="272"/>
      <c r="D157" s="17" t="s">
        <v>44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269"/>
      <c r="C158" s="272"/>
      <c r="D158" s="17" t="s">
        <v>45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269"/>
      <c r="C159" s="272"/>
      <c r="D159" s="17" t="s">
        <v>46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269"/>
      <c r="C160" s="272"/>
      <c r="D160" s="17" t="s">
        <v>47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269"/>
      <c r="C161" s="272"/>
      <c r="D161" s="17" t="s">
        <v>48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269"/>
      <c r="C162" s="272"/>
      <c r="D162" s="17" t="s">
        <v>49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269"/>
      <c r="C163" s="273"/>
      <c r="D163" s="21" t="s">
        <v>50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269"/>
      <c r="C164" s="274" t="s">
        <v>15</v>
      </c>
      <c r="D164" s="61" t="s">
        <v>40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269"/>
      <c r="C165" s="275"/>
      <c r="D165" s="24" t="s">
        <v>41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269"/>
      <c r="C166" s="275"/>
      <c r="D166" s="4" t="s">
        <v>42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269"/>
      <c r="C167" s="275"/>
      <c r="D167" s="4" t="s">
        <v>43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269"/>
      <c r="C168" s="275"/>
      <c r="D168" s="4" t="s">
        <v>44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269"/>
      <c r="C169" s="275"/>
      <c r="D169" s="4" t="s">
        <v>45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269"/>
      <c r="C170" s="275"/>
      <c r="D170" s="4" t="s">
        <v>46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269"/>
      <c r="C171" s="275"/>
      <c r="D171" s="4" t="s">
        <v>47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269"/>
      <c r="C172" s="275"/>
      <c r="D172" s="4" t="s">
        <v>48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269"/>
      <c r="C173" s="275"/>
      <c r="D173" s="4" t="s">
        <v>49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269"/>
      <c r="C174" s="276"/>
      <c r="D174" s="30" t="s">
        <v>50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269"/>
      <c r="C175" s="271" t="s">
        <v>18</v>
      </c>
      <c r="D175" s="61" t="s">
        <v>40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269"/>
      <c r="C176" s="272"/>
      <c r="D176" s="13" t="s">
        <v>41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269"/>
      <c r="C177" s="272"/>
      <c r="D177" s="17" t="s">
        <v>42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269"/>
      <c r="C178" s="272"/>
      <c r="D178" s="17" t="s">
        <v>43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269"/>
      <c r="C179" s="272"/>
      <c r="D179" s="17" t="s">
        <v>44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269"/>
      <c r="C180" s="272"/>
      <c r="D180" s="17" t="s">
        <v>45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269"/>
      <c r="C181" s="272"/>
      <c r="D181" s="17" t="s">
        <v>46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269"/>
      <c r="C182" s="272"/>
      <c r="D182" s="17" t="s">
        <v>47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269"/>
      <c r="C183" s="272"/>
      <c r="D183" s="17" t="s">
        <v>48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269"/>
      <c r="C184" s="272"/>
      <c r="D184" s="17" t="s">
        <v>49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269"/>
      <c r="C185" s="273"/>
      <c r="D185" s="21" t="s">
        <v>50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269"/>
      <c r="C186" s="274" t="s">
        <v>19</v>
      </c>
      <c r="D186" s="61" t="s">
        <v>40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269"/>
      <c r="C187" s="275"/>
      <c r="D187" s="24" t="s">
        <v>41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269"/>
      <c r="C188" s="275"/>
      <c r="D188" s="4" t="s">
        <v>42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269"/>
      <c r="C189" s="275"/>
      <c r="D189" s="4" t="s">
        <v>43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269"/>
      <c r="C190" s="275"/>
      <c r="D190" s="4" t="s">
        <v>44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269"/>
      <c r="C191" s="275"/>
      <c r="D191" s="4" t="s">
        <v>45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269"/>
      <c r="C192" s="275"/>
      <c r="D192" s="4" t="s">
        <v>46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269"/>
      <c r="C193" s="275"/>
      <c r="D193" s="4" t="s">
        <v>47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269"/>
      <c r="C194" s="275"/>
      <c r="D194" s="4" t="s">
        <v>48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269"/>
      <c r="C195" s="275"/>
      <c r="D195" s="4" t="s">
        <v>49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269"/>
      <c r="C196" s="276"/>
      <c r="D196" s="30" t="s">
        <v>50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269"/>
      <c r="C197" s="277" t="s">
        <v>31</v>
      </c>
      <c r="D197" s="61" t="s">
        <v>40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269"/>
      <c r="C198" s="278"/>
      <c r="D198" s="13" t="s">
        <v>41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269"/>
      <c r="C199" s="278"/>
      <c r="D199" s="17" t="s">
        <v>42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269"/>
      <c r="C200" s="278"/>
      <c r="D200" s="17" t="s">
        <v>43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269"/>
      <c r="C201" s="278"/>
      <c r="D201" s="17" t="s">
        <v>44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269"/>
      <c r="C202" s="278"/>
      <c r="D202" s="17" t="s">
        <v>45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269"/>
      <c r="C203" s="278"/>
      <c r="D203" s="17" t="s">
        <v>46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269"/>
      <c r="C204" s="278"/>
      <c r="D204" s="17" t="s">
        <v>47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269"/>
      <c r="C205" s="278"/>
      <c r="D205" s="17" t="s">
        <v>48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269"/>
      <c r="C206" s="278"/>
      <c r="D206" s="17" t="s">
        <v>49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269"/>
      <c r="C207" s="279"/>
      <c r="D207" s="21" t="s">
        <v>50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269"/>
      <c r="C208" s="280" t="s">
        <v>54</v>
      </c>
      <c r="D208" s="61" t="s">
        <v>40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269"/>
      <c r="C209" s="275"/>
      <c r="D209" s="24" t="s">
        <v>41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269"/>
      <c r="C210" s="275"/>
      <c r="D210" s="4" t="s">
        <v>42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269"/>
      <c r="C211" s="275"/>
      <c r="D211" s="4" t="s">
        <v>43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269"/>
      <c r="C212" s="275"/>
      <c r="D212" s="4" t="s">
        <v>44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269"/>
      <c r="C213" s="275"/>
      <c r="D213" s="4" t="s">
        <v>45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269"/>
      <c r="C214" s="275"/>
      <c r="D214" s="4" t="s">
        <v>46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269"/>
      <c r="C215" s="275"/>
      <c r="D215" s="4" t="s">
        <v>47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269"/>
      <c r="C216" s="275"/>
      <c r="D216" s="4" t="s">
        <v>48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269"/>
      <c r="C217" s="275"/>
      <c r="D217" s="4" t="s">
        <v>49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270"/>
      <c r="C218" s="276"/>
      <c r="D218" s="30" t="s">
        <v>50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64"/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45"/>
    </row>
    <row r="220" spans="2:14" x14ac:dyDescent="0.25">
      <c r="B220" s="266" t="s">
        <v>52</v>
      </c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EE3E1-11BF-412B-ACD1-44E9B76B7119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9" t="s">
        <v>129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7"/>
      <c r="C7" s="292">
        <v>2019</v>
      </c>
      <c r="D7" s="293"/>
      <c r="E7" s="294" t="s">
        <v>282</v>
      </c>
      <c r="F7" s="293"/>
      <c r="G7" s="294" t="s">
        <v>283</v>
      </c>
      <c r="H7" s="293"/>
      <c r="I7" s="294" t="s">
        <v>284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96827</v>
      </c>
      <c r="D9" s="114">
        <v>6.719938278408466E-2</v>
      </c>
      <c r="E9" s="113">
        <v>103867</v>
      </c>
      <c r="F9" s="114">
        <f t="shared" ref="F9:L21" si="0">IFERROR(E9/C9-1,"-")</f>
        <v>7.2706992884216115E-2</v>
      </c>
      <c r="G9" s="113">
        <v>18472</v>
      </c>
      <c r="H9" s="114">
        <f t="shared" si="0"/>
        <v>-0.82215718178054631</v>
      </c>
      <c r="I9" s="113">
        <v>95884</v>
      </c>
      <c r="J9" s="114">
        <f t="shared" si="0"/>
        <v>4.190775227371156</v>
      </c>
      <c r="K9" s="113">
        <v>98876</v>
      </c>
      <c r="L9" s="114">
        <f t="shared" si="0"/>
        <v>3.1204371949438814E-2</v>
      </c>
      <c r="M9" s="113">
        <v>114993</v>
      </c>
      <c r="N9" s="114">
        <f t="shared" ref="N9:N13" si="1">IFERROR(M9/K9-1,"-")</f>
        <v>0.1630021440996805</v>
      </c>
      <c r="O9" s="114">
        <f t="shared" ref="O9" si="2">IFERROR(M9/C9-1,"-")</f>
        <v>0.18761295919526577</v>
      </c>
    </row>
    <row r="10" spans="1:16" x14ac:dyDescent="0.25">
      <c r="A10" s="1" t="s">
        <v>69</v>
      </c>
      <c r="B10" s="112" t="s">
        <v>70</v>
      </c>
      <c r="C10" s="113">
        <v>90570</v>
      </c>
      <c r="D10" s="114">
        <v>-3.3198121263877001E-2</v>
      </c>
      <c r="E10" s="113">
        <v>99005</v>
      </c>
      <c r="F10" s="114">
        <f t="shared" si="0"/>
        <v>9.3132383791542539E-2</v>
      </c>
      <c r="G10" s="113">
        <v>9638</v>
      </c>
      <c r="H10" s="114">
        <f t="shared" si="0"/>
        <v>-0.90265138124337152</v>
      </c>
      <c r="I10" s="113">
        <v>101150</v>
      </c>
      <c r="J10" s="114">
        <f t="shared" si="0"/>
        <v>9.4949159576675655</v>
      </c>
      <c r="K10" s="113">
        <v>108040</v>
      </c>
      <c r="L10" s="114">
        <f t="shared" si="0"/>
        <v>6.8116658428077015E-2</v>
      </c>
      <c r="M10" s="113">
        <v>113195</v>
      </c>
      <c r="N10" s="114">
        <f t="shared" si="1"/>
        <v>4.7713809700111076E-2</v>
      </c>
      <c r="O10" s="114">
        <f>IFERROR(M10/C10-1,"-")</f>
        <v>0.24980677928673956</v>
      </c>
    </row>
    <row r="11" spans="1:16" x14ac:dyDescent="0.25">
      <c r="A11" s="1" t="s">
        <v>71</v>
      </c>
      <c r="B11" s="112" t="s">
        <v>72</v>
      </c>
      <c r="C11" s="113">
        <v>94375</v>
      </c>
      <c r="D11" s="114">
        <v>4.6170047666555858E-2</v>
      </c>
      <c r="E11" s="113">
        <v>45771</v>
      </c>
      <c r="F11" s="114">
        <f t="shared" si="0"/>
        <v>-0.51500927152317888</v>
      </c>
      <c r="G11" s="113">
        <v>26161</v>
      </c>
      <c r="H11" s="114">
        <f t="shared" si="0"/>
        <v>-0.42843722007384588</v>
      </c>
      <c r="I11" s="113">
        <v>109311</v>
      </c>
      <c r="J11" s="114">
        <f t="shared" si="0"/>
        <v>3.1783953212797673</v>
      </c>
      <c r="K11" s="113">
        <v>108534</v>
      </c>
      <c r="L11" s="114">
        <f t="shared" si="0"/>
        <v>-7.1081592886351741E-3</v>
      </c>
      <c r="M11" s="113">
        <v>122553</v>
      </c>
      <c r="N11" s="114">
        <f t="shared" si="1"/>
        <v>0.12916689700923212</v>
      </c>
      <c r="O11" s="114">
        <f t="shared" ref="O11:O13" si="3">IFERROR(M11/C11-1,"-")</f>
        <v>0.29857483443708599</v>
      </c>
    </row>
    <row r="12" spans="1:16" x14ac:dyDescent="0.25">
      <c r="A12" s="1" t="s">
        <v>73</v>
      </c>
      <c r="B12" s="112" t="s">
        <v>74</v>
      </c>
      <c r="C12" s="113">
        <v>77887</v>
      </c>
      <c r="D12" s="114">
        <v>-6.1647631439448736E-2</v>
      </c>
      <c r="E12" s="113">
        <v>0</v>
      </c>
      <c r="F12" s="114">
        <f t="shared" si="0"/>
        <v>-1</v>
      </c>
      <c r="G12" s="113">
        <v>34934</v>
      </c>
      <c r="H12" s="114" t="str">
        <f t="shared" si="0"/>
        <v>-</v>
      </c>
      <c r="I12" s="113">
        <v>113016</v>
      </c>
      <c r="J12" s="114">
        <f t="shared" si="0"/>
        <v>2.2351291005896834</v>
      </c>
      <c r="K12" s="113">
        <v>122279</v>
      </c>
      <c r="L12" s="114">
        <f t="shared" si="0"/>
        <v>8.1961846110285341E-2</v>
      </c>
      <c r="M12" s="113">
        <v>113033</v>
      </c>
      <c r="N12" s="114">
        <f t="shared" si="1"/>
        <v>-7.5613964785449683E-2</v>
      </c>
      <c r="O12" s="114">
        <f t="shared" si="3"/>
        <v>0.45124346810122362</v>
      </c>
    </row>
    <row r="13" spans="1:16" x14ac:dyDescent="0.25">
      <c r="A13" s="1" t="s">
        <v>75</v>
      </c>
      <c r="B13" s="112" t="s">
        <v>76</v>
      </c>
      <c r="C13" s="113">
        <v>67335</v>
      </c>
      <c r="D13" s="114">
        <v>-0.12342480733180583</v>
      </c>
      <c r="E13" s="113">
        <v>0</v>
      </c>
      <c r="F13" s="114">
        <f t="shared" si="0"/>
        <v>-1</v>
      </c>
      <c r="G13" s="113">
        <v>42859</v>
      </c>
      <c r="H13" s="114" t="str">
        <f t="shared" si="0"/>
        <v>-</v>
      </c>
      <c r="I13" s="113">
        <v>104052</v>
      </c>
      <c r="J13" s="114">
        <f t="shared" si="0"/>
        <v>1.4277747964254881</v>
      </c>
      <c r="K13" s="113">
        <v>111302</v>
      </c>
      <c r="L13" s="114">
        <f t="shared" si="0"/>
        <v>6.9676700111482637E-2</v>
      </c>
      <c r="M13" s="113">
        <v>117998</v>
      </c>
      <c r="N13" s="114">
        <f t="shared" si="1"/>
        <v>6.0160644013584674E-2</v>
      </c>
      <c r="O13" s="114">
        <f t="shared" si="3"/>
        <v>0.75240216826316186</v>
      </c>
    </row>
    <row r="14" spans="1:16" x14ac:dyDescent="0.25">
      <c r="A14" s="1" t="s">
        <v>77</v>
      </c>
      <c r="B14" s="112" t="s">
        <v>78</v>
      </c>
      <c r="C14" s="113">
        <v>80250</v>
      </c>
      <c r="D14" s="114">
        <v>-3.979611371685654E-2</v>
      </c>
      <c r="E14" s="113">
        <v>0</v>
      </c>
      <c r="F14" s="114">
        <f t="shared" si="0"/>
        <v>-1</v>
      </c>
      <c r="G14" s="113">
        <v>64992</v>
      </c>
      <c r="H14" s="114" t="str">
        <f t="shared" si="0"/>
        <v>-</v>
      </c>
      <c r="I14" s="113">
        <v>93083</v>
      </c>
      <c r="J14" s="114">
        <f t="shared" si="0"/>
        <v>0.43222242737567695</v>
      </c>
      <c r="K14" s="113">
        <v>128219</v>
      </c>
      <c r="L14" s="114">
        <f t="shared" si="0"/>
        <v>0.37746957016855931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93169</v>
      </c>
      <c r="D15" s="114">
        <v>-4.0306132959765928E-2</v>
      </c>
      <c r="E15" s="113">
        <v>0</v>
      </c>
      <c r="F15" s="114">
        <f t="shared" si="0"/>
        <v>-1</v>
      </c>
      <c r="G15" s="113">
        <v>75700</v>
      </c>
      <c r="H15" s="114" t="str">
        <f t="shared" si="0"/>
        <v>-</v>
      </c>
      <c r="I15" s="113">
        <v>99960</v>
      </c>
      <c r="J15" s="114">
        <f t="shared" si="0"/>
        <v>0.32047556142668432</v>
      </c>
      <c r="K15" s="113">
        <v>125973</v>
      </c>
      <c r="L15" s="114">
        <f t="shared" si="0"/>
        <v>0.26023409363745498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106171</v>
      </c>
      <c r="D16" s="114">
        <v>0.12345509184796422</v>
      </c>
      <c r="E16" s="113">
        <v>51125</v>
      </c>
      <c r="F16" s="114">
        <f t="shared" si="0"/>
        <v>-0.51846549434402989</v>
      </c>
      <c r="G16" s="113">
        <v>93383</v>
      </c>
      <c r="H16" s="114">
        <f t="shared" si="0"/>
        <v>0.82656234718826416</v>
      </c>
      <c r="I16" s="113">
        <v>136811</v>
      </c>
      <c r="J16" s="114">
        <f t="shared" si="0"/>
        <v>0.46505252562029487</v>
      </c>
      <c r="K16" s="113">
        <v>135765</v>
      </c>
      <c r="L16" s="114">
        <f t="shared" si="0"/>
        <v>-7.6455840539138009E-3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88940</v>
      </c>
      <c r="D17" s="114">
        <v>3.0925445103857641E-2</v>
      </c>
      <c r="E17" s="113">
        <v>50300</v>
      </c>
      <c r="F17" s="114">
        <f t="shared" si="0"/>
        <v>-0.43445019114009442</v>
      </c>
      <c r="G17" s="113">
        <v>89465</v>
      </c>
      <c r="H17" s="114">
        <f t="shared" si="0"/>
        <v>0.77862823061630215</v>
      </c>
      <c r="I17" s="113">
        <v>107425</v>
      </c>
      <c r="J17" s="114">
        <f t="shared" si="0"/>
        <v>0.20074889621639747</v>
      </c>
      <c r="K17" s="113">
        <v>125237</v>
      </c>
      <c r="L17" s="114">
        <f t="shared" si="0"/>
        <v>0.16580870374680012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84734</v>
      </c>
      <c r="D18" s="114">
        <v>-7.2150498779058991E-2</v>
      </c>
      <c r="E18" s="113">
        <v>20597</v>
      </c>
      <c r="F18" s="114">
        <f t="shared" si="0"/>
        <v>-0.75692166072650879</v>
      </c>
      <c r="G18" s="113">
        <v>105169</v>
      </c>
      <c r="H18" s="114">
        <f t="shared" si="0"/>
        <v>4.1060348594455505</v>
      </c>
      <c r="I18" s="113">
        <v>132612</v>
      </c>
      <c r="J18" s="114">
        <f t="shared" si="0"/>
        <v>0.26094191254076771</v>
      </c>
      <c r="K18" s="113">
        <v>146405</v>
      </c>
      <c r="L18" s="114">
        <f t="shared" si="0"/>
        <v>0.1040101951557928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86307</v>
      </c>
      <c r="D19" s="114">
        <v>-7.1098769816925533E-2</v>
      </c>
      <c r="E19" s="113">
        <v>22189</v>
      </c>
      <c r="F19" s="114">
        <f t="shared" si="0"/>
        <v>-0.74290613739325895</v>
      </c>
      <c r="G19" s="113">
        <v>91621</v>
      </c>
      <c r="H19" s="114">
        <f t="shared" si="0"/>
        <v>3.1291180314570282</v>
      </c>
      <c r="I19" s="113">
        <v>113773</v>
      </c>
      <c r="J19" s="114">
        <f t="shared" si="0"/>
        <v>0.24177863153643808</v>
      </c>
      <c r="K19" s="113">
        <v>116842</v>
      </c>
      <c r="L19" s="114">
        <f t="shared" si="0"/>
        <v>2.697476554191236E-2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89250</v>
      </c>
      <c r="D20" s="114">
        <v>3.2018593679536522E-2</v>
      </c>
      <c r="E20" s="113">
        <v>41809</v>
      </c>
      <c r="F20" s="114">
        <f t="shared" si="0"/>
        <v>-0.53155182072829132</v>
      </c>
      <c r="G20" s="113">
        <v>96818</v>
      </c>
      <c r="H20" s="114">
        <f t="shared" si="0"/>
        <v>1.3157214953718097</v>
      </c>
      <c r="I20" s="113">
        <v>108987</v>
      </c>
      <c r="J20" s="114">
        <f t="shared" si="0"/>
        <v>0.12568943791443732</v>
      </c>
      <c r="K20" s="113">
        <v>119696</v>
      </c>
      <c r="L20" s="114">
        <f t="shared" si="0"/>
        <v>9.8259425436061143E-2</v>
      </c>
      <c r="M20" s="113"/>
      <c r="N20" s="114"/>
      <c r="O20" s="114"/>
    </row>
    <row r="21" spans="1:16" ht="15.75" x14ac:dyDescent="0.25">
      <c r="A21" s="1"/>
      <c r="B21" s="115" t="s">
        <v>27</v>
      </c>
      <c r="C21" s="116">
        <v>1055815</v>
      </c>
      <c r="D21" s="117">
        <v>-1.0103216696934481E-2</v>
      </c>
      <c r="E21" s="116">
        <v>442013</v>
      </c>
      <c r="F21" s="117">
        <f t="shared" si="0"/>
        <v>-0.5813537409489351</v>
      </c>
      <c r="G21" s="116">
        <v>749212</v>
      </c>
      <c r="H21" s="117">
        <f t="shared" si="0"/>
        <v>0.6949999208168085</v>
      </c>
      <c r="I21" s="116">
        <v>1316064</v>
      </c>
      <c r="J21" s="117">
        <f t="shared" si="0"/>
        <v>0.75659759854353648</v>
      </c>
      <c r="K21" s="116">
        <v>1447168</v>
      </c>
      <c r="L21" s="117">
        <f t="shared" si="0"/>
        <v>9.9618255647141885E-2</v>
      </c>
      <c r="M21" s="116">
        <v>581772</v>
      </c>
      <c r="N21" s="117">
        <v>5.9634155448417214E-2</v>
      </c>
      <c r="O21" s="117">
        <v>0.36248284519220419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7" t="s">
        <v>285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9" t="s">
        <v>134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7"/>
      <c r="C29" s="292">
        <v>2019</v>
      </c>
      <c r="D29" s="293"/>
      <c r="E29" s="294" t="s">
        <v>282</v>
      </c>
      <c r="F29" s="293"/>
      <c r="G29" s="294" t="s">
        <v>283</v>
      </c>
      <c r="H29" s="293"/>
      <c r="I29" s="294" t="s">
        <v>284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68</v>
      </c>
      <c r="C31" s="113">
        <v>48362</v>
      </c>
      <c r="D31" s="114">
        <v>0.15216200119118528</v>
      </c>
      <c r="E31" s="113">
        <v>60333</v>
      </c>
      <c r="F31" s="114">
        <f t="shared" ref="F31:J43" si="4">IFERROR(E31/C31-1,"-")</f>
        <v>0.24752905173483319</v>
      </c>
      <c r="G31" s="113">
        <v>18444</v>
      </c>
      <c r="H31" s="114">
        <f t="shared" si="4"/>
        <v>-0.69429665357267167</v>
      </c>
      <c r="I31" s="113">
        <v>82498</v>
      </c>
      <c r="J31" s="114">
        <f t="shared" si="4"/>
        <v>3.4728909130340488</v>
      </c>
      <c r="K31" s="113">
        <v>81033</v>
      </c>
      <c r="L31" s="114">
        <f t="shared" ref="L31:L43" si="5">IFERROR(K31/I31-1,"-")</f>
        <v>-1.7758006254697034E-2</v>
      </c>
      <c r="M31" s="113">
        <v>94186</v>
      </c>
      <c r="N31" s="114">
        <f t="shared" ref="N31:N35" si="6">IFERROR(M31/K31-1,"-")</f>
        <v>0.16231658706946561</v>
      </c>
      <c r="O31" s="114">
        <f t="shared" ref="O31" si="7">IFERROR(M31/C31-1,"-")</f>
        <v>0.94752078077829704</v>
      </c>
    </row>
    <row r="32" spans="1:16" x14ac:dyDescent="0.25">
      <c r="B32" s="112" t="s">
        <v>70</v>
      </c>
      <c r="C32" s="113">
        <v>45160</v>
      </c>
      <c r="D32" s="114">
        <v>2.0311335035358535E-2</v>
      </c>
      <c r="E32" s="113">
        <v>58894</v>
      </c>
      <c r="F32" s="114">
        <f t="shared" si="4"/>
        <v>0.30411868910540307</v>
      </c>
      <c r="G32" s="113">
        <v>0</v>
      </c>
      <c r="H32" s="114">
        <f t="shared" si="4"/>
        <v>-1</v>
      </c>
      <c r="I32" s="113">
        <v>87548</v>
      </c>
      <c r="J32" s="114" t="str">
        <f t="shared" si="4"/>
        <v>-</v>
      </c>
      <c r="K32" s="113">
        <v>91933</v>
      </c>
      <c r="L32" s="114">
        <f t="shared" si="5"/>
        <v>5.0086809521633802E-2</v>
      </c>
      <c r="M32" s="113">
        <v>93044</v>
      </c>
      <c r="N32" s="114">
        <f t="shared" si="6"/>
        <v>1.2084887907497954E-2</v>
      </c>
      <c r="O32" s="114">
        <f>IFERROR(M32/C32-1,"-")</f>
        <v>1.0603188662533216</v>
      </c>
    </row>
    <row r="33" spans="2:16" x14ac:dyDescent="0.25">
      <c r="B33" s="112" t="s">
        <v>72</v>
      </c>
      <c r="C33" s="113">
        <v>54071</v>
      </c>
      <c r="D33" s="114">
        <v>6.4473580596897451E-2</v>
      </c>
      <c r="E33" s="113">
        <v>26023</v>
      </c>
      <c r="F33" s="114">
        <f t="shared" si="4"/>
        <v>-0.5187253795934974</v>
      </c>
      <c r="G33" s="113">
        <v>26161</v>
      </c>
      <c r="H33" s="114">
        <f t="shared" si="4"/>
        <v>5.30300119125382E-3</v>
      </c>
      <c r="I33" s="113">
        <v>95606</v>
      </c>
      <c r="J33" s="114">
        <f t="shared" si="4"/>
        <v>2.6545239096364819</v>
      </c>
      <c r="K33" s="113">
        <v>91721</v>
      </c>
      <c r="L33" s="114">
        <f t="shared" si="5"/>
        <v>-4.063552496705225E-2</v>
      </c>
      <c r="M33" s="113">
        <v>101928</v>
      </c>
      <c r="N33" s="114">
        <f t="shared" si="6"/>
        <v>0.11128313036273041</v>
      </c>
      <c r="O33" s="114">
        <f t="shared" ref="O33:O35" si="8">IFERROR(M33/C33-1,"-")</f>
        <v>0.88507702835161184</v>
      </c>
    </row>
    <row r="34" spans="2:16" x14ac:dyDescent="0.25">
      <c r="B34" s="112" t="s">
        <v>74</v>
      </c>
      <c r="C34" s="113">
        <v>45312</v>
      </c>
      <c r="D34" s="114">
        <v>-7.0294226271082061E-2</v>
      </c>
      <c r="E34" s="113">
        <v>0</v>
      </c>
      <c r="F34" s="114">
        <f t="shared" si="4"/>
        <v>-1</v>
      </c>
      <c r="G34" s="113">
        <v>34911</v>
      </c>
      <c r="H34" s="114" t="str">
        <f t="shared" si="4"/>
        <v>-</v>
      </c>
      <c r="I34" s="113">
        <v>99428</v>
      </c>
      <c r="J34" s="114">
        <f t="shared" si="4"/>
        <v>1.8480421643608032</v>
      </c>
      <c r="K34" s="113">
        <v>105403</v>
      </c>
      <c r="L34" s="114">
        <f t="shared" si="5"/>
        <v>6.0093736170897527E-2</v>
      </c>
      <c r="M34" s="113">
        <v>90674</v>
      </c>
      <c r="N34" s="114">
        <f t="shared" si="6"/>
        <v>-0.139739855601833</v>
      </c>
      <c r="O34" s="114">
        <f t="shared" si="8"/>
        <v>1.0011034604519775</v>
      </c>
    </row>
    <row r="35" spans="2:16" x14ac:dyDescent="0.25">
      <c r="B35" s="112" t="s">
        <v>76</v>
      </c>
      <c r="C35" s="113">
        <v>36253</v>
      </c>
      <c r="D35" s="114">
        <v>-0.21548981844149662</v>
      </c>
      <c r="E35" s="113">
        <v>0</v>
      </c>
      <c r="F35" s="114">
        <f t="shared" si="4"/>
        <v>-1</v>
      </c>
      <c r="G35" s="113">
        <v>42819</v>
      </c>
      <c r="H35" s="114" t="str">
        <f t="shared" si="4"/>
        <v>-</v>
      </c>
      <c r="I35" s="113">
        <v>91838</v>
      </c>
      <c r="J35" s="114">
        <f t="shared" si="4"/>
        <v>1.1447955346925429</v>
      </c>
      <c r="K35" s="113">
        <v>95608</v>
      </c>
      <c r="L35" s="114">
        <f t="shared" si="5"/>
        <v>4.1050545525817217E-2</v>
      </c>
      <c r="M35" s="113">
        <v>97635</v>
      </c>
      <c r="N35" s="114">
        <f t="shared" si="6"/>
        <v>2.1201154715086545E-2</v>
      </c>
      <c r="O35" s="114">
        <f t="shared" si="8"/>
        <v>1.6931564284335088</v>
      </c>
    </row>
    <row r="36" spans="2:16" x14ac:dyDescent="0.25">
      <c r="B36" s="112" t="s">
        <v>78</v>
      </c>
      <c r="C36" s="113">
        <v>45594</v>
      </c>
      <c r="D36" s="114">
        <v>-0.11558978139002585</v>
      </c>
      <c r="E36" s="113">
        <v>0</v>
      </c>
      <c r="F36" s="114">
        <f t="shared" si="4"/>
        <v>-1</v>
      </c>
      <c r="G36" s="113">
        <v>64132</v>
      </c>
      <c r="H36" s="114" t="str">
        <f t="shared" si="4"/>
        <v>-</v>
      </c>
      <c r="I36" s="113">
        <v>81401</v>
      </c>
      <c r="J36" s="114">
        <f t="shared" si="4"/>
        <v>0.26927274995322148</v>
      </c>
      <c r="K36" s="113">
        <v>111389</v>
      </c>
      <c r="L36" s="114">
        <f t="shared" si="5"/>
        <v>0.36839842262380063</v>
      </c>
      <c r="M36" s="113"/>
      <c r="N36" s="114"/>
      <c r="O36" s="114"/>
    </row>
    <row r="37" spans="2:16" x14ac:dyDescent="0.25">
      <c r="B37" s="112" t="s">
        <v>80</v>
      </c>
      <c r="C37" s="113">
        <v>55481</v>
      </c>
      <c r="D37" s="114">
        <v>-2.4732808325130029E-2</v>
      </c>
      <c r="E37" s="113">
        <v>0</v>
      </c>
      <c r="F37" s="114">
        <f t="shared" si="4"/>
        <v>-1</v>
      </c>
      <c r="G37" s="113">
        <v>71982</v>
      </c>
      <c r="H37" s="114" t="str">
        <f t="shared" si="4"/>
        <v>-</v>
      </c>
      <c r="I37" s="113">
        <v>84367</v>
      </c>
      <c r="J37" s="114">
        <f t="shared" si="4"/>
        <v>0.17205690311466748</v>
      </c>
      <c r="K37" s="113">
        <v>104344</v>
      </c>
      <c r="L37" s="114">
        <f t="shared" si="5"/>
        <v>0.23678689535007758</v>
      </c>
      <c r="M37" s="113"/>
      <c r="N37" s="114"/>
      <c r="O37" s="114"/>
    </row>
    <row r="38" spans="2:16" x14ac:dyDescent="0.25">
      <c r="B38" s="112" t="s">
        <v>82</v>
      </c>
      <c r="C38" s="113">
        <v>58545</v>
      </c>
      <c r="D38" s="114">
        <v>0.36950571943203347</v>
      </c>
      <c r="E38" s="113">
        <v>49605</v>
      </c>
      <c r="F38" s="114">
        <f t="shared" si="4"/>
        <v>-0.15270304893671538</v>
      </c>
      <c r="G38" s="113">
        <v>84470</v>
      </c>
      <c r="H38" s="114">
        <f t="shared" si="4"/>
        <v>0.70285253502671097</v>
      </c>
      <c r="I38" s="113">
        <v>115980</v>
      </c>
      <c r="J38" s="114">
        <f t="shared" si="4"/>
        <v>0.37303184562566583</v>
      </c>
      <c r="K38" s="113">
        <v>111788</v>
      </c>
      <c r="L38" s="114">
        <f t="shared" si="5"/>
        <v>-3.6144162786687306E-2</v>
      </c>
      <c r="M38" s="113"/>
      <c r="N38" s="114"/>
      <c r="O38" s="114"/>
    </row>
    <row r="39" spans="2:16" x14ac:dyDescent="0.25">
      <c r="B39" s="112" t="s">
        <v>84</v>
      </c>
      <c r="C39" s="113">
        <v>47515</v>
      </c>
      <c r="D39" s="114">
        <v>-6.9719633487352217E-2</v>
      </c>
      <c r="E39" s="113">
        <v>50276</v>
      </c>
      <c r="F39" s="114">
        <f t="shared" si="4"/>
        <v>5.8107965905503489E-2</v>
      </c>
      <c r="G39" s="113">
        <v>81854</v>
      </c>
      <c r="H39" s="114">
        <f t="shared" si="4"/>
        <v>0.62809292704272424</v>
      </c>
      <c r="I39" s="113">
        <v>92418</v>
      </c>
      <c r="J39" s="114">
        <f t="shared" si="4"/>
        <v>0.12905905636865644</v>
      </c>
      <c r="K39" s="113">
        <v>106633</v>
      </c>
      <c r="L39" s="114">
        <f t="shared" si="5"/>
        <v>0.15381202795992133</v>
      </c>
      <c r="M39" s="113"/>
      <c r="N39" s="114"/>
      <c r="O39" s="114"/>
    </row>
    <row r="40" spans="2:16" x14ac:dyDescent="0.25">
      <c r="B40" s="112" t="s">
        <v>86</v>
      </c>
      <c r="C40" s="113">
        <v>46631</v>
      </c>
      <c r="D40" s="114">
        <v>-2.6472368942984215E-2</v>
      </c>
      <c r="E40" s="113">
        <v>20597</v>
      </c>
      <c r="F40" s="114">
        <f t="shared" si="4"/>
        <v>-0.55829812785486044</v>
      </c>
      <c r="G40" s="113">
        <v>92461</v>
      </c>
      <c r="H40" s="114">
        <f t="shared" si="4"/>
        <v>3.4890518036607272</v>
      </c>
      <c r="I40" s="113">
        <v>115251</v>
      </c>
      <c r="J40" s="114">
        <f t="shared" si="4"/>
        <v>0.24648230064567755</v>
      </c>
      <c r="K40" s="113">
        <v>127971</v>
      </c>
      <c r="L40" s="114">
        <f t="shared" si="5"/>
        <v>0.11036780591925455</v>
      </c>
      <c r="M40" s="113"/>
      <c r="N40" s="114"/>
      <c r="O40" s="114"/>
    </row>
    <row r="41" spans="2:16" x14ac:dyDescent="0.25">
      <c r="B41" s="112" t="s">
        <v>88</v>
      </c>
      <c r="C41" s="113">
        <v>45164</v>
      </c>
      <c r="D41" s="114">
        <v>-2.5587918015102518E-2</v>
      </c>
      <c r="E41" s="113">
        <v>22105</v>
      </c>
      <c r="F41" s="114">
        <f t="shared" si="4"/>
        <v>-0.51056150916659293</v>
      </c>
      <c r="G41" s="113">
        <v>78967</v>
      </c>
      <c r="H41" s="114">
        <f t="shared" si="4"/>
        <v>2.5723591947523183</v>
      </c>
      <c r="I41" s="113">
        <v>96584</v>
      </c>
      <c r="J41" s="114">
        <f t="shared" si="4"/>
        <v>0.22309319082654788</v>
      </c>
      <c r="K41" s="113">
        <v>99767</v>
      </c>
      <c r="L41" s="114">
        <f t="shared" si="5"/>
        <v>3.29557690714819E-2</v>
      </c>
      <c r="M41" s="113"/>
      <c r="N41" s="114"/>
      <c r="O41" s="114"/>
    </row>
    <row r="42" spans="2:16" x14ac:dyDescent="0.25">
      <c r="B42" s="112" t="s">
        <v>90</v>
      </c>
      <c r="C42" s="113">
        <v>43914</v>
      </c>
      <c r="D42" s="114">
        <v>3.9975370624733664E-2</v>
      </c>
      <c r="E42" s="113">
        <v>41689</v>
      </c>
      <c r="F42" s="114">
        <f t="shared" si="4"/>
        <v>-5.0667213189415694E-2</v>
      </c>
      <c r="G42" s="113">
        <v>83769</v>
      </c>
      <c r="H42" s="114">
        <f t="shared" si="4"/>
        <v>1.0093789728705413</v>
      </c>
      <c r="I42" s="113">
        <v>90601</v>
      </c>
      <c r="J42" s="114">
        <f t="shared" si="4"/>
        <v>8.1557616779476927E-2</v>
      </c>
      <c r="K42" s="113">
        <v>98445</v>
      </c>
      <c r="L42" s="114">
        <f t="shared" si="5"/>
        <v>8.6577410845354974E-2</v>
      </c>
      <c r="M42" s="113"/>
      <c r="N42" s="114"/>
      <c r="O42" s="114"/>
    </row>
    <row r="43" spans="2:16" ht="15.75" x14ac:dyDescent="0.25">
      <c r="B43" s="115" t="s">
        <v>27</v>
      </c>
      <c r="C43" s="116">
        <v>572002</v>
      </c>
      <c r="D43" s="117">
        <v>2.2427731890481972E-3</v>
      </c>
      <c r="E43" s="116">
        <v>336567</v>
      </c>
      <c r="F43" s="117">
        <f t="shared" si="4"/>
        <v>-0.41159821119506579</v>
      </c>
      <c r="G43" s="116">
        <v>689608</v>
      </c>
      <c r="H43" s="117">
        <f t="shared" si="4"/>
        <v>1.0489471635662437</v>
      </c>
      <c r="I43" s="116">
        <v>1133520</v>
      </c>
      <c r="J43" s="117">
        <f t="shared" si="4"/>
        <v>0.64371643020382585</v>
      </c>
      <c r="K43" s="116">
        <v>1226035</v>
      </c>
      <c r="L43" s="117">
        <f t="shared" si="5"/>
        <v>8.161743948055622E-2</v>
      </c>
      <c r="M43" s="116">
        <v>477467</v>
      </c>
      <c r="N43" s="117">
        <v>2.527174263149079E-2</v>
      </c>
      <c r="O43" s="117">
        <v>1.0835711605093428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267" t="s">
        <v>286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9" t="s">
        <v>146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7"/>
      <c r="C51" s="292">
        <v>2019</v>
      </c>
      <c r="D51" s="293"/>
      <c r="E51" s="294" t="s">
        <v>282</v>
      </c>
      <c r="F51" s="293"/>
      <c r="G51" s="294" t="s">
        <v>283</v>
      </c>
      <c r="H51" s="293"/>
      <c r="I51" s="294" t="s">
        <v>284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68</v>
      </c>
      <c r="C53" s="113">
        <v>48362</v>
      </c>
      <c r="D53" s="114">
        <v>0.15216200119118528</v>
      </c>
      <c r="E53" s="113">
        <v>60333</v>
      </c>
      <c r="F53" s="114">
        <f t="shared" ref="F53:J65" si="9">IFERROR(E53/C53-1,"-")</f>
        <v>0.24752905173483319</v>
      </c>
      <c r="G53" s="113" t="s">
        <v>319</v>
      </c>
      <c r="H53" s="114" t="str">
        <f t="shared" si="9"/>
        <v>-</v>
      </c>
      <c r="I53" s="113" t="s">
        <v>319</v>
      </c>
      <c r="J53" s="114" t="str">
        <f t="shared" si="9"/>
        <v>-</v>
      </c>
      <c r="K53" s="113" t="s">
        <v>319</v>
      </c>
      <c r="L53" s="114" t="str">
        <f t="shared" ref="L53:L65" si="10">IFERROR(K53/I53-1,"-")</f>
        <v>-</v>
      </c>
      <c r="M53" s="113" t="s">
        <v>319</v>
      </c>
      <c r="N53" s="114" t="str">
        <f t="shared" ref="N53:N57" si="11">IFERROR(M53/K53-1,"-")</f>
        <v>-</v>
      </c>
      <c r="O53" s="114" t="str">
        <f t="shared" ref="O53" si="12">IFERROR(M53/C53-1,"-")</f>
        <v>-</v>
      </c>
    </row>
    <row r="54" spans="1:16" x14ac:dyDescent="0.25">
      <c r="A54" s="1">
        <v>2</v>
      </c>
      <c r="B54" s="112" t="s">
        <v>70</v>
      </c>
      <c r="C54" s="113">
        <v>45160</v>
      </c>
      <c r="D54" s="114">
        <v>2.0311335035358535E-2</v>
      </c>
      <c r="E54" s="113">
        <v>58894</v>
      </c>
      <c r="F54" s="114">
        <f t="shared" si="9"/>
        <v>0.30411868910540307</v>
      </c>
      <c r="G54" s="113" t="s">
        <v>319</v>
      </c>
      <c r="H54" s="114" t="str">
        <f t="shared" si="9"/>
        <v>-</v>
      </c>
      <c r="I54" s="113" t="s">
        <v>319</v>
      </c>
      <c r="J54" s="114" t="str">
        <f t="shared" si="9"/>
        <v>-</v>
      </c>
      <c r="K54" s="113" t="s">
        <v>319</v>
      </c>
      <c r="L54" s="114" t="str">
        <f t="shared" si="10"/>
        <v>-</v>
      </c>
      <c r="M54" s="113" t="s">
        <v>319</v>
      </c>
      <c r="N54" s="114" t="str">
        <f t="shared" si="11"/>
        <v>-</v>
      </c>
      <c r="O54" s="114" t="str">
        <f>IFERROR(M54/C54-1,"-")</f>
        <v>-</v>
      </c>
    </row>
    <row r="55" spans="1:16" x14ac:dyDescent="0.25">
      <c r="A55" s="1">
        <v>3</v>
      </c>
      <c r="B55" s="112" t="s">
        <v>72</v>
      </c>
      <c r="C55" s="113">
        <v>54071</v>
      </c>
      <c r="D55" s="114">
        <v>6.4473580596897451E-2</v>
      </c>
      <c r="E55" s="113">
        <v>26023</v>
      </c>
      <c r="F55" s="114">
        <f t="shared" si="9"/>
        <v>-0.5187253795934974</v>
      </c>
      <c r="G55" s="113" t="s">
        <v>319</v>
      </c>
      <c r="H55" s="114" t="str">
        <f t="shared" si="9"/>
        <v>-</v>
      </c>
      <c r="I55" s="113" t="s">
        <v>319</v>
      </c>
      <c r="J55" s="114" t="str">
        <f t="shared" si="9"/>
        <v>-</v>
      </c>
      <c r="K55" s="113" t="s">
        <v>319</v>
      </c>
      <c r="L55" s="114" t="str">
        <f t="shared" si="10"/>
        <v>-</v>
      </c>
      <c r="M55" s="113" t="s">
        <v>319</v>
      </c>
      <c r="N55" s="114" t="str">
        <f t="shared" si="11"/>
        <v>-</v>
      </c>
      <c r="O55" s="114" t="str">
        <f t="shared" ref="O55:O57" si="13">IFERROR(M55/C55-1,"-")</f>
        <v>-</v>
      </c>
    </row>
    <row r="56" spans="1:16" x14ac:dyDescent="0.25">
      <c r="A56" s="1">
        <v>4</v>
      </c>
      <c r="B56" s="112" t="s">
        <v>74</v>
      </c>
      <c r="C56" s="113">
        <v>45312</v>
      </c>
      <c r="D56" s="114">
        <v>-7.0294226271082061E-2</v>
      </c>
      <c r="E56" s="113" t="s">
        <v>319</v>
      </c>
      <c r="F56" s="114" t="str">
        <f t="shared" si="9"/>
        <v>-</v>
      </c>
      <c r="G56" s="113" t="s">
        <v>319</v>
      </c>
      <c r="H56" s="114" t="str">
        <f t="shared" si="9"/>
        <v>-</v>
      </c>
      <c r="I56" s="113" t="s">
        <v>319</v>
      </c>
      <c r="J56" s="114" t="str">
        <f t="shared" si="9"/>
        <v>-</v>
      </c>
      <c r="K56" s="113" t="s">
        <v>319</v>
      </c>
      <c r="L56" s="114" t="str">
        <f t="shared" si="10"/>
        <v>-</v>
      </c>
      <c r="M56" s="113" t="s">
        <v>319</v>
      </c>
      <c r="N56" s="114" t="str">
        <f t="shared" si="11"/>
        <v>-</v>
      </c>
      <c r="O56" s="114" t="str">
        <f t="shared" si="13"/>
        <v>-</v>
      </c>
    </row>
    <row r="57" spans="1:16" x14ac:dyDescent="0.25">
      <c r="A57" s="1">
        <v>5</v>
      </c>
      <c r="B57" s="112" t="s">
        <v>76</v>
      </c>
      <c r="C57" s="113">
        <v>36253</v>
      </c>
      <c r="D57" s="114">
        <v>-0.21548981844149662</v>
      </c>
      <c r="E57" s="113" t="s">
        <v>319</v>
      </c>
      <c r="F57" s="114" t="str">
        <f t="shared" si="9"/>
        <v>-</v>
      </c>
      <c r="G57" s="113" t="s">
        <v>319</v>
      </c>
      <c r="H57" s="114" t="str">
        <f t="shared" si="9"/>
        <v>-</v>
      </c>
      <c r="I57" s="113" t="s">
        <v>319</v>
      </c>
      <c r="J57" s="114" t="str">
        <f t="shared" si="9"/>
        <v>-</v>
      </c>
      <c r="K57" s="113" t="s">
        <v>319</v>
      </c>
      <c r="L57" s="114" t="str">
        <f t="shared" si="10"/>
        <v>-</v>
      </c>
      <c r="M57" s="113" t="s">
        <v>319</v>
      </c>
      <c r="N57" s="114" t="str">
        <f t="shared" si="11"/>
        <v>-</v>
      </c>
      <c r="O57" s="114" t="str">
        <f t="shared" si="13"/>
        <v>-</v>
      </c>
    </row>
    <row r="58" spans="1:16" x14ac:dyDescent="0.25">
      <c r="A58" s="1">
        <v>6</v>
      </c>
      <c r="B58" s="112" t="s">
        <v>78</v>
      </c>
      <c r="C58" s="113">
        <v>45594</v>
      </c>
      <c r="D58" s="114">
        <v>-0.11558978139002585</v>
      </c>
      <c r="E58" s="113" t="s">
        <v>319</v>
      </c>
      <c r="F58" s="114" t="str">
        <f t="shared" si="9"/>
        <v>-</v>
      </c>
      <c r="G58" s="113" t="s">
        <v>319</v>
      </c>
      <c r="H58" s="114" t="str">
        <f t="shared" si="9"/>
        <v>-</v>
      </c>
      <c r="I58" s="113" t="s">
        <v>319</v>
      </c>
      <c r="J58" s="114" t="str">
        <f t="shared" si="9"/>
        <v>-</v>
      </c>
      <c r="K58" s="113" t="s">
        <v>319</v>
      </c>
      <c r="L58" s="114" t="str">
        <f t="shared" si="10"/>
        <v>-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55481</v>
      </c>
      <c r="D59" s="114">
        <v>-2.4732808325130029E-2</v>
      </c>
      <c r="E59" s="113" t="s">
        <v>319</v>
      </c>
      <c r="F59" s="114" t="str">
        <f t="shared" si="9"/>
        <v>-</v>
      </c>
      <c r="G59" s="113" t="s">
        <v>319</v>
      </c>
      <c r="H59" s="114" t="str">
        <f t="shared" si="9"/>
        <v>-</v>
      </c>
      <c r="I59" s="113" t="s">
        <v>319</v>
      </c>
      <c r="J59" s="114" t="str">
        <f t="shared" si="9"/>
        <v>-</v>
      </c>
      <c r="K59" s="113" t="s">
        <v>319</v>
      </c>
      <c r="L59" s="114" t="str">
        <f t="shared" si="10"/>
        <v>-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58545</v>
      </c>
      <c r="D60" s="114">
        <v>0.36950571943203347</v>
      </c>
      <c r="E60" s="113" t="s">
        <v>319</v>
      </c>
      <c r="F60" s="114" t="str">
        <f t="shared" si="9"/>
        <v>-</v>
      </c>
      <c r="G60" s="113" t="s">
        <v>319</v>
      </c>
      <c r="H60" s="114" t="str">
        <f t="shared" si="9"/>
        <v>-</v>
      </c>
      <c r="I60" s="113" t="s">
        <v>319</v>
      </c>
      <c r="J60" s="114" t="str">
        <f t="shared" si="9"/>
        <v>-</v>
      </c>
      <c r="K60" s="113" t="s">
        <v>319</v>
      </c>
      <c r="L60" s="114" t="str">
        <f t="shared" si="10"/>
        <v>-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47515</v>
      </c>
      <c r="D61" s="114">
        <v>-6.9719633487352217E-2</v>
      </c>
      <c r="E61" s="113" t="s">
        <v>319</v>
      </c>
      <c r="F61" s="114" t="str">
        <f t="shared" si="9"/>
        <v>-</v>
      </c>
      <c r="G61" s="113" t="s">
        <v>319</v>
      </c>
      <c r="H61" s="114" t="str">
        <f t="shared" si="9"/>
        <v>-</v>
      </c>
      <c r="I61" s="113" t="s">
        <v>319</v>
      </c>
      <c r="J61" s="114" t="str">
        <f t="shared" si="9"/>
        <v>-</v>
      </c>
      <c r="K61" s="113" t="s">
        <v>319</v>
      </c>
      <c r="L61" s="114" t="str">
        <f t="shared" si="10"/>
        <v>-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46631</v>
      </c>
      <c r="D62" s="114">
        <v>-2.6472368942984215E-2</v>
      </c>
      <c r="E62" s="113" t="s">
        <v>319</v>
      </c>
      <c r="F62" s="114" t="str">
        <f t="shared" si="9"/>
        <v>-</v>
      </c>
      <c r="G62" s="113" t="s">
        <v>319</v>
      </c>
      <c r="H62" s="114" t="str">
        <f t="shared" si="9"/>
        <v>-</v>
      </c>
      <c r="I62" s="113" t="s">
        <v>319</v>
      </c>
      <c r="J62" s="114" t="str">
        <f t="shared" si="9"/>
        <v>-</v>
      </c>
      <c r="K62" s="113" t="s">
        <v>319</v>
      </c>
      <c r="L62" s="114" t="str">
        <f t="shared" si="10"/>
        <v>-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45164</v>
      </c>
      <c r="D63" s="114">
        <v>-2.5587918015102518E-2</v>
      </c>
      <c r="E63" s="113" t="s">
        <v>319</v>
      </c>
      <c r="F63" s="114" t="str">
        <f t="shared" si="9"/>
        <v>-</v>
      </c>
      <c r="G63" s="113" t="s">
        <v>319</v>
      </c>
      <c r="H63" s="114" t="str">
        <f t="shared" si="9"/>
        <v>-</v>
      </c>
      <c r="I63" s="113" t="s">
        <v>319</v>
      </c>
      <c r="J63" s="114" t="str">
        <f t="shared" si="9"/>
        <v>-</v>
      </c>
      <c r="K63" s="113" t="s">
        <v>319</v>
      </c>
      <c r="L63" s="114" t="str">
        <f t="shared" si="10"/>
        <v>-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43914</v>
      </c>
      <c r="D64" s="114">
        <v>3.9975370624733664E-2</v>
      </c>
      <c r="E64" s="113" t="s">
        <v>319</v>
      </c>
      <c r="F64" s="114" t="str">
        <f t="shared" si="9"/>
        <v>-</v>
      </c>
      <c r="G64" s="113" t="s">
        <v>319</v>
      </c>
      <c r="H64" s="114" t="str">
        <f t="shared" si="9"/>
        <v>-</v>
      </c>
      <c r="I64" s="113" t="s">
        <v>319</v>
      </c>
      <c r="J64" s="114" t="str">
        <f t="shared" si="9"/>
        <v>-</v>
      </c>
      <c r="K64" s="113" t="s">
        <v>319</v>
      </c>
      <c r="L64" s="114" t="str">
        <f t="shared" si="10"/>
        <v>-</v>
      </c>
      <c r="M64" s="113"/>
      <c r="N64" s="114"/>
      <c r="O64" s="114"/>
    </row>
    <row r="65" spans="1:16" ht="15.75" x14ac:dyDescent="0.25">
      <c r="B65" s="115" t="s">
        <v>27</v>
      </c>
      <c r="C65" s="116">
        <v>572002</v>
      </c>
      <c r="D65" s="117">
        <v>2.2427731890481972E-3</v>
      </c>
      <c r="E65" s="263" t="s">
        <v>319</v>
      </c>
      <c r="F65" s="117" t="str">
        <f t="shared" si="9"/>
        <v>-</v>
      </c>
      <c r="G65" s="263" t="s">
        <v>319</v>
      </c>
      <c r="H65" s="117" t="str">
        <f t="shared" si="9"/>
        <v>-</v>
      </c>
      <c r="I65" s="263" t="s">
        <v>319</v>
      </c>
      <c r="J65" s="117" t="str">
        <f t="shared" si="9"/>
        <v>-</v>
      </c>
      <c r="K65" s="263" t="s">
        <v>319</v>
      </c>
      <c r="L65" s="117" t="str">
        <f t="shared" si="10"/>
        <v>-</v>
      </c>
      <c r="M65" s="263" t="s">
        <v>319</v>
      </c>
      <c r="N65" s="117" t="s">
        <v>233</v>
      </c>
      <c r="O65" s="117">
        <v>-1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7" t="s">
        <v>287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9" t="s">
        <v>59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7"/>
      <c r="C73" s="292">
        <v>2019</v>
      </c>
      <c r="D73" s="293"/>
      <c r="E73" s="294" t="s">
        <v>282</v>
      </c>
      <c r="F73" s="293"/>
      <c r="G73" s="294" t="s">
        <v>283</v>
      </c>
      <c r="H73" s="293"/>
      <c r="I73" s="294" t="s">
        <v>284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68</v>
      </c>
      <c r="C75" s="113">
        <v>0</v>
      </c>
      <c r="D75" s="114" t="s">
        <v>233</v>
      </c>
      <c r="E75" s="113">
        <v>0</v>
      </c>
      <c r="F75" s="114" t="str">
        <f t="shared" ref="F75:J87" si="14">IFERROR(E75/C75-1,"-")</f>
        <v>-</v>
      </c>
      <c r="G75" s="113">
        <v>0</v>
      </c>
      <c r="H75" s="114" t="str">
        <f t="shared" si="14"/>
        <v>-</v>
      </c>
      <c r="I75" s="113">
        <v>0</v>
      </c>
      <c r="J75" s="114" t="str">
        <f t="shared" si="14"/>
        <v>-</v>
      </c>
      <c r="K75" s="113">
        <v>0</v>
      </c>
      <c r="L75" s="114" t="str">
        <f t="shared" ref="L75:L87" si="15">IFERROR(K75/I75-1,"-")</f>
        <v>-</v>
      </c>
      <c r="M75" s="113">
        <v>0</v>
      </c>
      <c r="N75" s="114" t="str">
        <f t="shared" ref="N75:N79" si="16">IFERROR(M75/K75-1,"-")</f>
        <v>-</v>
      </c>
      <c r="O75" s="114" t="str">
        <f t="shared" ref="O75" si="17">IFERROR(M75/C75-1,"-")</f>
        <v>-</v>
      </c>
    </row>
    <row r="76" spans="1:16" x14ac:dyDescent="0.25">
      <c r="A76" s="1">
        <v>2</v>
      </c>
      <c r="B76" s="112" t="s">
        <v>70</v>
      </c>
      <c r="C76" s="113">
        <v>0</v>
      </c>
      <c r="D76" s="114" t="s">
        <v>233</v>
      </c>
      <c r="E76" s="113">
        <v>0</v>
      </c>
      <c r="F76" s="114" t="str">
        <f t="shared" si="14"/>
        <v>-</v>
      </c>
      <c r="G76" s="113">
        <v>0</v>
      </c>
      <c r="H76" s="114" t="str">
        <f t="shared" si="14"/>
        <v>-</v>
      </c>
      <c r="I76" s="113">
        <v>0</v>
      </c>
      <c r="J76" s="114" t="str">
        <f t="shared" si="14"/>
        <v>-</v>
      </c>
      <c r="K76" s="113">
        <v>0</v>
      </c>
      <c r="L76" s="114" t="str">
        <f t="shared" si="15"/>
        <v>-</v>
      </c>
      <c r="M76" s="113">
        <v>0</v>
      </c>
      <c r="N76" s="114" t="str">
        <f t="shared" si="16"/>
        <v>-</v>
      </c>
      <c r="O76" s="114" t="str">
        <f>IFERROR(M76/C76-1,"-")</f>
        <v>-</v>
      </c>
    </row>
    <row r="77" spans="1:16" x14ac:dyDescent="0.25">
      <c r="A77" s="1">
        <v>3</v>
      </c>
      <c r="B77" s="112" t="s">
        <v>72</v>
      </c>
      <c r="C77" s="113">
        <v>0</v>
      </c>
      <c r="D77" s="114" t="s">
        <v>233</v>
      </c>
      <c r="E77" s="113">
        <v>0</v>
      </c>
      <c r="F77" s="114" t="str">
        <f t="shared" si="14"/>
        <v>-</v>
      </c>
      <c r="G77" s="113">
        <v>0</v>
      </c>
      <c r="H77" s="114" t="str">
        <f t="shared" si="14"/>
        <v>-</v>
      </c>
      <c r="I77" s="113">
        <v>0</v>
      </c>
      <c r="J77" s="114" t="str">
        <f t="shared" si="14"/>
        <v>-</v>
      </c>
      <c r="K77" s="113">
        <v>0</v>
      </c>
      <c r="L77" s="114" t="str">
        <f t="shared" si="15"/>
        <v>-</v>
      </c>
      <c r="M77" s="113">
        <v>0</v>
      </c>
      <c r="N77" s="114" t="str">
        <f t="shared" si="16"/>
        <v>-</v>
      </c>
      <c r="O77" s="114" t="str">
        <f t="shared" ref="O77:O79" si="18">IFERROR(M77/C77-1,"-")</f>
        <v>-</v>
      </c>
    </row>
    <row r="78" spans="1:16" x14ac:dyDescent="0.25">
      <c r="A78" s="1">
        <v>4</v>
      </c>
      <c r="B78" s="112" t="s">
        <v>74</v>
      </c>
      <c r="C78" s="113">
        <v>0</v>
      </c>
      <c r="D78" s="114" t="s">
        <v>233</v>
      </c>
      <c r="E78" s="113">
        <v>0</v>
      </c>
      <c r="F78" s="114" t="str">
        <f t="shared" si="14"/>
        <v>-</v>
      </c>
      <c r="G78" s="113">
        <v>0</v>
      </c>
      <c r="H78" s="114" t="str">
        <f t="shared" si="14"/>
        <v>-</v>
      </c>
      <c r="I78" s="113">
        <v>0</v>
      </c>
      <c r="J78" s="114" t="str">
        <f t="shared" si="14"/>
        <v>-</v>
      </c>
      <c r="K78" s="113">
        <v>0</v>
      </c>
      <c r="L78" s="114" t="str">
        <f t="shared" si="15"/>
        <v>-</v>
      </c>
      <c r="M78" s="113">
        <v>0</v>
      </c>
      <c r="N78" s="114" t="str">
        <f t="shared" si="16"/>
        <v>-</v>
      </c>
      <c r="O78" s="114" t="str">
        <f t="shared" si="18"/>
        <v>-</v>
      </c>
    </row>
    <row r="79" spans="1:16" x14ac:dyDescent="0.25">
      <c r="A79" s="1">
        <v>5</v>
      </c>
      <c r="B79" s="112" t="s">
        <v>76</v>
      </c>
      <c r="C79" s="113">
        <v>0</v>
      </c>
      <c r="D79" s="114" t="s">
        <v>233</v>
      </c>
      <c r="E79" s="113">
        <v>0</v>
      </c>
      <c r="F79" s="114" t="str">
        <f t="shared" si="14"/>
        <v>-</v>
      </c>
      <c r="G79" s="113">
        <v>0</v>
      </c>
      <c r="H79" s="114" t="str">
        <f t="shared" si="14"/>
        <v>-</v>
      </c>
      <c r="I79" s="113">
        <v>0</v>
      </c>
      <c r="J79" s="114" t="str">
        <f t="shared" si="14"/>
        <v>-</v>
      </c>
      <c r="K79" s="113">
        <v>0</v>
      </c>
      <c r="L79" s="114" t="str">
        <f t="shared" si="15"/>
        <v>-</v>
      </c>
      <c r="M79" s="113">
        <v>0</v>
      </c>
      <c r="N79" s="114" t="str">
        <f t="shared" si="16"/>
        <v>-</v>
      </c>
      <c r="O79" s="114" t="str">
        <f t="shared" si="18"/>
        <v>-</v>
      </c>
    </row>
    <row r="80" spans="1:16" x14ac:dyDescent="0.25">
      <c r="A80" s="1">
        <v>6</v>
      </c>
      <c r="B80" s="112" t="s">
        <v>78</v>
      </c>
      <c r="C80" s="113">
        <v>0</v>
      </c>
      <c r="D80" s="114" t="s">
        <v>233</v>
      </c>
      <c r="E80" s="113">
        <v>0</v>
      </c>
      <c r="F80" s="114" t="str">
        <f t="shared" si="14"/>
        <v>-</v>
      </c>
      <c r="G80" s="113">
        <v>0</v>
      </c>
      <c r="H80" s="114" t="str">
        <f t="shared" si="14"/>
        <v>-</v>
      </c>
      <c r="I80" s="113">
        <v>0</v>
      </c>
      <c r="J80" s="114" t="str">
        <f t="shared" si="14"/>
        <v>-</v>
      </c>
      <c r="K80" s="113">
        <v>0</v>
      </c>
      <c r="L80" s="114" t="str">
        <f t="shared" si="15"/>
        <v>-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0</v>
      </c>
      <c r="D81" s="114" t="s">
        <v>233</v>
      </c>
      <c r="E81" s="113">
        <v>0</v>
      </c>
      <c r="F81" s="114" t="str">
        <f t="shared" si="14"/>
        <v>-</v>
      </c>
      <c r="G81" s="113">
        <v>0</v>
      </c>
      <c r="H81" s="114" t="str">
        <f t="shared" si="14"/>
        <v>-</v>
      </c>
      <c r="I81" s="113">
        <v>0</v>
      </c>
      <c r="J81" s="114" t="str">
        <f t="shared" si="14"/>
        <v>-</v>
      </c>
      <c r="K81" s="113">
        <v>0</v>
      </c>
      <c r="L81" s="114" t="str">
        <f t="shared" si="15"/>
        <v>-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0</v>
      </c>
      <c r="D82" s="114" t="s">
        <v>233</v>
      </c>
      <c r="E82" s="113">
        <v>0</v>
      </c>
      <c r="F82" s="114" t="str">
        <f t="shared" si="14"/>
        <v>-</v>
      </c>
      <c r="G82" s="113">
        <v>0</v>
      </c>
      <c r="H82" s="114" t="str">
        <f t="shared" si="14"/>
        <v>-</v>
      </c>
      <c r="I82" s="113">
        <v>0</v>
      </c>
      <c r="J82" s="114" t="str">
        <f t="shared" si="14"/>
        <v>-</v>
      </c>
      <c r="K82" s="113">
        <v>0</v>
      </c>
      <c r="L82" s="114" t="str">
        <f t="shared" si="15"/>
        <v>-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0</v>
      </c>
      <c r="D83" s="114" t="s">
        <v>233</v>
      </c>
      <c r="E83" s="113">
        <v>0</v>
      </c>
      <c r="F83" s="114" t="str">
        <f t="shared" si="14"/>
        <v>-</v>
      </c>
      <c r="G83" s="113">
        <v>0</v>
      </c>
      <c r="H83" s="114" t="str">
        <f t="shared" si="14"/>
        <v>-</v>
      </c>
      <c r="I83" s="113">
        <v>0</v>
      </c>
      <c r="J83" s="114" t="str">
        <f t="shared" si="14"/>
        <v>-</v>
      </c>
      <c r="K83" s="113">
        <v>0</v>
      </c>
      <c r="L83" s="114" t="str">
        <f t="shared" si="15"/>
        <v>-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0</v>
      </c>
      <c r="D84" s="114" t="s">
        <v>233</v>
      </c>
      <c r="E84" s="113">
        <v>0</v>
      </c>
      <c r="F84" s="114" t="str">
        <f t="shared" si="14"/>
        <v>-</v>
      </c>
      <c r="G84" s="113">
        <v>0</v>
      </c>
      <c r="H84" s="114" t="str">
        <f t="shared" si="14"/>
        <v>-</v>
      </c>
      <c r="I84" s="113">
        <v>0</v>
      </c>
      <c r="J84" s="114" t="str">
        <f t="shared" si="14"/>
        <v>-</v>
      </c>
      <c r="K84" s="113">
        <v>0</v>
      </c>
      <c r="L84" s="114" t="str">
        <f t="shared" si="15"/>
        <v>-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0</v>
      </c>
      <c r="D85" s="114" t="s">
        <v>233</v>
      </c>
      <c r="E85" s="113">
        <v>0</v>
      </c>
      <c r="F85" s="114" t="str">
        <f t="shared" si="14"/>
        <v>-</v>
      </c>
      <c r="G85" s="113">
        <v>0</v>
      </c>
      <c r="H85" s="114" t="str">
        <f t="shared" si="14"/>
        <v>-</v>
      </c>
      <c r="I85" s="113">
        <v>0</v>
      </c>
      <c r="J85" s="114" t="str">
        <f t="shared" si="14"/>
        <v>-</v>
      </c>
      <c r="K85" s="113">
        <v>0</v>
      </c>
      <c r="L85" s="114" t="str">
        <f t="shared" si="15"/>
        <v>-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0</v>
      </c>
      <c r="D86" s="114" t="s">
        <v>233</v>
      </c>
      <c r="E86" s="113">
        <v>0</v>
      </c>
      <c r="F86" s="114" t="str">
        <f t="shared" si="14"/>
        <v>-</v>
      </c>
      <c r="G86" s="113">
        <v>0</v>
      </c>
      <c r="H86" s="114" t="str">
        <f t="shared" si="14"/>
        <v>-</v>
      </c>
      <c r="I86" s="113">
        <v>0</v>
      </c>
      <c r="J86" s="114" t="str">
        <f t="shared" si="14"/>
        <v>-</v>
      </c>
      <c r="K86" s="113">
        <v>0</v>
      </c>
      <c r="L86" s="114" t="str">
        <f t="shared" si="15"/>
        <v>-</v>
      </c>
      <c r="M86" s="113"/>
      <c r="N86" s="114"/>
      <c r="O86" s="114"/>
    </row>
    <row r="87" spans="1:16" ht="15.75" x14ac:dyDescent="0.25">
      <c r="B87" s="115" t="s">
        <v>27</v>
      </c>
      <c r="C87" s="116">
        <v>0</v>
      </c>
      <c r="D87" s="117" t="s">
        <v>233</v>
      </c>
      <c r="E87" s="116">
        <v>0</v>
      </c>
      <c r="F87" s="117" t="str">
        <f t="shared" si="14"/>
        <v>-</v>
      </c>
      <c r="G87" s="116">
        <v>0</v>
      </c>
      <c r="H87" s="117" t="str">
        <f t="shared" si="14"/>
        <v>-</v>
      </c>
      <c r="I87" s="116">
        <v>0</v>
      </c>
      <c r="J87" s="117" t="str">
        <f t="shared" si="14"/>
        <v>-</v>
      </c>
      <c r="K87" s="116">
        <v>0</v>
      </c>
      <c r="L87" s="117" t="str">
        <f t="shared" si="15"/>
        <v>-</v>
      </c>
      <c r="M87" s="116">
        <v>0</v>
      </c>
      <c r="N87" s="117" t="s">
        <v>233</v>
      </c>
      <c r="O87" s="117" t="s">
        <v>233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7" t="s">
        <v>288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9" t="s">
        <v>29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7"/>
      <c r="C95" s="292">
        <v>2019</v>
      </c>
      <c r="D95" s="293"/>
      <c r="E95" s="294" t="s">
        <v>282</v>
      </c>
      <c r="F95" s="293"/>
      <c r="G95" s="294" t="s">
        <v>283</v>
      </c>
      <c r="H95" s="293"/>
      <c r="I95" s="294" t="s">
        <v>284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13">
        <v>48465</v>
      </c>
      <c r="D97" s="114">
        <v>-5.9481078863706793E-3</v>
      </c>
      <c r="E97" s="113">
        <v>43534</v>
      </c>
      <c r="F97" s="114">
        <f t="shared" ref="F97:J109" si="19">IFERROR(E97/C97-1,"-")</f>
        <v>-0.10174352625606109</v>
      </c>
      <c r="G97" s="113">
        <v>28</v>
      </c>
      <c r="H97" s="114">
        <f t="shared" si="19"/>
        <v>-0.99935682455092567</v>
      </c>
      <c r="I97" s="113">
        <v>13386</v>
      </c>
      <c r="J97" s="114">
        <f t="shared" si="19"/>
        <v>477.07142857142856</v>
      </c>
      <c r="K97" s="113">
        <v>17843</v>
      </c>
      <c r="L97" s="114">
        <f t="shared" ref="L97:L109" si="20">IFERROR(K97/I97-1,"-")</f>
        <v>0.3329598087554162</v>
      </c>
      <c r="M97" s="113">
        <v>20807</v>
      </c>
      <c r="N97" s="114">
        <f t="shared" ref="N97:N101" si="21">IFERROR(M97/K97-1,"-")</f>
        <v>0.16611556352631274</v>
      </c>
      <c r="O97" s="114">
        <f t="shared" ref="O97" si="22">IFERROR(M97/C97-1,"-")</f>
        <v>-0.57067987207262971</v>
      </c>
    </row>
    <row r="98" spans="2:15" x14ac:dyDescent="0.25">
      <c r="B98" s="112" t="s">
        <v>70</v>
      </c>
      <c r="C98" s="113">
        <v>45410</v>
      </c>
      <c r="D98" s="114">
        <v>-8.1122645136485927E-2</v>
      </c>
      <c r="E98" s="113">
        <v>40111</v>
      </c>
      <c r="F98" s="114">
        <f t="shared" si="19"/>
        <v>-0.11669235851134108</v>
      </c>
      <c r="G98" s="113">
        <v>0</v>
      </c>
      <c r="H98" s="114">
        <f t="shared" si="19"/>
        <v>-1</v>
      </c>
      <c r="I98" s="113">
        <v>13602</v>
      </c>
      <c r="J98" s="114" t="str">
        <f t="shared" si="19"/>
        <v>-</v>
      </c>
      <c r="K98" s="113">
        <v>16107</v>
      </c>
      <c r="L98" s="114">
        <f t="shared" si="20"/>
        <v>0.18416409351565943</v>
      </c>
      <c r="M98" s="113">
        <v>20151</v>
      </c>
      <c r="N98" s="114">
        <f t="shared" si="21"/>
        <v>0.25107096293536979</v>
      </c>
      <c r="O98" s="114">
        <f>IFERROR(M98/C98-1,"-")</f>
        <v>-0.55624311825589079</v>
      </c>
    </row>
    <row r="99" spans="2:15" x14ac:dyDescent="0.25">
      <c r="B99" s="112" t="s">
        <v>72</v>
      </c>
      <c r="C99" s="113">
        <v>40304</v>
      </c>
      <c r="D99" s="114">
        <v>2.2580808849647305E-2</v>
      </c>
      <c r="E99" s="113">
        <v>19748</v>
      </c>
      <c r="F99" s="114">
        <f t="shared" si="19"/>
        <v>-0.51002381897578397</v>
      </c>
      <c r="G99" s="113">
        <v>0</v>
      </c>
      <c r="H99" s="114">
        <f t="shared" si="19"/>
        <v>-1</v>
      </c>
      <c r="I99" s="113">
        <v>13705</v>
      </c>
      <c r="J99" s="114" t="str">
        <f t="shared" si="19"/>
        <v>-</v>
      </c>
      <c r="K99" s="113">
        <v>16813</v>
      </c>
      <c r="L99" s="114">
        <f t="shared" si="20"/>
        <v>0.22677854797519159</v>
      </c>
      <c r="M99" s="113">
        <v>20625</v>
      </c>
      <c r="N99" s="114">
        <f t="shared" si="21"/>
        <v>0.22672931660024975</v>
      </c>
      <c r="O99" s="114">
        <f t="shared" ref="O99:O101" si="23">IFERROR(M99/C99-1,"-")</f>
        <v>-0.48826419213973804</v>
      </c>
    </row>
    <row r="100" spans="2:15" x14ac:dyDescent="0.25">
      <c r="B100" s="112" t="s">
        <v>74</v>
      </c>
      <c r="C100" s="113">
        <v>32575</v>
      </c>
      <c r="D100" s="114">
        <v>-4.9349209128582316E-2</v>
      </c>
      <c r="E100" s="113">
        <v>0</v>
      </c>
      <c r="F100" s="114">
        <f t="shared" si="19"/>
        <v>-1</v>
      </c>
      <c r="G100" s="113">
        <v>23</v>
      </c>
      <c r="H100" s="114" t="str">
        <f t="shared" si="19"/>
        <v>-</v>
      </c>
      <c r="I100" s="113">
        <v>13588</v>
      </c>
      <c r="J100" s="114">
        <f t="shared" si="19"/>
        <v>589.78260869565213</v>
      </c>
      <c r="K100" s="113">
        <v>16876</v>
      </c>
      <c r="L100" s="114">
        <f t="shared" si="20"/>
        <v>0.24197821607300551</v>
      </c>
      <c r="M100" s="113">
        <v>22359</v>
      </c>
      <c r="N100" s="114">
        <f t="shared" si="21"/>
        <v>0.32489926522872725</v>
      </c>
      <c r="O100" s="114">
        <f t="shared" si="23"/>
        <v>-0.3136147352264006</v>
      </c>
    </row>
    <row r="101" spans="2:15" x14ac:dyDescent="0.25">
      <c r="B101" s="112" t="s">
        <v>76</v>
      </c>
      <c r="C101" s="113">
        <v>31082</v>
      </c>
      <c r="D101" s="114">
        <v>1.5585688612971715E-2</v>
      </c>
      <c r="E101" s="113">
        <v>0</v>
      </c>
      <c r="F101" s="114">
        <f t="shared" si="19"/>
        <v>-1</v>
      </c>
      <c r="G101" s="113">
        <v>40</v>
      </c>
      <c r="H101" s="114" t="str">
        <f t="shared" si="19"/>
        <v>-</v>
      </c>
      <c r="I101" s="113">
        <v>12214</v>
      </c>
      <c r="J101" s="114">
        <f t="shared" si="19"/>
        <v>304.35000000000002</v>
      </c>
      <c r="K101" s="113">
        <v>15694</v>
      </c>
      <c r="L101" s="114">
        <f t="shared" si="20"/>
        <v>0.28491894547240881</v>
      </c>
      <c r="M101" s="113">
        <v>20363</v>
      </c>
      <c r="N101" s="114">
        <f t="shared" si="21"/>
        <v>0.29750223015165034</v>
      </c>
      <c r="O101" s="114">
        <f t="shared" si="23"/>
        <v>-0.34486197799369411</v>
      </c>
    </row>
    <row r="102" spans="2:15" x14ac:dyDescent="0.25">
      <c r="B102" s="112" t="s">
        <v>78</v>
      </c>
      <c r="C102" s="113">
        <v>34656</v>
      </c>
      <c r="D102" s="114">
        <v>8.2222152827655215E-2</v>
      </c>
      <c r="E102" s="113">
        <v>0</v>
      </c>
      <c r="F102" s="114">
        <f t="shared" si="19"/>
        <v>-1</v>
      </c>
      <c r="G102" s="113">
        <v>860</v>
      </c>
      <c r="H102" s="114" t="str">
        <f t="shared" si="19"/>
        <v>-</v>
      </c>
      <c r="I102" s="113">
        <v>11682</v>
      </c>
      <c r="J102" s="114">
        <f t="shared" si="19"/>
        <v>12.583720930232559</v>
      </c>
      <c r="K102" s="113">
        <v>16830</v>
      </c>
      <c r="L102" s="114">
        <f t="shared" si="20"/>
        <v>0.44067796610169485</v>
      </c>
      <c r="M102" s="113"/>
      <c r="N102" s="114"/>
      <c r="O102" s="114"/>
    </row>
    <row r="103" spans="2:15" x14ac:dyDescent="0.25">
      <c r="B103" s="112" t="s">
        <v>80</v>
      </c>
      <c r="C103" s="113">
        <v>37688</v>
      </c>
      <c r="D103" s="114">
        <v>-6.2347614071752044E-2</v>
      </c>
      <c r="E103" s="113">
        <v>0</v>
      </c>
      <c r="F103" s="114">
        <f t="shared" si="19"/>
        <v>-1</v>
      </c>
      <c r="G103" s="113">
        <v>3718</v>
      </c>
      <c r="H103" s="114" t="str">
        <f t="shared" si="19"/>
        <v>-</v>
      </c>
      <c r="I103" s="113">
        <v>15593</v>
      </c>
      <c r="J103" s="114">
        <f t="shared" si="19"/>
        <v>3.1939214631522326</v>
      </c>
      <c r="K103" s="113">
        <v>21629</v>
      </c>
      <c r="L103" s="114">
        <f t="shared" si="20"/>
        <v>0.38709677419354849</v>
      </c>
      <c r="M103" s="113"/>
      <c r="N103" s="114"/>
      <c r="O103" s="114"/>
    </row>
    <row r="104" spans="2:15" x14ac:dyDescent="0.25">
      <c r="B104" s="112" t="s">
        <v>82</v>
      </c>
      <c r="C104" s="113">
        <v>47626</v>
      </c>
      <c r="D104" s="114">
        <v>-7.9779731426915301E-2</v>
      </c>
      <c r="E104" s="113">
        <v>1520</v>
      </c>
      <c r="F104" s="114">
        <f t="shared" si="19"/>
        <v>-0.96808465963969259</v>
      </c>
      <c r="G104" s="113">
        <v>8913</v>
      </c>
      <c r="H104" s="114">
        <f t="shared" si="19"/>
        <v>4.8638157894736844</v>
      </c>
      <c r="I104" s="113">
        <v>20831</v>
      </c>
      <c r="J104" s="114">
        <f t="shared" si="19"/>
        <v>1.3371479860877371</v>
      </c>
      <c r="K104" s="113">
        <v>23977</v>
      </c>
      <c r="L104" s="114">
        <f t="shared" si="20"/>
        <v>0.15102491479045654</v>
      </c>
      <c r="M104" s="113"/>
      <c r="N104" s="114"/>
      <c r="O104" s="114"/>
    </row>
    <row r="105" spans="2:15" x14ac:dyDescent="0.25">
      <c r="B105" s="112" t="s">
        <v>84</v>
      </c>
      <c r="C105" s="113">
        <v>41425</v>
      </c>
      <c r="D105" s="114">
        <v>0.17698033867484941</v>
      </c>
      <c r="E105" s="113">
        <v>24</v>
      </c>
      <c r="F105" s="114">
        <f t="shared" si="19"/>
        <v>-0.9994206397103198</v>
      </c>
      <c r="G105" s="113">
        <v>7611</v>
      </c>
      <c r="H105" s="114">
        <f t="shared" si="19"/>
        <v>316.125</v>
      </c>
      <c r="I105" s="113">
        <v>15007</v>
      </c>
      <c r="J105" s="114">
        <f t="shared" si="19"/>
        <v>0.97175141242937846</v>
      </c>
      <c r="K105" s="113">
        <v>18604</v>
      </c>
      <c r="L105" s="114">
        <f t="shared" si="20"/>
        <v>0.23968814553208495</v>
      </c>
      <c r="M105" s="113"/>
      <c r="N105" s="114"/>
      <c r="O105" s="114"/>
    </row>
    <row r="106" spans="2:15" x14ac:dyDescent="0.25">
      <c r="B106" s="112" t="s">
        <v>86</v>
      </c>
      <c r="C106" s="113">
        <v>38103</v>
      </c>
      <c r="D106" s="114">
        <v>-0.12253592483419307</v>
      </c>
      <c r="E106" s="113">
        <v>0</v>
      </c>
      <c r="F106" s="114">
        <f t="shared" si="19"/>
        <v>-1</v>
      </c>
      <c r="G106" s="113">
        <v>12708</v>
      </c>
      <c r="H106" s="114" t="str">
        <f t="shared" si="19"/>
        <v>-</v>
      </c>
      <c r="I106" s="113">
        <v>17361</v>
      </c>
      <c r="J106" s="114">
        <f t="shared" si="19"/>
        <v>0.36614730878186963</v>
      </c>
      <c r="K106" s="113">
        <v>18434</v>
      </c>
      <c r="L106" s="114">
        <f t="shared" si="20"/>
        <v>6.180519555325148E-2</v>
      </c>
      <c r="M106" s="113"/>
      <c r="N106" s="114"/>
      <c r="O106" s="114"/>
    </row>
    <row r="107" spans="2:15" x14ac:dyDescent="0.25">
      <c r="B107" s="112" t="s">
        <v>88</v>
      </c>
      <c r="C107" s="113">
        <v>41143</v>
      </c>
      <c r="D107" s="114">
        <v>-0.11640143461546726</v>
      </c>
      <c r="E107" s="113">
        <v>84</v>
      </c>
      <c r="F107" s="114">
        <f t="shared" si="19"/>
        <v>-0.99795834042242904</v>
      </c>
      <c r="G107" s="113">
        <v>12654</v>
      </c>
      <c r="H107" s="114">
        <f t="shared" si="19"/>
        <v>149.64285714285714</v>
      </c>
      <c r="I107" s="113">
        <v>17189</v>
      </c>
      <c r="J107" s="114">
        <f t="shared" si="19"/>
        <v>0.35838470048996363</v>
      </c>
      <c r="K107" s="113">
        <v>17075</v>
      </c>
      <c r="L107" s="114">
        <f t="shared" si="20"/>
        <v>-6.6321484670428532E-3</v>
      </c>
      <c r="M107" s="113"/>
      <c r="N107" s="114"/>
      <c r="O107" s="114"/>
    </row>
    <row r="108" spans="2:15" x14ac:dyDescent="0.25">
      <c r="B108" s="112" t="s">
        <v>90</v>
      </c>
      <c r="C108" s="113">
        <v>45336</v>
      </c>
      <c r="D108" s="114">
        <v>2.4426618461190763E-2</v>
      </c>
      <c r="E108" s="113">
        <v>120</v>
      </c>
      <c r="F108" s="114">
        <f t="shared" si="19"/>
        <v>-0.9973530968766543</v>
      </c>
      <c r="G108" s="113">
        <v>13049</v>
      </c>
      <c r="H108" s="114">
        <f t="shared" si="19"/>
        <v>107.74166666666666</v>
      </c>
      <c r="I108" s="113">
        <v>18386</v>
      </c>
      <c r="J108" s="114">
        <f t="shared" si="19"/>
        <v>0.40899685799678132</v>
      </c>
      <c r="K108" s="113">
        <v>21251</v>
      </c>
      <c r="L108" s="114">
        <f t="shared" si="20"/>
        <v>0.15582508430327424</v>
      </c>
      <c r="M108" s="113"/>
      <c r="N108" s="114"/>
      <c r="O108" s="114"/>
    </row>
    <row r="109" spans="2:15" ht="15.75" x14ac:dyDescent="0.25">
      <c r="B109" s="115" t="s">
        <v>27</v>
      </c>
      <c r="C109" s="116">
        <v>483813</v>
      </c>
      <c r="D109" s="117">
        <v>-2.4312872956365528E-2</v>
      </c>
      <c r="E109" s="116">
        <v>105446</v>
      </c>
      <c r="F109" s="117">
        <f t="shared" si="19"/>
        <v>-0.78205215651501714</v>
      </c>
      <c r="G109" s="116">
        <v>59604</v>
      </c>
      <c r="H109" s="117">
        <f t="shared" si="19"/>
        <v>-0.4347438499326669</v>
      </c>
      <c r="I109" s="116">
        <v>182544</v>
      </c>
      <c r="J109" s="117">
        <f t="shared" si="19"/>
        <v>2.0626132474330583</v>
      </c>
      <c r="K109" s="116">
        <v>221133</v>
      </c>
      <c r="L109" s="117">
        <f t="shared" si="20"/>
        <v>0.21139560872995</v>
      </c>
      <c r="M109" s="116">
        <v>104305</v>
      </c>
      <c r="N109" s="117">
        <v>0.25166500666002656</v>
      </c>
      <c r="O109" s="117">
        <v>-0.47277037546250433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FAF9D-6233-4824-B67D-6743AED7D55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2" customFormat="1" ht="72" customHeight="1" x14ac:dyDescent="0.25">
      <c r="B6" s="143"/>
      <c r="C6" s="170" t="s">
        <v>289</v>
      </c>
      <c r="D6" s="170" t="s">
        <v>221</v>
      </c>
      <c r="E6" s="170" t="s">
        <v>231</v>
      </c>
      <c r="F6" s="170" t="s">
        <v>223</v>
      </c>
      <c r="G6" s="170" t="s">
        <v>224</v>
      </c>
      <c r="H6" s="170" t="s">
        <v>225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104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107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110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113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120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116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125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141</v>
      </c>
      <c r="B19" s="160" t="s">
        <v>128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93</v>
      </c>
      <c r="B23" s="155" t="s">
        <v>94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104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107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110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113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120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116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125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141</v>
      </c>
      <c r="B33" s="160" t="s">
        <v>128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93</v>
      </c>
      <c r="B37" s="155" t="s">
        <v>94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104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107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110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113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120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116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125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141</v>
      </c>
      <c r="B47" s="160" t="s">
        <v>128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93</v>
      </c>
      <c r="B51" s="155" t="s">
        <v>94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104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107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110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113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120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116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125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141</v>
      </c>
      <c r="B61" s="160" t="s">
        <v>128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93</v>
      </c>
      <c r="B65" s="155" t="s">
        <v>94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104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107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110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113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120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116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125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141</v>
      </c>
      <c r="B75" s="160" t="s">
        <v>128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93</v>
      </c>
      <c r="B79" s="155" t="s">
        <v>94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104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107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110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113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120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116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125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141</v>
      </c>
      <c r="B89" s="160" t="s">
        <v>128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93</v>
      </c>
      <c r="B93" s="155" t="s">
        <v>94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104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107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110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113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120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116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125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141</v>
      </c>
      <c r="B103" s="160" t="s">
        <v>128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93</v>
      </c>
      <c r="B107" s="155" t="s">
        <v>94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104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107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110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113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120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116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125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141</v>
      </c>
      <c r="B117" s="160" t="s">
        <v>128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93</v>
      </c>
      <c r="B121" s="155" t="s">
        <v>94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104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107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110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113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120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116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125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141</v>
      </c>
      <c r="B131" s="160" t="s">
        <v>128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93</v>
      </c>
      <c r="B135" s="155" t="s">
        <v>94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104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107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110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113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120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116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125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141</v>
      </c>
      <c r="B145" s="160" t="s">
        <v>128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93</v>
      </c>
      <c r="B149" s="155" t="s">
        <v>94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104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107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110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113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120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116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125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141</v>
      </c>
      <c r="B159" s="160" t="s">
        <v>128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FCBA1-7E2D-4DDE-9942-F30EC468ADE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1"/>
      <c r="C5" s="299" t="s">
        <v>40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</row>
    <row r="6" spans="1:14" s="142" customFormat="1" ht="72" customHeight="1" x14ac:dyDescent="0.25">
      <c r="B6" s="143"/>
      <c r="C6" s="170" t="s">
        <v>258</v>
      </c>
      <c r="D6" s="170" t="s">
        <v>259</v>
      </c>
      <c r="E6" s="170" t="s">
        <v>260</v>
      </c>
      <c r="F6" s="170" t="s">
        <v>261</v>
      </c>
      <c r="G6" s="170" t="s">
        <v>262</v>
      </c>
      <c r="H6" s="170" t="s">
        <v>263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104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107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110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113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120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116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125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141</v>
      </c>
      <c r="B19" s="160" t="s">
        <v>128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93</v>
      </c>
      <c r="B23" s="155" t="s">
        <v>94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104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107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110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113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120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116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125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141</v>
      </c>
      <c r="B33" s="160" t="s">
        <v>128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93</v>
      </c>
      <c r="B37" s="155" t="s">
        <v>94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104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107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110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113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120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116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125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141</v>
      </c>
      <c r="B47" s="160" t="s">
        <v>128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93</v>
      </c>
      <c r="B51" s="155" t="s">
        <v>94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104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107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110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113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120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116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125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141</v>
      </c>
      <c r="B61" s="160" t="s">
        <v>128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93</v>
      </c>
      <c r="B65" s="155" t="s">
        <v>94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104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107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110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113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120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116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125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141</v>
      </c>
      <c r="B75" s="160" t="s">
        <v>128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93</v>
      </c>
      <c r="B79" s="155" t="s">
        <v>94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104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107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110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113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120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116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125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141</v>
      </c>
      <c r="B89" s="160" t="s">
        <v>128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93</v>
      </c>
      <c r="B93" s="155" t="s">
        <v>94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104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107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110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113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120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116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125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141</v>
      </c>
      <c r="B103" s="160" t="s">
        <v>128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93</v>
      </c>
      <c r="B107" s="155" t="s">
        <v>94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104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107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110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113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120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116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125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141</v>
      </c>
      <c r="B117" s="160" t="s">
        <v>128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93</v>
      </c>
      <c r="B121" s="155" t="s">
        <v>94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104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107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110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113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120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116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125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141</v>
      </c>
      <c r="B131" s="160" t="s">
        <v>128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93</v>
      </c>
      <c r="B135" s="155" t="s">
        <v>94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104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107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110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113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120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116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125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141</v>
      </c>
      <c r="B145" s="160" t="s">
        <v>128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93</v>
      </c>
      <c r="B149" s="155" t="s">
        <v>94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104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107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110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113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120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116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125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141</v>
      </c>
      <c r="B159" s="160" t="s">
        <v>128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4F5FD-FE8C-4034-8362-943A193E48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65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100</v>
      </c>
      <c r="B10" s="160" t="s">
        <v>100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97</v>
      </c>
      <c r="B11" s="160" t="s">
        <v>97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104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107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110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113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120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116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125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141</v>
      </c>
      <c r="B19" s="160" t="s">
        <v>128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142</v>
      </c>
      <c r="B20" s="166" t="s">
        <v>142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65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93</v>
      </c>
      <c r="B23" s="155" t="s">
        <v>94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100</v>
      </c>
      <c r="B24" s="160" t="s">
        <v>100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97</v>
      </c>
      <c r="B25" s="160" t="s">
        <v>97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104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107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110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113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120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116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125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141</v>
      </c>
      <c r="B33" s="160" t="s">
        <v>128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142</v>
      </c>
      <c r="B34" s="166" t="s">
        <v>142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65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93</v>
      </c>
      <c r="B37" s="155" t="s">
        <v>94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100</v>
      </c>
      <c r="B38" s="160" t="s">
        <v>100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97</v>
      </c>
      <c r="B39" s="160" t="s">
        <v>97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104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107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110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113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120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116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125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141</v>
      </c>
      <c r="B47" s="160" t="s">
        <v>128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142</v>
      </c>
      <c r="B48" s="166" t="s">
        <v>142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65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93</v>
      </c>
      <c r="B51" s="155" t="s">
        <v>94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100</v>
      </c>
      <c r="B52" s="160" t="s">
        <v>100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97</v>
      </c>
      <c r="B53" s="160" t="s">
        <v>97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104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107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110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113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120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116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125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141</v>
      </c>
      <c r="B61" s="160" t="s">
        <v>128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142</v>
      </c>
      <c r="B62" s="166" t="s">
        <v>142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65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93</v>
      </c>
      <c r="B65" s="155" t="s">
        <v>94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100</v>
      </c>
      <c r="B66" s="160" t="s">
        <v>100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97</v>
      </c>
      <c r="B67" s="160" t="s">
        <v>97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104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107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110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113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120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116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125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141</v>
      </c>
      <c r="B75" s="160" t="s">
        <v>128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142</v>
      </c>
      <c r="B76" s="166" t="s">
        <v>142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65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93</v>
      </c>
      <c r="B79" s="155" t="s">
        <v>94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100</v>
      </c>
      <c r="B80" s="160" t="s">
        <v>100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97</v>
      </c>
      <c r="B81" s="160" t="s">
        <v>97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104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107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110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113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120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116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125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141</v>
      </c>
      <c r="B89" s="160" t="s">
        <v>128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142</v>
      </c>
      <c r="B90" s="166" t="s">
        <v>142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65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93</v>
      </c>
      <c r="B93" s="155" t="s">
        <v>94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100</v>
      </c>
      <c r="B94" s="160" t="s">
        <v>100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97</v>
      </c>
      <c r="B95" s="160" t="s">
        <v>97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104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107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110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113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120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116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125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141</v>
      </c>
      <c r="B103" s="160" t="s">
        <v>128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142</v>
      </c>
      <c r="B104" s="166" t="s">
        <v>142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65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93</v>
      </c>
      <c r="B107" s="155" t="s">
        <v>94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100</v>
      </c>
      <c r="B108" s="160" t="s">
        <v>100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97</v>
      </c>
      <c r="B109" s="160" t="s">
        <v>97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104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107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110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113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120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116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125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141</v>
      </c>
      <c r="B117" s="160" t="s">
        <v>128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142</v>
      </c>
      <c r="B118" s="166" t="s">
        <v>142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65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93</v>
      </c>
      <c r="B121" s="155" t="s">
        <v>94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100</v>
      </c>
      <c r="B122" s="160" t="s">
        <v>100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97</v>
      </c>
      <c r="B123" s="160" t="s">
        <v>97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104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107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110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113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120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116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125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141</v>
      </c>
      <c r="B131" s="160" t="s">
        <v>128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142</v>
      </c>
      <c r="B132" s="166" t="s">
        <v>142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65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93</v>
      </c>
      <c r="B135" s="155" t="s">
        <v>94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100</v>
      </c>
      <c r="B136" s="160" t="s">
        <v>100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97</v>
      </c>
      <c r="B137" s="160" t="s">
        <v>97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104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107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110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113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120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116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125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141</v>
      </c>
      <c r="B145" s="160" t="s">
        <v>128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142</v>
      </c>
      <c r="B146" s="166" t="s">
        <v>142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65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93</v>
      </c>
      <c r="B149" s="155" t="s">
        <v>94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100</v>
      </c>
      <c r="B150" s="160" t="s">
        <v>100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97</v>
      </c>
      <c r="B151" s="160" t="s">
        <v>97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104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107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110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113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120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116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125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141</v>
      </c>
      <c r="B159" s="160" t="s">
        <v>128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142</v>
      </c>
      <c r="B160" s="166" t="s">
        <v>142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7E8B0-2F0A-4292-AB2D-5E26FD696E7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2D8EA-58A1-43CF-8EBD-A762473D4815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233</v>
      </c>
      <c r="E1" t="s">
        <v>233</v>
      </c>
      <c r="G1" t="s">
        <v>233</v>
      </c>
    </row>
    <row r="4" spans="1:16" ht="48.75" customHeight="1" thickBot="1" x14ac:dyDescent="0.3">
      <c r="B4" s="267" t="s">
        <v>290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9" t="s">
        <v>65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7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3"/>
      <c r="C8" s="109" t="s">
        <v>66</v>
      </c>
      <c r="D8" s="110" t="str">
        <f>CONCATENATE("dif ",RIGHT(2019,2),"/",RIGHT(2018,2))</f>
        <v>dif 19/18</v>
      </c>
      <c r="E8" s="111" t="s">
        <v>66</v>
      </c>
      <c r="F8" s="110" t="str">
        <f>CONCATENATE("dif ",RIGHT(E7,2),"/",RIGHT(C7,2))</f>
        <v>dif 20/19</v>
      </c>
      <c r="G8" s="111" t="s">
        <v>66</v>
      </c>
      <c r="H8" s="110" t="str">
        <f>CONCATENATE("dif ",RIGHT(G7,2),"/",RIGHT(E7,2))</f>
        <v>dif 21/20</v>
      </c>
      <c r="I8" s="111" t="s">
        <v>66</v>
      </c>
      <c r="J8" s="110" t="str">
        <f>CONCATENATE("dif ",RIGHT(I7,2),"/",RIGHT(G7,2))</f>
        <v>dif 22/21</v>
      </c>
      <c r="K8" s="111" t="s">
        <v>66</v>
      </c>
      <c r="L8" s="110" t="str">
        <f>CONCATENATE("dif ",RIGHT(K7,2),"/",RIGHT(I7,2))</f>
        <v>dif 23/22</v>
      </c>
      <c r="M8" s="111" t="s">
        <v>66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67</v>
      </c>
      <c r="B9" s="112" t="s">
        <v>68</v>
      </c>
      <c r="C9" s="182">
        <v>8.1980357294047916</v>
      </c>
      <c r="D9" s="183">
        <v>0.33377292278261983</v>
      </c>
      <c r="E9" s="182">
        <v>7.1146653880402768</v>
      </c>
      <c r="F9" s="183">
        <f t="shared" ref="F9:J21" si="0">IFERROR(E9-C9,"-")</f>
        <v>-1.0833703413645148</v>
      </c>
      <c r="G9" s="182">
        <v>7.4604200323101777</v>
      </c>
      <c r="H9" s="183">
        <f t="shared" si="0"/>
        <v>0.34575464426990088</v>
      </c>
      <c r="I9" s="182">
        <v>8.2772790055248624</v>
      </c>
      <c r="J9" s="183">
        <f t="shared" si="0"/>
        <v>0.8168589732146847</v>
      </c>
      <c r="K9" s="182">
        <v>6.3244211334271458</v>
      </c>
      <c r="L9" s="183">
        <f t="shared" ref="L9:L21" si="1">IFERROR(K9-I9,"-")</f>
        <v>-1.9528578720977166</v>
      </c>
      <c r="M9" s="182">
        <v>6.6747736243324818</v>
      </c>
      <c r="N9" s="183">
        <f t="shared" ref="N9:N13" si="2">IFERROR(M9-K9,"-")</f>
        <v>0.35035249090533593</v>
      </c>
      <c r="O9" s="183">
        <f t="shared" ref="O9:O13" si="3">IFERROR(M9-C9,"-")</f>
        <v>-1.5232621050723099</v>
      </c>
    </row>
    <row r="10" spans="1:16" x14ac:dyDescent="0.25">
      <c r="A10" s="1" t="s">
        <v>69</v>
      </c>
      <c r="B10" s="112" t="s">
        <v>70</v>
      </c>
      <c r="C10" s="182">
        <v>7.5224252491694354</v>
      </c>
      <c r="D10" s="183">
        <v>-0.64283231206128022</v>
      </c>
      <c r="E10" s="182">
        <v>6.3956718346253227</v>
      </c>
      <c r="F10" s="183">
        <f t="shared" si="0"/>
        <v>-1.1267534145441127</v>
      </c>
      <c r="G10" s="182">
        <v>5.006753246753247</v>
      </c>
      <c r="H10" s="183">
        <f t="shared" si="0"/>
        <v>-1.3889185878720758</v>
      </c>
      <c r="I10" s="182">
        <v>6.8945538818076475</v>
      </c>
      <c r="J10" s="183">
        <f t="shared" si="0"/>
        <v>1.8878006350544005</v>
      </c>
      <c r="K10" s="182">
        <v>5.2671606864274567</v>
      </c>
      <c r="L10" s="183">
        <f t="shared" si="1"/>
        <v>-1.6273931953801908</v>
      </c>
      <c r="M10" s="182">
        <v>6.3012135381874863</v>
      </c>
      <c r="N10" s="183">
        <f t="shared" si="2"/>
        <v>1.0340528517600296</v>
      </c>
      <c r="O10" s="183">
        <f>IFERROR(M10-C10,"-")</f>
        <v>-1.2212117109819491</v>
      </c>
    </row>
    <row r="11" spans="1:16" x14ac:dyDescent="0.25">
      <c r="A11" s="1" t="s">
        <v>71</v>
      </c>
      <c r="B11" s="112" t="s">
        <v>72</v>
      </c>
      <c r="C11" s="182">
        <v>7.5858049995981034</v>
      </c>
      <c r="D11" s="183">
        <v>0.48209604613720103</v>
      </c>
      <c r="E11" s="182">
        <v>7.718549747048904</v>
      </c>
      <c r="F11" s="183">
        <f t="shared" si="0"/>
        <v>0.13274474745080056</v>
      </c>
      <c r="G11" s="182">
        <v>8.4855660071359065</v>
      </c>
      <c r="H11" s="183">
        <f t="shared" si="0"/>
        <v>0.76701626008700252</v>
      </c>
      <c r="I11" s="182">
        <v>5.4817210771776743</v>
      </c>
      <c r="J11" s="183">
        <f t="shared" si="0"/>
        <v>-3.0038449299582322</v>
      </c>
      <c r="K11" s="182">
        <v>5.0417615088028986</v>
      </c>
      <c r="L11" s="183">
        <f t="shared" si="1"/>
        <v>-0.43995956837477568</v>
      </c>
      <c r="M11" s="182">
        <v>5.7840758920143474</v>
      </c>
      <c r="N11" s="183">
        <f t="shared" si="2"/>
        <v>0.74231438321144871</v>
      </c>
      <c r="O11" s="183">
        <f t="shared" si="3"/>
        <v>-1.801729107583756</v>
      </c>
    </row>
    <row r="12" spans="1:16" x14ac:dyDescent="0.25">
      <c r="A12" s="1" t="s">
        <v>73</v>
      </c>
      <c r="B12" s="112" t="s">
        <v>74</v>
      </c>
      <c r="C12" s="182">
        <v>6.7804474623487421</v>
      </c>
      <c r="D12" s="183">
        <v>-0.6872988264501787</v>
      </c>
      <c r="E12" s="182" t="s">
        <v>233</v>
      </c>
      <c r="F12" s="183" t="str">
        <f t="shared" si="0"/>
        <v>-</v>
      </c>
      <c r="G12" s="182">
        <v>5.9472250595846106</v>
      </c>
      <c r="H12" s="183" t="str">
        <f t="shared" si="0"/>
        <v>-</v>
      </c>
      <c r="I12" s="182">
        <v>6.9211831710453797</v>
      </c>
      <c r="J12" s="183">
        <f t="shared" si="0"/>
        <v>0.97395811146076916</v>
      </c>
      <c r="K12" s="182">
        <v>4.6508063289213446</v>
      </c>
      <c r="L12" s="183">
        <f t="shared" si="1"/>
        <v>-2.2703768421240351</v>
      </c>
      <c r="M12" s="182">
        <v>5.5245845552297164</v>
      </c>
      <c r="N12" s="183">
        <f t="shared" si="2"/>
        <v>0.87377822630837176</v>
      </c>
      <c r="O12" s="183">
        <f t="shared" si="3"/>
        <v>-1.2558629071190257</v>
      </c>
    </row>
    <row r="13" spans="1:16" x14ac:dyDescent="0.25">
      <c r="A13" s="1" t="s">
        <v>75</v>
      </c>
      <c r="B13" s="112" t="s">
        <v>76</v>
      </c>
      <c r="C13" s="182">
        <v>6.7782363599758408</v>
      </c>
      <c r="D13" s="183">
        <v>-0.83182902540161141</v>
      </c>
      <c r="E13" s="182" t="s">
        <v>233</v>
      </c>
      <c r="F13" s="183" t="str">
        <f t="shared" si="0"/>
        <v>-</v>
      </c>
      <c r="G13" s="182">
        <v>6.53139286802804</v>
      </c>
      <c r="H13" s="183" t="str">
        <f t="shared" si="0"/>
        <v>-</v>
      </c>
      <c r="I13" s="182">
        <v>6.5240453946955919</v>
      </c>
      <c r="J13" s="183">
        <f t="shared" si="0"/>
        <v>-7.3474733324481178E-3</v>
      </c>
      <c r="K13" s="182">
        <v>5.3784671885570701</v>
      </c>
      <c r="L13" s="183">
        <f t="shared" si="1"/>
        <v>-1.1455782061385218</v>
      </c>
      <c r="M13" s="182">
        <v>5.433939673037071</v>
      </c>
      <c r="N13" s="183">
        <f t="shared" si="2"/>
        <v>5.5472484480000972E-2</v>
      </c>
      <c r="O13" s="183">
        <f t="shared" si="3"/>
        <v>-1.3442966869387698</v>
      </c>
    </row>
    <row r="14" spans="1:16" x14ac:dyDescent="0.25">
      <c r="A14" s="1" t="s">
        <v>77</v>
      </c>
      <c r="B14" s="112" t="s">
        <v>78</v>
      </c>
      <c r="C14" s="182">
        <v>6.9462477278628931</v>
      </c>
      <c r="D14" s="183">
        <v>-0.19944310661043119</v>
      </c>
      <c r="E14" s="182" t="s">
        <v>233</v>
      </c>
      <c r="F14" s="183" t="str">
        <f t="shared" si="0"/>
        <v>-</v>
      </c>
      <c r="G14" s="182">
        <v>5.0942153942624238</v>
      </c>
      <c r="H14" s="183" t="str">
        <f t="shared" si="0"/>
        <v>-</v>
      </c>
      <c r="I14" s="182">
        <v>6.8413200058797585</v>
      </c>
      <c r="J14" s="183">
        <f t="shared" si="0"/>
        <v>1.7471046116173348</v>
      </c>
      <c r="K14" s="182">
        <v>5.8025523826763816</v>
      </c>
      <c r="L14" s="183">
        <f t="shared" si="1"/>
        <v>-1.0387676232033769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7.280534500273502</v>
      </c>
      <c r="D15" s="183">
        <v>0.65648974044817443</v>
      </c>
      <c r="E15" s="182" t="s">
        <v>233</v>
      </c>
      <c r="F15" s="183" t="str">
        <f t="shared" si="0"/>
        <v>-</v>
      </c>
      <c r="G15" s="182">
        <v>7.1026458997935826</v>
      </c>
      <c r="H15" s="183" t="str">
        <f t="shared" si="0"/>
        <v>-</v>
      </c>
      <c r="I15" s="182">
        <v>6.4427972929423136</v>
      </c>
      <c r="J15" s="183">
        <f t="shared" si="0"/>
        <v>-0.659848606851269</v>
      </c>
      <c r="K15" s="182">
        <v>5.7923947029611922</v>
      </c>
      <c r="L15" s="183">
        <f t="shared" si="1"/>
        <v>-0.65040258998112144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7.7260224130403143</v>
      </c>
      <c r="D16" s="183">
        <v>0.18621070089734282</v>
      </c>
      <c r="E16" s="182">
        <v>4.2597067155474084</v>
      </c>
      <c r="F16" s="183">
        <f t="shared" si="0"/>
        <v>-3.4663156974929059</v>
      </c>
      <c r="G16" s="182">
        <v>6.9331798945727225</v>
      </c>
      <c r="H16" s="183">
        <f t="shared" si="0"/>
        <v>2.6734731790253141</v>
      </c>
      <c r="I16" s="182">
        <v>6.491933187814368</v>
      </c>
      <c r="J16" s="183">
        <f t="shared" si="0"/>
        <v>-0.44124670675835453</v>
      </c>
      <c r="K16" s="182">
        <v>6.6659301811754306</v>
      </c>
      <c r="L16" s="183">
        <f t="shared" si="1"/>
        <v>0.17399699336106256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7.7588763848905176</v>
      </c>
      <c r="D17" s="183">
        <v>0.70590058371327746</v>
      </c>
      <c r="E17" s="182">
        <v>4.2954739538855682</v>
      </c>
      <c r="F17" s="183">
        <f t="shared" si="0"/>
        <v>-3.4634024310049494</v>
      </c>
      <c r="G17" s="182">
        <v>6.8566063764561616</v>
      </c>
      <c r="H17" s="183">
        <f t="shared" si="0"/>
        <v>2.5611324225705934</v>
      </c>
      <c r="I17" s="182">
        <v>6.1649928263988523</v>
      </c>
      <c r="J17" s="183">
        <f t="shared" si="0"/>
        <v>-0.69161355005730929</v>
      </c>
      <c r="K17" s="182">
        <v>6.6392938556963363</v>
      </c>
      <c r="L17" s="183">
        <f t="shared" si="1"/>
        <v>0.47430102929748408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7.1109432695535411</v>
      </c>
      <c r="D18" s="183">
        <v>0.4289355136451487</v>
      </c>
      <c r="E18" s="182">
        <v>4.5568584070796456</v>
      </c>
      <c r="F18" s="183">
        <f t="shared" si="0"/>
        <v>-2.5540848624738954</v>
      </c>
      <c r="G18" s="182">
        <v>7.8932002401681176</v>
      </c>
      <c r="H18" s="183">
        <f t="shared" si="0"/>
        <v>3.336341833088472</v>
      </c>
      <c r="I18" s="182">
        <v>6.6140648379052367</v>
      </c>
      <c r="J18" s="183">
        <f t="shared" si="0"/>
        <v>-1.2791354022628809</v>
      </c>
      <c r="K18" s="182">
        <v>5.6104617742862617</v>
      </c>
      <c r="L18" s="183">
        <f t="shared" si="1"/>
        <v>-1.003603063618975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7.1868598551086684</v>
      </c>
      <c r="D19" s="183">
        <v>-0.41152091034766158</v>
      </c>
      <c r="E19" s="182">
        <v>4.0001802776275461</v>
      </c>
      <c r="F19" s="183">
        <f t="shared" si="0"/>
        <v>-3.1866795774811223</v>
      </c>
      <c r="G19" s="182">
        <v>8.3718019005847957</v>
      </c>
      <c r="H19" s="183">
        <f t="shared" si="0"/>
        <v>4.3716216229572495</v>
      </c>
      <c r="I19" s="182">
        <v>7.6749190501888833</v>
      </c>
      <c r="J19" s="183">
        <f t="shared" si="0"/>
        <v>-0.69688285039591236</v>
      </c>
      <c r="K19" s="182">
        <v>6.3411483772929556</v>
      </c>
      <c r="L19" s="183">
        <f t="shared" si="1"/>
        <v>-1.3337706728959278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7.6229928254185175</v>
      </c>
      <c r="D20" s="183">
        <v>0.90132330886325551</v>
      </c>
      <c r="E20" s="182">
        <v>6.6437311298267918</v>
      </c>
      <c r="F20" s="183">
        <f t="shared" si="0"/>
        <v>-0.97926169559172571</v>
      </c>
      <c r="G20" s="182">
        <v>7.2588094167041533</v>
      </c>
      <c r="H20" s="183">
        <f t="shared" si="0"/>
        <v>0.61507828687736144</v>
      </c>
      <c r="I20" s="182">
        <v>6.0869589500139627</v>
      </c>
      <c r="J20" s="183">
        <f t="shared" si="0"/>
        <v>-1.1718504666901906</v>
      </c>
      <c r="K20" s="182">
        <v>5.886785029262775</v>
      </c>
      <c r="L20" s="183">
        <f t="shared" si="1"/>
        <v>-0.20017392075118767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7.3884367499177754</v>
      </c>
      <c r="D21" s="185">
        <v>0.12268200016130937</v>
      </c>
      <c r="E21" s="184">
        <v>5.7058231246853497</v>
      </c>
      <c r="F21" s="185">
        <f t="shared" si="0"/>
        <v>-1.6826136252324257</v>
      </c>
      <c r="G21" s="184">
        <v>6.9720730697289195</v>
      </c>
      <c r="H21" s="185">
        <f t="shared" si="0"/>
        <v>1.2662499450435698</v>
      </c>
      <c r="I21" s="184">
        <v>6.6176102336667117</v>
      </c>
      <c r="J21" s="185">
        <f t="shared" si="0"/>
        <v>-0.35446283606220774</v>
      </c>
      <c r="K21" s="184">
        <v>5.729361648217651</v>
      </c>
      <c r="L21" s="185">
        <f t="shared" si="1"/>
        <v>-0.88824858544906071</v>
      </c>
      <c r="M21" s="184">
        <v>5.903018619045203</v>
      </c>
      <c r="N21" s="185">
        <v>0.6571152566970051</v>
      </c>
      <c r="O21" s="185">
        <v>-1.4955570917998404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267" t="s">
        <v>291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9" t="s">
        <v>94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7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3"/>
      <c r="C30" s="109" t="s">
        <v>66</v>
      </c>
      <c r="D30" s="110" t="str">
        <f>CONCATENATE("dif ",RIGHT(2019,2),"/",RIGHT(2018,2))</f>
        <v>dif 19/18</v>
      </c>
      <c r="E30" s="111" t="s">
        <v>66</v>
      </c>
      <c r="F30" s="110" t="str">
        <f>CONCATENATE("dif ",RIGHT(E29,2),"/",RIGHT(C29,2))</f>
        <v>dif 20/19</v>
      </c>
      <c r="G30" s="111" t="s">
        <v>66</v>
      </c>
      <c r="H30" s="110" t="str">
        <f>CONCATENATE("dif ",RIGHT(G29,2),"/",RIGHT(E29,2))</f>
        <v>dif 21/20</v>
      </c>
      <c r="I30" s="111" t="s">
        <v>66</v>
      </c>
      <c r="J30" s="110" t="str">
        <f>CONCATENATE("dif ",RIGHT(I29,2),"/",RIGHT(G29,2))</f>
        <v>dif 22/21</v>
      </c>
      <c r="K30" s="111" t="s">
        <v>66</v>
      </c>
      <c r="L30" s="110" t="str">
        <f>CONCATENATE("dif ",RIGHT(K29,2),"/",RIGHT(I29,2))</f>
        <v>dif 23/22</v>
      </c>
      <c r="M30" s="111" t="s">
        <v>66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68</v>
      </c>
      <c r="C31" s="182">
        <v>6.5863192182410426</v>
      </c>
      <c r="D31" s="183">
        <v>-0.15349269398466259</v>
      </c>
      <c r="E31" s="182">
        <v>6.7361963190184051</v>
      </c>
      <c r="F31" s="183">
        <f t="shared" ref="F31:J43" si="4">IFERROR(E31-C31,"-")</f>
        <v>0.14987710077736249</v>
      </c>
      <c r="G31" s="182">
        <v>1.8320775026910656</v>
      </c>
      <c r="H31" s="183">
        <f t="shared" si="4"/>
        <v>-4.9041188163273395</v>
      </c>
      <c r="I31" s="182">
        <v>6.0051948051948054</v>
      </c>
      <c r="J31" s="183">
        <f t="shared" si="4"/>
        <v>4.1731173025037398</v>
      </c>
      <c r="K31" s="182">
        <v>5.2637703646237393</v>
      </c>
      <c r="L31" s="183">
        <f t="shared" ref="L31:N43" si="5">IFERROR(K31-I31,"-")</f>
        <v>-0.74142444057106616</v>
      </c>
      <c r="M31" s="182">
        <v>5.8763700131521261</v>
      </c>
      <c r="N31" s="183">
        <f t="shared" si="5"/>
        <v>0.61259964852838689</v>
      </c>
      <c r="O31" s="183">
        <f t="shared" ref="O31:O34" si="6">IFERROR(M31-C31,"-")</f>
        <v>-0.70994920508891646</v>
      </c>
    </row>
    <row r="32" spans="1:16" x14ac:dyDescent="0.25">
      <c r="B32" s="112" t="s">
        <v>70</v>
      </c>
      <c r="C32" s="182">
        <v>4.2603071948261926</v>
      </c>
      <c r="D32" s="183">
        <v>-2.1939411711868795</v>
      </c>
      <c r="E32" s="182">
        <v>5.3280898876404494</v>
      </c>
      <c r="F32" s="183">
        <f t="shared" si="4"/>
        <v>1.0677826928142569</v>
      </c>
      <c r="G32" s="182">
        <v>3.617943548387097</v>
      </c>
      <c r="H32" s="183">
        <f t="shared" si="4"/>
        <v>-1.7101463392533525</v>
      </c>
      <c r="I32" s="182">
        <v>3.9639963996399641</v>
      </c>
      <c r="J32" s="183">
        <f t="shared" si="4"/>
        <v>0.34605285125286711</v>
      </c>
      <c r="K32" s="182">
        <v>4.4189353921170254</v>
      </c>
      <c r="L32" s="183">
        <f t="shared" si="5"/>
        <v>0.45493899247706127</v>
      </c>
      <c r="M32" s="182">
        <v>4.4685176003966287</v>
      </c>
      <c r="N32" s="183">
        <f t="shared" si="5"/>
        <v>4.9582208279603357E-2</v>
      </c>
      <c r="O32" s="183">
        <f>IFERROR(M32-C32,"-")</f>
        <v>0.20821040557043613</v>
      </c>
    </row>
    <row r="33" spans="2:16" x14ac:dyDescent="0.25">
      <c r="B33" s="112" t="s">
        <v>72</v>
      </c>
      <c r="C33" s="182">
        <v>6.0028785261945883</v>
      </c>
      <c r="D33" s="183">
        <v>1.59906294590842</v>
      </c>
      <c r="E33" s="182">
        <v>5.3383534136546187</v>
      </c>
      <c r="F33" s="183">
        <f t="shared" si="4"/>
        <v>-0.6645251125399696</v>
      </c>
      <c r="G33" s="182">
        <v>5.0300632911392409</v>
      </c>
      <c r="H33" s="183">
        <f t="shared" si="4"/>
        <v>-0.3082901225153778</v>
      </c>
      <c r="I33" s="182">
        <v>3.1939457937346005</v>
      </c>
      <c r="J33" s="183">
        <f t="shared" si="4"/>
        <v>-1.8361174974046404</v>
      </c>
      <c r="K33" s="182">
        <v>4.1052774755168659</v>
      </c>
      <c r="L33" s="183">
        <f t="shared" si="5"/>
        <v>0.91133168178226542</v>
      </c>
      <c r="M33" s="182">
        <v>3.9461856889414548</v>
      </c>
      <c r="N33" s="183">
        <f t="shared" si="5"/>
        <v>-0.15909178657541112</v>
      </c>
      <c r="O33" s="183">
        <f t="shared" si="6"/>
        <v>-2.0566928372531335</v>
      </c>
    </row>
    <row r="34" spans="2:16" x14ac:dyDescent="0.25">
      <c r="B34" s="112" t="s">
        <v>74</v>
      </c>
      <c r="C34" s="182">
        <v>3.3905065815715996</v>
      </c>
      <c r="D34" s="183">
        <v>-3.1710697731082038</v>
      </c>
      <c r="E34" s="182" t="s">
        <v>233</v>
      </c>
      <c r="F34" s="183" t="str">
        <f>IFERROR(E34-C34,"-")</f>
        <v>-</v>
      </c>
      <c r="G34" s="182">
        <v>3.2565046637211585</v>
      </c>
      <c r="H34" s="183" t="str">
        <f>IFERROR(G34-E34,"-")</f>
        <v>-</v>
      </c>
      <c r="I34" s="182">
        <v>3.5400782013685239</v>
      </c>
      <c r="J34" s="183">
        <f>IFERROR(I34-G34,"-")</f>
        <v>0.28357353764736537</v>
      </c>
      <c r="K34" s="182">
        <v>3.2875132756789562</v>
      </c>
      <c r="L34" s="183">
        <f>IFERROR(K34-I34,"-")</f>
        <v>-0.25256492568956768</v>
      </c>
      <c r="M34" s="182">
        <v>3.9336407891365615</v>
      </c>
      <c r="N34" s="183">
        <f>IFERROR(M34-K34,"-")</f>
        <v>0.64612751345760522</v>
      </c>
      <c r="O34" s="183">
        <f t="shared" si="6"/>
        <v>0.54313420756496189</v>
      </c>
    </row>
    <row r="35" spans="2:16" x14ac:dyDescent="0.25">
      <c r="B35" s="112" t="s">
        <v>76</v>
      </c>
      <c r="C35" s="182">
        <v>3.4204368174726989</v>
      </c>
      <c r="D35" s="183">
        <v>-3.042662017227344</v>
      </c>
      <c r="E35" s="182" t="s">
        <v>233</v>
      </c>
      <c r="F35" s="183" t="str">
        <f t="shared" si="4"/>
        <v>-</v>
      </c>
      <c r="G35" s="182">
        <v>4.3661803396316667</v>
      </c>
      <c r="H35" s="183" t="str">
        <f t="shared" si="4"/>
        <v>-</v>
      </c>
      <c r="I35" s="182">
        <v>3.4948630136986303</v>
      </c>
      <c r="J35" s="183">
        <f t="shared" si="4"/>
        <v>-0.87131732593303646</v>
      </c>
      <c r="K35" s="182">
        <v>3.4105774144098109</v>
      </c>
      <c r="L35" s="183">
        <f t="shared" si="5"/>
        <v>-8.4285599288819402E-2</v>
      </c>
      <c r="M35" s="182">
        <v>3.541118975396023</v>
      </c>
      <c r="N35" s="183">
        <f t="shared" si="5"/>
        <v>0.13054156098621217</v>
      </c>
      <c r="O35" s="183">
        <f>IFERROR(M35-C35,"-")</f>
        <v>0.12068215792332415</v>
      </c>
    </row>
    <row r="36" spans="2:16" x14ac:dyDescent="0.25">
      <c r="B36" s="112" t="s">
        <v>78</v>
      </c>
      <c r="C36" s="182">
        <v>4.7042693509198195</v>
      </c>
      <c r="D36" s="183">
        <v>-0.43458607076692779</v>
      </c>
      <c r="E36" s="182" t="s">
        <v>233</v>
      </c>
      <c r="F36" s="183" t="str">
        <f t="shared" si="4"/>
        <v>-</v>
      </c>
      <c r="G36" s="182">
        <v>2.9974976952456212</v>
      </c>
      <c r="H36" s="183" t="str">
        <f t="shared" si="4"/>
        <v>-</v>
      </c>
      <c r="I36" s="182">
        <v>3.548218290555694</v>
      </c>
      <c r="J36" s="183">
        <f t="shared" si="4"/>
        <v>0.55072059531007289</v>
      </c>
      <c r="K36" s="182">
        <v>3.4106478034251677</v>
      </c>
      <c r="L36" s="183">
        <f t="shared" si="5"/>
        <v>-0.13757048713052633</v>
      </c>
      <c r="M36" s="182"/>
      <c r="N36" s="183"/>
      <c r="O36" s="183"/>
    </row>
    <row r="37" spans="2:16" x14ac:dyDescent="0.25">
      <c r="B37" s="112" t="s">
        <v>80</v>
      </c>
      <c r="C37" s="182">
        <v>4.3943599911874864</v>
      </c>
      <c r="D37" s="183">
        <v>0.63530202017299375</v>
      </c>
      <c r="E37" s="182" t="s">
        <v>233</v>
      </c>
      <c r="F37" s="183" t="str">
        <f t="shared" si="4"/>
        <v>-</v>
      </c>
      <c r="G37" s="182">
        <v>4.8759993196121787</v>
      </c>
      <c r="H37" s="183" t="str">
        <f t="shared" si="4"/>
        <v>-</v>
      </c>
      <c r="I37" s="182">
        <v>3.6482850104225886</v>
      </c>
      <c r="J37" s="183">
        <f t="shared" si="4"/>
        <v>-1.2277143091895901</v>
      </c>
      <c r="K37" s="182">
        <v>3.9499131441806603</v>
      </c>
      <c r="L37" s="183">
        <f t="shared" si="5"/>
        <v>0.30162813375807174</v>
      </c>
      <c r="M37" s="182"/>
      <c r="N37" s="183"/>
      <c r="O37" s="183"/>
    </row>
    <row r="38" spans="2:16" x14ac:dyDescent="0.25">
      <c r="B38" s="112" t="s">
        <v>82</v>
      </c>
      <c r="C38" s="182">
        <v>5.6647384912026997</v>
      </c>
      <c r="D38" s="183">
        <v>0.42919245265880246</v>
      </c>
      <c r="E38" s="182">
        <v>3.5408600904138172</v>
      </c>
      <c r="F38" s="183">
        <f t="shared" si="4"/>
        <v>-2.1238784007888825</v>
      </c>
      <c r="G38" s="182">
        <v>4.5561505748936844</v>
      </c>
      <c r="H38" s="183">
        <f t="shared" si="4"/>
        <v>1.0152904844798671</v>
      </c>
      <c r="I38" s="182">
        <v>4.1874088800530149</v>
      </c>
      <c r="J38" s="183">
        <f t="shared" si="4"/>
        <v>-0.36874169484066943</v>
      </c>
      <c r="K38" s="182">
        <v>3.967970479704797</v>
      </c>
      <c r="L38" s="183">
        <f t="shared" si="5"/>
        <v>-0.21943840034821793</v>
      </c>
      <c r="M38" s="182"/>
      <c r="N38" s="183"/>
      <c r="O38" s="183"/>
    </row>
    <row r="39" spans="2:16" x14ac:dyDescent="0.25">
      <c r="B39" s="112" t="s">
        <v>84</v>
      </c>
      <c r="C39" s="182">
        <v>6.2673778389538883</v>
      </c>
      <c r="D39" s="183">
        <v>1.6751576748893209</v>
      </c>
      <c r="E39" s="182">
        <v>3.5137034434293746</v>
      </c>
      <c r="F39" s="183">
        <f t="shared" si="4"/>
        <v>-2.7536743955245138</v>
      </c>
      <c r="G39" s="182">
        <v>4.4516183129297335</v>
      </c>
      <c r="H39" s="183">
        <f t="shared" si="4"/>
        <v>0.93791486950035896</v>
      </c>
      <c r="I39" s="182">
        <v>3.9209310285812085</v>
      </c>
      <c r="J39" s="183">
        <f t="shared" si="4"/>
        <v>-0.53068728434852508</v>
      </c>
      <c r="K39" s="182">
        <v>4.7043410246382482</v>
      </c>
      <c r="L39" s="183">
        <f t="shared" si="5"/>
        <v>0.78340999605703976</v>
      </c>
      <c r="M39" s="182"/>
      <c r="N39" s="183"/>
      <c r="O39" s="183"/>
    </row>
    <row r="40" spans="2:16" x14ac:dyDescent="0.25">
      <c r="B40" s="112" t="s">
        <v>86</v>
      </c>
      <c r="C40" s="182">
        <v>5.8431226765799256</v>
      </c>
      <c r="D40" s="183">
        <v>1.7314625975285418</v>
      </c>
      <c r="E40" s="182">
        <v>3.9724849527085127</v>
      </c>
      <c r="F40" s="183">
        <f t="shared" si="4"/>
        <v>-1.8706377238714129</v>
      </c>
      <c r="G40" s="182">
        <v>10.14689880304679</v>
      </c>
      <c r="H40" s="183">
        <f t="shared" si="4"/>
        <v>6.1744138503382775</v>
      </c>
      <c r="I40" s="182">
        <v>5.8182459440395018</v>
      </c>
      <c r="J40" s="183">
        <f t="shared" si="4"/>
        <v>-4.3286528590072884</v>
      </c>
      <c r="K40" s="182">
        <v>3.5737260876925681</v>
      </c>
      <c r="L40" s="183">
        <f t="shared" si="5"/>
        <v>-2.2445198563469337</v>
      </c>
      <c r="M40" s="182"/>
      <c r="N40" s="183"/>
      <c r="O40" s="183"/>
    </row>
    <row r="41" spans="2:16" x14ac:dyDescent="0.25">
      <c r="B41" s="112" t="s">
        <v>88</v>
      </c>
      <c r="C41" s="182">
        <v>6.4618889809444902</v>
      </c>
      <c r="D41" s="183">
        <v>0.64927636833187741</v>
      </c>
      <c r="E41" s="182">
        <v>2.9117849758787044</v>
      </c>
      <c r="F41" s="183">
        <f t="shared" si="4"/>
        <v>-3.5501040050657857</v>
      </c>
      <c r="G41" s="182">
        <v>7.1856763925729439</v>
      </c>
      <c r="H41" s="183">
        <f t="shared" si="4"/>
        <v>4.273891416694239</v>
      </c>
      <c r="I41" s="182">
        <v>7.9188503803888421</v>
      </c>
      <c r="J41" s="183">
        <f t="shared" si="4"/>
        <v>0.73317398781589826</v>
      </c>
      <c r="K41" s="182">
        <v>4.2942056074766359</v>
      </c>
      <c r="L41" s="183">
        <f t="shared" si="5"/>
        <v>-3.6246447729122062</v>
      </c>
      <c r="M41" s="182"/>
      <c r="N41" s="183"/>
      <c r="O41" s="183"/>
    </row>
    <row r="42" spans="2:16" x14ac:dyDescent="0.25">
      <c r="B42" s="112" t="s">
        <v>90</v>
      </c>
      <c r="C42" s="182">
        <v>6.9772832637923043</v>
      </c>
      <c r="D42" s="183">
        <v>2.7829512799866363</v>
      </c>
      <c r="E42" s="182">
        <v>3.5903284671532845</v>
      </c>
      <c r="F42" s="183">
        <f t="shared" si="4"/>
        <v>-3.3869547966390199</v>
      </c>
      <c r="G42" s="182">
        <v>5.0904255319148932</v>
      </c>
      <c r="H42" s="183">
        <f t="shared" si="4"/>
        <v>1.5000970647616088</v>
      </c>
      <c r="I42" s="182">
        <v>7.2166331321260895</v>
      </c>
      <c r="J42" s="183">
        <f t="shared" si="4"/>
        <v>2.1262076002111963</v>
      </c>
      <c r="K42" s="182">
        <v>4.1467815782386213</v>
      </c>
      <c r="L42" s="183">
        <f t="shared" si="5"/>
        <v>-3.0698515538874682</v>
      </c>
      <c r="M42" s="182"/>
      <c r="N42" s="183"/>
      <c r="O42" s="183"/>
    </row>
    <row r="43" spans="2:16" ht="15.75" x14ac:dyDescent="0.25">
      <c r="B43" s="115" t="s">
        <v>27</v>
      </c>
      <c r="C43" s="184">
        <v>5.2448321455061437</v>
      </c>
      <c r="D43" s="185">
        <v>0.23477405421983644</v>
      </c>
      <c r="E43" s="184">
        <v>4.0957363327229928</v>
      </c>
      <c r="F43" s="185">
        <f t="shared" si="4"/>
        <v>-1.149095812783151</v>
      </c>
      <c r="G43" s="184">
        <v>4.4822514527681427</v>
      </c>
      <c r="H43" s="185">
        <f t="shared" si="4"/>
        <v>0.38651512004514998</v>
      </c>
      <c r="I43" s="184">
        <v>4.5358626362327783</v>
      </c>
      <c r="J43" s="185">
        <f t="shared" si="4"/>
        <v>5.3611183464635559E-2</v>
      </c>
      <c r="K43" s="184">
        <v>3.9346311328209183</v>
      </c>
      <c r="L43" s="185">
        <f t="shared" si="5"/>
        <v>-0.60123150341186005</v>
      </c>
      <c r="M43" s="184">
        <v>4.1176571330707317</v>
      </c>
      <c r="N43" s="185">
        <v>0.23872893327884803</v>
      </c>
      <c r="O43" s="185">
        <v>-0.30971265017093774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7" t="s">
        <v>292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9" t="s">
        <v>97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7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3"/>
      <c r="C52" s="109" t="s">
        <v>66</v>
      </c>
      <c r="D52" s="110" t="str">
        <f>CONCATENATE("dif ",RIGHT(2019,2),"/",RIGHT(2018,2))</f>
        <v>dif 19/18</v>
      </c>
      <c r="E52" s="111" t="s">
        <v>66</v>
      </c>
      <c r="F52" s="110" t="str">
        <f>CONCATENATE("dif ",RIGHT(E51,2),"/",RIGHT(C51,2))</f>
        <v>dif 20/19</v>
      </c>
      <c r="G52" s="111" t="s">
        <v>66</v>
      </c>
      <c r="H52" s="110" t="str">
        <f>CONCATENATE("dif ",RIGHT(G51,2),"/",RIGHT(E51,2))</f>
        <v>dif 21/20</v>
      </c>
      <c r="I52" s="111" t="s">
        <v>66</v>
      </c>
      <c r="J52" s="110" t="str">
        <f>CONCATENATE("dif ",RIGHT(I51,2),"/",RIGHT(G51,2))</f>
        <v>dif 22/21</v>
      </c>
      <c r="K52" s="111" t="s">
        <v>66</v>
      </c>
      <c r="L52" s="110" t="str">
        <f>CONCATENATE("dif ",RIGHT(K51,2),"/",RIGHT(I51,2))</f>
        <v>dif 23/22</v>
      </c>
      <c r="M52" s="111" t="s">
        <v>66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68</v>
      </c>
      <c r="C53" s="182">
        <v>7.087951807228916</v>
      </c>
      <c r="D53" s="183">
        <v>0.61529555722891605</v>
      </c>
      <c r="E53" s="182">
        <v>7.3134218289085542</v>
      </c>
      <c r="F53" s="183">
        <f t="shared" ref="F53:J65" si="7">IFERROR(E53-C53,"-")</f>
        <v>0.22547002167963814</v>
      </c>
      <c r="G53" s="182">
        <v>4.0804597701149428</v>
      </c>
      <c r="H53" s="183">
        <f t="shared" si="7"/>
        <v>-3.2329620587936114</v>
      </c>
      <c r="I53" s="182">
        <v>5.8543689320388346</v>
      </c>
      <c r="J53" s="183">
        <f t="shared" si="7"/>
        <v>1.7739091619238918</v>
      </c>
      <c r="K53" s="182">
        <v>4.9227144203581528</v>
      </c>
      <c r="L53" s="183">
        <f t="shared" ref="L53:N65" si="8">IFERROR(K53-I53,"-")</f>
        <v>-0.93165451168068181</v>
      </c>
      <c r="M53" s="182">
        <v>6.3604584527220629</v>
      </c>
      <c r="N53" s="183">
        <f t="shared" si="8"/>
        <v>1.4377440323639101</v>
      </c>
      <c r="O53" s="183">
        <f t="shared" ref="O53:O57" si="9">IFERROR(M53-C53,"-")</f>
        <v>-0.72749335450685315</v>
      </c>
    </row>
    <row r="54" spans="1:16" x14ac:dyDescent="0.25">
      <c r="A54" s="1">
        <v>2</v>
      </c>
      <c r="B54" s="112" t="s">
        <v>70</v>
      </c>
      <c r="C54" s="182">
        <v>4.7660256410256414</v>
      </c>
      <c r="D54" s="183">
        <v>-1.4412528399870173</v>
      </c>
      <c r="E54" s="182">
        <v>6.2183424484644512</v>
      </c>
      <c r="F54" s="183">
        <f t="shared" si="7"/>
        <v>1.4523168074388098</v>
      </c>
      <c r="G54" s="182" t="s">
        <v>233</v>
      </c>
      <c r="H54" s="183" t="str">
        <f t="shared" si="7"/>
        <v>-</v>
      </c>
      <c r="I54" s="182">
        <v>3.1932515337423313</v>
      </c>
      <c r="J54" s="183" t="str">
        <f t="shared" si="7"/>
        <v>-</v>
      </c>
      <c r="K54" s="182">
        <v>4.8845897264843225</v>
      </c>
      <c r="L54" s="183">
        <f t="shared" si="8"/>
        <v>1.6913381927419913</v>
      </c>
      <c r="M54" s="182">
        <v>4.6428038777032068</v>
      </c>
      <c r="N54" s="183">
        <f t="shared" si="8"/>
        <v>-0.24178584878111575</v>
      </c>
      <c r="O54" s="183">
        <f>IFERROR(M54-C54,"-")</f>
        <v>-0.12322176332243462</v>
      </c>
    </row>
    <row r="55" spans="1:16" x14ac:dyDescent="0.25">
      <c r="A55" s="1">
        <v>3</v>
      </c>
      <c r="B55" s="112" t="s">
        <v>72</v>
      </c>
      <c r="C55" s="182">
        <v>8.3732327992459936</v>
      </c>
      <c r="D55" s="183">
        <v>4.0486026861041315</v>
      </c>
      <c r="E55" s="182">
        <v>6.7754491017964069</v>
      </c>
      <c r="F55" s="183">
        <f t="shared" si="7"/>
        <v>-1.5977836974495867</v>
      </c>
      <c r="G55" s="182" t="s">
        <v>233</v>
      </c>
      <c r="H55" s="183" t="str">
        <f t="shared" si="7"/>
        <v>-</v>
      </c>
      <c r="I55" s="182">
        <v>4.1188260558339298</v>
      </c>
      <c r="J55" s="183" t="str">
        <f t="shared" si="7"/>
        <v>-</v>
      </c>
      <c r="K55" s="182">
        <v>5.5826369545032497</v>
      </c>
      <c r="L55" s="183">
        <f t="shared" si="8"/>
        <v>1.4638108986693199</v>
      </c>
      <c r="M55" s="182">
        <v>4.1687797147385099</v>
      </c>
      <c r="N55" s="183">
        <f t="shared" si="8"/>
        <v>-1.4138572397647398</v>
      </c>
      <c r="O55" s="183">
        <f t="shared" si="9"/>
        <v>-4.2044530845074837</v>
      </c>
    </row>
    <row r="56" spans="1:16" x14ac:dyDescent="0.25">
      <c r="A56" s="1">
        <v>4</v>
      </c>
      <c r="B56" s="112" t="s">
        <v>74</v>
      </c>
      <c r="C56" s="182">
        <v>3.4851720047449586</v>
      </c>
      <c r="D56" s="183">
        <v>-3.1307824112094575</v>
      </c>
      <c r="E56" s="182" t="s">
        <v>233</v>
      </c>
      <c r="F56" s="183" t="str">
        <f>IFERROR(E56-C56,"-")</f>
        <v>-</v>
      </c>
      <c r="G56" s="182">
        <v>3.9379844961240309</v>
      </c>
      <c r="H56" s="183" t="str">
        <f>IFERROR(G56-E56,"-")</f>
        <v>-</v>
      </c>
      <c r="I56" s="182">
        <v>3.5085178875638841</v>
      </c>
      <c r="J56" s="183">
        <f>IFERROR(I56-G56,"-")</f>
        <v>-0.42946660856014685</v>
      </c>
      <c r="K56" s="182">
        <v>4.1606083086053411</v>
      </c>
      <c r="L56" s="183">
        <f>IFERROR(K56-I56,"-")</f>
        <v>0.65209042104145709</v>
      </c>
      <c r="M56" s="182">
        <v>4.3753591954022992</v>
      </c>
      <c r="N56" s="183">
        <f>IFERROR(M56-K56,"-")</f>
        <v>0.21475088679695808</v>
      </c>
      <c r="O56" s="183">
        <f t="shared" si="9"/>
        <v>0.89018719065734064</v>
      </c>
    </row>
    <row r="57" spans="1:16" x14ac:dyDescent="0.25">
      <c r="A57" s="1">
        <v>5</v>
      </c>
      <c r="B57" s="112" t="s">
        <v>76</v>
      </c>
      <c r="C57" s="182">
        <v>4.0461741424802113</v>
      </c>
      <c r="D57" s="183">
        <v>-3.4187030705409196</v>
      </c>
      <c r="E57" s="182" t="s">
        <v>233</v>
      </c>
      <c r="F57" s="183" t="str">
        <f t="shared" si="7"/>
        <v>-</v>
      </c>
      <c r="G57" s="182">
        <v>4.282097649186257</v>
      </c>
      <c r="H57" s="183" t="str">
        <f t="shared" si="7"/>
        <v>-</v>
      </c>
      <c r="I57" s="182">
        <v>3.2697655939610648</v>
      </c>
      <c r="J57" s="183">
        <f t="shared" si="7"/>
        <v>-1.0123320552251922</v>
      </c>
      <c r="K57" s="182">
        <v>3.7866996816413159</v>
      </c>
      <c r="L57" s="183">
        <f t="shared" si="8"/>
        <v>0.51693408768025106</v>
      </c>
      <c r="M57" s="182">
        <v>3.8603225073813308</v>
      </c>
      <c r="N57" s="183">
        <f t="shared" si="8"/>
        <v>7.3622825740014886E-2</v>
      </c>
      <c r="O57" s="183">
        <f t="shared" si="9"/>
        <v>-0.18585163509888059</v>
      </c>
    </row>
    <row r="58" spans="1:16" x14ac:dyDescent="0.25">
      <c r="A58" s="1">
        <v>6</v>
      </c>
      <c r="B58" s="112" t="s">
        <v>78</v>
      </c>
      <c r="C58" s="182">
        <v>6.2397868561278864</v>
      </c>
      <c r="D58" s="183">
        <v>-0.87150433782132986</v>
      </c>
      <c r="E58" s="182" t="s">
        <v>233</v>
      </c>
      <c r="F58" s="183" t="str">
        <f t="shared" si="7"/>
        <v>-</v>
      </c>
      <c r="G58" s="182">
        <v>3.3180413596386975</v>
      </c>
      <c r="H58" s="183" t="str">
        <f t="shared" si="7"/>
        <v>-</v>
      </c>
      <c r="I58" s="182">
        <v>3.8176451295506721</v>
      </c>
      <c r="J58" s="183">
        <f t="shared" si="7"/>
        <v>0.49960376991197464</v>
      </c>
      <c r="K58" s="182">
        <v>4.0425724637681162</v>
      </c>
      <c r="L58" s="183">
        <f t="shared" si="8"/>
        <v>0.22492733421744404</v>
      </c>
      <c r="M58" s="182"/>
      <c r="N58" s="183"/>
      <c r="O58" s="183"/>
    </row>
    <row r="59" spans="1:16" x14ac:dyDescent="0.25">
      <c r="A59" s="1">
        <v>7</v>
      </c>
      <c r="B59" s="112" t="s">
        <v>80</v>
      </c>
      <c r="C59" s="182">
        <v>5.1034482758620694</v>
      </c>
      <c r="D59" s="183">
        <v>-6.9428028161775401E-2</v>
      </c>
      <c r="E59" s="182" t="s">
        <v>233</v>
      </c>
      <c r="F59" s="183" t="str">
        <f t="shared" si="7"/>
        <v>-</v>
      </c>
      <c r="G59" s="182">
        <v>4.5715691096901132</v>
      </c>
      <c r="H59" s="183" t="str">
        <f t="shared" si="7"/>
        <v>-</v>
      </c>
      <c r="I59" s="182">
        <v>4.0505914925748803</v>
      </c>
      <c r="J59" s="183">
        <f t="shared" si="7"/>
        <v>-0.52097761711523294</v>
      </c>
      <c r="K59" s="182">
        <v>4.9391634980988597</v>
      </c>
      <c r="L59" s="183">
        <f t="shared" si="8"/>
        <v>0.88857200552397941</v>
      </c>
      <c r="M59" s="182"/>
      <c r="N59" s="183"/>
      <c r="O59" s="183"/>
    </row>
    <row r="60" spans="1:16" x14ac:dyDescent="0.25">
      <c r="A60" s="1">
        <v>8</v>
      </c>
      <c r="B60" s="112" t="s">
        <v>82</v>
      </c>
      <c r="C60" s="182">
        <v>6.1829066886870354</v>
      </c>
      <c r="D60" s="183">
        <v>-1.129026846056167</v>
      </c>
      <c r="E60" s="182">
        <v>3.5583072854051454</v>
      </c>
      <c r="F60" s="183">
        <f t="shared" si="7"/>
        <v>-2.62459940328189</v>
      </c>
      <c r="G60" s="182">
        <v>4.8749685534591194</v>
      </c>
      <c r="H60" s="183">
        <f t="shared" si="7"/>
        <v>1.316661268053974</v>
      </c>
      <c r="I60" s="182">
        <v>4.2587159863945576</v>
      </c>
      <c r="J60" s="183">
        <f t="shared" si="7"/>
        <v>-0.61625256706456177</v>
      </c>
      <c r="K60" s="182">
        <v>4.4822949350067232</v>
      </c>
      <c r="L60" s="183">
        <f t="shared" si="8"/>
        <v>0.22357894861216554</v>
      </c>
      <c r="M60" s="182"/>
      <c r="N60" s="183"/>
      <c r="O60" s="183"/>
    </row>
    <row r="61" spans="1:16" x14ac:dyDescent="0.25">
      <c r="A61" s="1">
        <v>9</v>
      </c>
      <c r="B61" s="112" t="s">
        <v>84</v>
      </c>
      <c r="C61" s="182">
        <v>6.8213256484149856</v>
      </c>
      <c r="D61" s="183">
        <v>0.4368303310372541</v>
      </c>
      <c r="E61" s="182">
        <v>3.5566747572815536</v>
      </c>
      <c r="F61" s="183">
        <f t="shared" si="7"/>
        <v>-3.264650891133432</v>
      </c>
      <c r="G61" s="182">
        <v>4.8099891422366996</v>
      </c>
      <c r="H61" s="183">
        <f t="shared" si="7"/>
        <v>1.253314384955146</v>
      </c>
      <c r="I61" s="182">
        <v>4.5078840284842316</v>
      </c>
      <c r="J61" s="183">
        <f t="shared" si="7"/>
        <v>-0.30210511375246796</v>
      </c>
      <c r="K61" s="182">
        <v>4.8293562708102105</v>
      </c>
      <c r="L61" s="183">
        <f t="shared" si="8"/>
        <v>0.32147224232597882</v>
      </c>
      <c r="M61" s="182"/>
      <c r="N61" s="183"/>
      <c r="O61" s="183"/>
    </row>
    <row r="62" spans="1:16" x14ac:dyDescent="0.25">
      <c r="A62" s="1">
        <v>10</v>
      </c>
      <c r="B62" s="112" t="s">
        <v>86</v>
      </c>
      <c r="C62" s="182">
        <v>8.3876288659793818</v>
      </c>
      <c r="D62" s="183">
        <v>3.7831052196462771</v>
      </c>
      <c r="E62" s="182">
        <v>3.4369747899159662</v>
      </c>
      <c r="F62" s="183">
        <f t="shared" si="7"/>
        <v>-4.9506540760634152</v>
      </c>
      <c r="G62" s="182">
        <v>5.3833333333333337</v>
      </c>
      <c r="H62" s="183">
        <f t="shared" si="7"/>
        <v>1.9463585434173676</v>
      </c>
      <c r="I62" s="182">
        <v>4.7737603305785123</v>
      </c>
      <c r="J62" s="183">
        <f t="shared" si="7"/>
        <v>-0.6095730027548214</v>
      </c>
      <c r="K62" s="182">
        <v>3.8658951667801227</v>
      </c>
      <c r="L62" s="183">
        <f t="shared" si="8"/>
        <v>-0.90786516379838966</v>
      </c>
      <c r="M62" s="182"/>
      <c r="N62" s="183"/>
      <c r="O62" s="183"/>
    </row>
    <row r="63" spans="1:16" x14ac:dyDescent="0.25">
      <c r="A63" s="1">
        <v>11</v>
      </c>
      <c r="B63" s="112" t="s">
        <v>88</v>
      </c>
      <c r="C63" s="182">
        <v>8.2327160493827165</v>
      </c>
      <c r="D63" s="183">
        <v>2.2702160493827162</v>
      </c>
      <c r="E63" s="182">
        <v>2.5751879699248121</v>
      </c>
      <c r="F63" s="183">
        <f t="shared" si="7"/>
        <v>-5.6575280794579044</v>
      </c>
      <c r="G63" s="182">
        <v>6.4427645788336934</v>
      </c>
      <c r="H63" s="183">
        <f t="shared" si="7"/>
        <v>3.8675766089088812</v>
      </c>
      <c r="I63" s="182">
        <v>6.0600706713780923</v>
      </c>
      <c r="J63" s="183">
        <f t="shared" si="7"/>
        <v>-0.38269390745560106</v>
      </c>
      <c r="K63" s="182">
        <v>4.5069344811095169</v>
      </c>
      <c r="L63" s="183">
        <f t="shared" si="8"/>
        <v>-1.5531361902685754</v>
      </c>
      <c r="M63" s="182"/>
      <c r="N63" s="183"/>
      <c r="O63" s="183"/>
    </row>
    <row r="64" spans="1:16" x14ac:dyDescent="0.25">
      <c r="A64" s="1">
        <v>12</v>
      </c>
      <c r="B64" s="112" t="s">
        <v>90</v>
      </c>
      <c r="C64" s="182">
        <v>8.2281616688396344</v>
      </c>
      <c r="D64" s="183">
        <v>3.2393679340833819</v>
      </c>
      <c r="E64" s="182">
        <v>2.9646924829157175</v>
      </c>
      <c r="F64" s="183">
        <f t="shared" si="7"/>
        <v>-5.2634691859239169</v>
      </c>
      <c r="G64" s="182">
        <v>5.126925119490175</v>
      </c>
      <c r="H64" s="183">
        <f t="shared" si="7"/>
        <v>2.1622326365744575</v>
      </c>
      <c r="I64" s="182">
        <v>7.0762155059132716</v>
      </c>
      <c r="J64" s="183">
        <f t="shared" si="7"/>
        <v>1.9492903864230966</v>
      </c>
      <c r="K64" s="182">
        <v>4.342200328407225</v>
      </c>
      <c r="L64" s="183">
        <f t="shared" si="8"/>
        <v>-2.7340151775060466</v>
      </c>
      <c r="M64" s="182"/>
      <c r="N64" s="183"/>
      <c r="O64" s="183"/>
    </row>
    <row r="65" spans="1:16" ht="15.75" x14ac:dyDescent="0.25">
      <c r="B65" s="115" t="s">
        <v>27</v>
      </c>
      <c r="C65" s="184">
        <v>6.2865659153898443</v>
      </c>
      <c r="D65" s="185">
        <v>0.15900313484877948</v>
      </c>
      <c r="E65" s="184">
        <v>4.2372272745013859</v>
      </c>
      <c r="F65" s="185">
        <f t="shared" si="7"/>
        <v>-2.0493386408884584</v>
      </c>
      <c r="G65" s="184">
        <v>4.5848703027912023</v>
      </c>
      <c r="H65" s="185">
        <f t="shared" si="7"/>
        <v>0.34764302828981641</v>
      </c>
      <c r="I65" s="184">
        <v>4.4955222955594802</v>
      </c>
      <c r="J65" s="185">
        <f t="shared" si="7"/>
        <v>-8.9348007231722093E-2</v>
      </c>
      <c r="K65" s="184">
        <v>4.4706614312576045</v>
      </c>
      <c r="L65" s="185">
        <f t="shared" si="8"/>
        <v>-2.4860864301875729E-2</v>
      </c>
      <c r="M65" s="184">
        <v>4.4561225287176685</v>
      </c>
      <c r="N65" s="185">
        <v>-0.12123629585305196</v>
      </c>
      <c r="O65" s="185">
        <v>-0.72516790087264482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7" t="s">
        <v>293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9" t="s">
        <v>100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7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3"/>
      <c r="C74" s="109" t="s">
        <v>66</v>
      </c>
      <c r="D74" s="110" t="str">
        <f>CONCATENATE("dif ",RIGHT(2019,2),"/",RIGHT(2018,2))</f>
        <v>dif 19/18</v>
      </c>
      <c r="E74" s="111" t="s">
        <v>66</v>
      </c>
      <c r="F74" s="110" t="str">
        <f>CONCATENATE("dif ",RIGHT(E73,2),"/",RIGHT(C73,2))</f>
        <v>dif 20/19</v>
      </c>
      <c r="G74" s="111" t="s">
        <v>66</v>
      </c>
      <c r="H74" s="110" t="str">
        <f>CONCATENATE("dif ",RIGHT(G73,2),"/",RIGHT(E73,2))</f>
        <v>dif 21/20</v>
      </c>
      <c r="I74" s="111" t="s">
        <v>66</v>
      </c>
      <c r="J74" s="110" t="str">
        <f>CONCATENATE("dif ",RIGHT(I73,2),"/",RIGHT(G73,2))</f>
        <v>dif 22/21</v>
      </c>
      <c r="K74" s="111" t="s">
        <v>66</v>
      </c>
      <c r="L74" s="110" t="str">
        <f>CONCATENATE("dif ",RIGHT(K73,2),"/",RIGHT(I73,2))</f>
        <v>dif 23/22</v>
      </c>
      <c r="M74" s="111" t="s">
        <v>66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68</v>
      </c>
      <c r="C75" s="182">
        <v>5.5402010050251258</v>
      </c>
      <c r="D75" s="183">
        <v>-2.2851958203716993</v>
      </c>
      <c r="E75" s="182">
        <v>2.6701298701298701</v>
      </c>
      <c r="F75" s="183">
        <f t="shared" ref="F75:J77" si="10">IFERROR(E75-C75,"-")</f>
        <v>-2.8700711348952557</v>
      </c>
      <c r="G75" s="182">
        <v>1.5997624703087887</v>
      </c>
      <c r="H75" s="183">
        <f t="shared" si="10"/>
        <v>-1.0703673998210814</v>
      </c>
      <c r="I75" s="182">
        <v>6.1787709497206702</v>
      </c>
      <c r="J75" s="183">
        <f t="shared" si="10"/>
        <v>4.5790084794118817</v>
      </c>
      <c r="K75" s="182">
        <v>6.8508771929824563</v>
      </c>
      <c r="L75" s="183">
        <f t="shared" ref="L75:L77" si="11">IFERROR(K75-I75,"-")</f>
        <v>0.67210624326178614</v>
      </c>
      <c r="M75" s="182">
        <v>4.3003731343283578</v>
      </c>
      <c r="N75" s="183">
        <f t="shared" ref="N75:N77" si="12">IFERROR(M75-K75,"-")</f>
        <v>-2.5505040586540986</v>
      </c>
      <c r="O75" s="183">
        <f t="shared" ref="O75" si="13">IFERROR(M75-C75,"-")</f>
        <v>-1.239827870696768</v>
      </c>
    </row>
    <row r="76" spans="1:16" x14ac:dyDescent="0.25">
      <c r="A76" s="1">
        <v>2</v>
      </c>
      <c r="B76" s="112" t="s">
        <v>70</v>
      </c>
      <c r="C76" s="182">
        <v>2.6877076411960132</v>
      </c>
      <c r="D76" s="183">
        <v>-4.3122923588039868</v>
      </c>
      <c r="E76" s="182">
        <v>2.4607046070460705</v>
      </c>
      <c r="F76" s="183">
        <f t="shared" si="10"/>
        <v>-0.22700303414994272</v>
      </c>
      <c r="G76" s="182">
        <v>3.617943548387097</v>
      </c>
      <c r="H76" s="183">
        <f t="shared" si="10"/>
        <v>1.1572389413410265</v>
      </c>
      <c r="I76" s="182">
        <v>5.0588235294117645</v>
      </c>
      <c r="J76" s="183">
        <f t="shared" si="10"/>
        <v>1.4408799810246675</v>
      </c>
      <c r="K76" s="182">
        <v>3.6933471933471935</v>
      </c>
      <c r="L76" s="183">
        <f t="shared" si="11"/>
        <v>-1.365476336064571</v>
      </c>
      <c r="M76" s="182">
        <v>4.1227810650887573</v>
      </c>
      <c r="N76" s="183">
        <f t="shared" si="12"/>
        <v>0.42943387174156378</v>
      </c>
      <c r="O76" s="183">
        <f>IFERROR(M76-C76,"-")</f>
        <v>1.4350734238927441</v>
      </c>
    </row>
    <row r="77" spans="1:16" x14ac:dyDescent="0.25">
      <c r="A77" s="1">
        <v>3</v>
      </c>
      <c r="B77" s="112" t="s">
        <v>72</v>
      </c>
      <c r="C77" s="182">
        <v>2.2825443786982249</v>
      </c>
      <c r="D77" s="183">
        <v>-2.244555892304485</v>
      </c>
      <c r="E77" s="182">
        <v>2.4115853658536586</v>
      </c>
      <c r="F77" s="183">
        <f t="shared" si="10"/>
        <v>0.12904098715543366</v>
      </c>
      <c r="G77" s="182">
        <v>5.0300632911392409</v>
      </c>
      <c r="H77" s="183">
        <f t="shared" si="10"/>
        <v>2.6184779252855823</v>
      </c>
      <c r="I77" s="182">
        <v>2.2991689750692519</v>
      </c>
      <c r="J77" s="183">
        <f t="shared" si="10"/>
        <v>-2.730894316069989</v>
      </c>
      <c r="K77" s="182">
        <v>2.0144546649145862</v>
      </c>
      <c r="L77" s="183">
        <f t="shared" si="11"/>
        <v>-0.28471431015466564</v>
      </c>
      <c r="M77" s="182">
        <v>3.2913752913752914</v>
      </c>
      <c r="N77" s="183">
        <f t="shared" si="12"/>
        <v>1.2769206264607051</v>
      </c>
      <c r="O77" s="183">
        <f t="shared" ref="O77:O79" si="14">IFERROR(M77-C77,"-")</f>
        <v>1.0088309126770665</v>
      </c>
    </row>
    <row r="78" spans="1:16" x14ac:dyDescent="0.25">
      <c r="A78" s="1">
        <v>4</v>
      </c>
      <c r="B78" s="112" t="s">
        <v>74</v>
      </c>
      <c r="C78" s="182">
        <v>3.1961023142509135</v>
      </c>
      <c r="D78" s="183">
        <v>-3.1658223719415548</v>
      </c>
      <c r="E78" s="182" t="s">
        <v>233</v>
      </c>
      <c r="F78" s="183" t="str">
        <f>IFERROR(E78-C78,"-")</f>
        <v>-</v>
      </c>
      <c r="G78" s="182">
        <v>3.2104297693920336</v>
      </c>
      <c r="H78" s="183" t="str">
        <f>IFERROR(G78-E78,"-")</f>
        <v>-</v>
      </c>
      <c r="I78" s="182">
        <v>3.5825688073394497</v>
      </c>
      <c r="J78" s="183">
        <f>IFERROR(I78-G78,"-")</f>
        <v>0.3721390379474161</v>
      </c>
      <c r="K78" s="182">
        <v>2.6831835686777921</v>
      </c>
      <c r="L78" s="183">
        <f>IFERROR(K78-I78,"-")</f>
        <v>-0.89938523866165765</v>
      </c>
      <c r="M78" s="182">
        <v>2.8346738159070597</v>
      </c>
      <c r="N78" s="183">
        <f>IFERROR(M78-K78,"-")</f>
        <v>0.15149024722926763</v>
      </c>
      <c r="O78" s="183">
        <f t="shared" si="14"/>
        <v>-0.36142849834385382</v>
      </c>
    </row>
    <row r="79" spans="1:16" x14ac:dyDescent="0.25">
      <c r="A79" s="1">
        <v>5</v>
      </c>
      <c r="B79" s="112" t="s">
        <v>76</v>
      </c>
      <c r="C79" s="182">
        <v>2.5152671755725189</v>
      </c>
      <c r="D79" s="183">
        <v>-0.84869042160062591</v>
      </c>
      <c r="E79" s="182" t="s">
        <v>233</v>
      </c>
      <c r="F79" s="183" t="str">
        <f t="shared" ref="F79:J87" si="15">IFERROR(E79-C79,"-")</f>
        <v>-</v>
      </c>
      <c r="G79" s="182">
        <v>4.3789966923925023</v>
      </c>
      <c r="H79" s="183" t="str">
        <f t="shared" si="15"/>
        <v>-</v>
      </c>
      <c r="I79" s="182">
        <v>3.8555060471037557</v>
      </c>
      <c r="J79" s="183">
        <f t="shared" si="15"/>
        <v>-0.52349064528874667</v>
      </c>
      <c r="K79" s="182">
        <v>2.4323827046918125</v>
      </c>
      <c r="L79" s="183">
        <f t="shared" ref="L79:L87" si="16">IFERROR(K79-I79,"-")</f>
        <v>-1.4231233424119432</v>
      </c>
      <c r="M79" s="182">
        <v>2.6231221423905944</v>
      </c>
      <c r="N79" s="183">
        <f t="shared" ref="N79" si="17">IFERROR(M79-K79,"-")</f>
        <v>0.19073943769878188</v>
      </c>
      <c r="O79" s="183">
        <f t="shared" si="14"/>
        <v>0.10785496681807549</v>
      </c>
    </row>
    <row r="80" spans="1:16" x14ac:dyDescent="0.25">
      <c r="A80" s="1">
        <v>6</v>
      </c>
      <c r="B80" s="112" t="s">
        <v>78</v>
      </c>
      <c r="C80" s="182">
        <v>2.5285234899328861</v>
      </c>
      <c r="D80" s="183">
        <v>-0.12498229631626279</v>
      </c>
      <c r="E80" s="182" t="s">
        <v>233</v>
      </c>
      <c r="F80" s="183" t="str">
        <f t="shared" si="15"/>
        <v>-</v>
      </c>
      <c r="G80" s="182">
        <v>2.5992321323095098</v>
      </c>
      <c r="H80" s="183" t="str">
        <f t="shared" si="15"/>
        <v>-</v>
      </c>
      <c r="I80" s="182">
        <v>2.6960580912863072</v>
      </c>
      <c r="J80" s="183">
        <f t="shared" si="15"/>
        <v>9.6825958976797466E-2</v>
      </c>
      <c r="K80" s="182">
        <v>2.3946601941747572</v>
      </c>
      <c r="L80" s="183">
        <f t="shared" si="16"/>
        <v>-0.30139789711155007</v>
      </c>
      <c r="M80" s="182"/>
      <c r="N80" s="183"/>
      <c r="O80" s="183"/>
    </row>
    <row r="81" spans="1:16" x14ac:dyDescent="0.25">
      <c r="A81" s="1">
        <v>7</v>
      </c>
      <c r="B81" s="112" t="s">
        <v>80</v>
      </c>
      <c r="C81" s="182">
        <v>3.4094736842105262</v>
      </c>
      <c r="D81" s="183">
        <v>0.83477539041110882</v>
      </c>
      <c r="E81" s="182" t="s">
        <v>233</v>
      </c>
      <c r="F81" s="183" t="str">
        <f t="shared" si="15"/>
        <v>-</v>
      </c>
      <c r="G81" s="182">
        <v>5.5587424158852734</v>
      </c>
      <c r="H81" s="183" t="str">
        <f t="shared" si="15"/>
        <v>-</v>
      </c>
      <c r="I81" s="182">
        <v>2.4225460122699385</v>
      </c>
      <c r="J81" s="183">
        <f t="shared" si="15"/>
        <v>-3.1361964036153349</v>
      </c>
      <c r="K81" s="182">
        <v>2.6328045899426256</v>
      </c>
      <c r="L81" s="183">
        <f t="shared" si="16"/>
        <v>0.21025857767268707</v>
      </c>
      <c r="M81" s="182"/>
      <c r="N81" s="183"/>
      <c r="O81" s="183"/>
    </row>
    <row r="82" spans="1:16" x14ac:dyDescent="0.25">
      <c r="A82" s="1">
        <v>8</v>
      </c>
      <c r="B82" s="112" t="s">
        <v>82</v>
      </c>
      <c r="C82" s="182">
        <v>4.9380428488708743</v>
      </c>
      <c r="D82" s="183">
        <v>0.52411577176388047</v>
      </c>
      <c r="E82" s="182">
        <v>3.0711974110032361</v>
      </c>
      <c r="F82" s="183">
        <f t="shared" si="15"/>
        <v>-1.8668454378676382</v>
      </c>
      <c r="G82" s="182">
        <v>4.0223251895534959</v>
      </c>
      <c r="H82" s="183">
        <f t="shared" si="15"/>
        <v>0.95112777855025987</v>
      </c>
      <c r="I82" s="182">
        <v>4.0693417810630059</v>
      </c>
      <c r="J82" s="183">
        <f t="shared" si="15"/>
        <v>4.7016591509509986E-2</v>
      </c>
      <c r="K82" s="182">
        <v>2.9757890185905751</v>
      </c>
      <c r="L82" s="183">
        <f t="shared" si="16"/>
        <v>-1.0935527624724308</v>
      </c>
      <c r="M82" s="182"/>
      <c r="N82" s="183"/>
      <c r="O82" s="183"/>
    </row>
    <row r="83" spans="1:16" x14ac:dyDescent="0.25">
      <c r="A83" s="1">
        <v>9</v>
      </c>
      <c r="B83" s="112" t="s">
        <v>84</v>
      </c>
      <c r="C83" s="182">
        <v>5.446626814688301</v>
      </c>
      <c r="D83" s="183">
        <v>2.7094162600302503</v>
      </c>
      <c r="E83" s="182">
        <v>2.325503355704698</v>
      </c>
      <c r="F83" s="183">
        <f t="shared" si="15"/>
        <v>-3.121123458983603</v>
      </c>
      <c r="G83" s="182">
        <v>4.1421875000000004</v>
      </c>
      <c r="H83" s="183">
        <f t="shared" si="15"/>
        <v>1.8166841442953023</v>
      </c>
      <c r="I83" s="182">
        <v>2.7132391418105706</v>
      </c>
      <c r="J83" s="183">
        <f t="shared" si="15"/>
        <v>-1.4289483581894298</v>
      </c>
      <c r="K83" s="182">
        <v>4.4059602649006626</v>
      </c>
      <c r="L83" s="183">
        <f t="shared" si="16"/>
        <v>1.692721123090092</v>
      </c>
      <c r="M83" s="182"/>
      <c r="N83" s="183"/>
      <c r="O83" s="183"/>
    </row>
    <row r="84" spans="1:16" x14ac:dyDescent="0.25">
      <c r="A84" s="1">
        <v>10</v>
      </c>
      <c r="B84" s="112" t="s">
        <v>86</v>
      </c>
      <c r="C84" s="182">
        <v>2.8453441295546558</v>
      </c>
      <c r="D84" s="183">
        <v>-0.810331203355934</v>
      </c>
      <c r="E84" s="182">
        <v>5.739371534195933</v>
      </c>
      <c r="F84" s="183">
        <f t="shared" si="15"/>
        <v>2.8940274046412773</v>
      </c>
      <c r="G84" s="182">
        <v>36.877697841726622</v>
      </c>
      <c r="H84" s="183">
        <f t="shared" si="15"/>
        <v>31.13832630753069</v>
      </c>
      <c r="I84" s="182">
        <v>8.0667160859896221</v>
      </c>
      <c r="J84" s="183">
        <f t="shared" si="15"/>
        <v>-28.810981755737</v>
      </c>
      <c r="K84" s="182">
        <v>2.7153333333333332</v>
      </c>
      <c r="L84" s="183">
        <f t="shared" si="16"/>
        <v>-5.3513827526562885</v>
      </c>
      <c r="M84" s="182"/>
      <c r="N84" s="183"/>
      <c r="O84" s="183"/>
    </row>
    <row r="85" spans="1:16" x14ac:dyDescent="0.25">
      <c r="A85" s="1">
        <v>11</v>
      </c>
      <c r="B85" s="112" t="s">
        <v>88</v>
      </c>
      <c r="C85" s="182">
        <v>2.8488664987405543</v>
      </c>
      <c r="D85" s="183">
        <v>-2.0044668345927792</v>
      </c>
      <c r="E85" s="182">
        <v>3.1066376496191515</v>
      </c>
      <c r="F85" s="183">
        <f t="shared" si="15"/>
        <v>0.25777115087859714</v>
      </c>
      <c r="G85" s="182">
        <v>8.3676975945017187</v>
      </c>
      <c r="H85" s="183">
        <f t="shared" si="15"/>
        <v>5.2610599448825672</v>
      </c>
      <c r="I85" s="182">
        <v>15.235048678720444</v>
      </c>
      <c r="J85" s="183">
        <f t="shared" si="15"/>
        <v>6.8673510842187255</v>
      </c>
      <c r="K85" s="182">
        <v>3.5325342465753424</v>
      </c>
      <c r="L85" s="183">
        <f t="shared" si="16"/>
        <v>-11.702514432145101</v>
      </c>
      <c r="M85" s="182"/>
      <c r="N85" s="183"/>
      <c r="O85" s="183"/>
    </row>
    <row r="86" spans="1:16" x14ac:dyDescent="0.25">
      <c r="A86" s="1">
        <v>12</v>
      </c>
      <c r="B86" s="112" t="s">
        <v>90</v>
      </c>
      <c r="C86" s="182">
        <v>3.8972712680577848</v>
      </c>
      <c r="D86" s="183">
        <v>-0.1028576391904803</v>
      </c>
      <c r="E86" s="182">
        <v>4.0083713850837137</v>
      </c>
      <c r="F86" s="183">
        <f t="shared" si="15"/>
        <v>0.11110011702592892</v>
      </c>
      <c r="G86" s="182">
        <v>5.0380807311500382</v>
      </c>
      <c r="H86" s="183">
        <f t="shared" si="15"/>
        <v>1.0297093460663245</v>
      </c>
      <c r="I86" s="182">
        <v>7.6752503576537912</v>
      </c>
      <c r="J86" s="183">
        <f t="shared" si="15"/>
        <v>2.637169626503753</v>
      </c>
      <c r="K86" s="182">
        <v>3.2559880239520957</v>
      </c>
      <c r="L86" s="183">
        <f t="shared" si="16"/>
        <v>-4.4192623337016954</v>
      </c>
      <c r="M86" s="182"/>
      <c r="N86" s="183"/>
      <c r="O86" s="183"/>
    </row>
    <row r="87" spans="1:16" ht="15.75" x14ac:dyDescent="0.25">
      <c r="B87" s="115" t="s">
        <v>27</v>
      </c>
      <c r="C87" s="184">
        <v>3.5688204610466094</v>
      </c>
      <c r="D87" s="185">
        <v>-9.046541035158695E-2</v>
      </c>
      <c r="E87" s="184">
        <v>3.3653032440056418</v>
      </c>
      <c r="F87" s="185">
        <f t="shared" si="15"/>
        <v>-0.20351721704096759</v>
      </c>
      <c r="G87" s="184">
        <v>4.3959784411276948</v>
      </c>
      <c r="H87" s="185">
        <f t="shared" si="15"/>
        <v>1.0306751971220529</v>
      </c>
      <c r="I87" s="184">
        <v>4.6154410416284612</v>
      </c>
      <c r="J87" s="185">
        <f t="shared" si="15"/>
        <v>0.21946260050076649</v>
      </c>
      <c r="K87" s="184">
        <v>2.9415471311475412</v>
      </c>
      <c r="L87" s="185">
        <f t="shared" si="16"/>
        <v>-1.6738939104809201</v>
      </c>
      <c r="M87" s="184">
        <v>3.2</v>
      </c>
      <c r="N87" s="185">
        <v>0.31714213582428696</v>
      </c>
      <c r="O87" s="185">
        <v>0.1737977805178792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7" t="s">
        <v>294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9" t="s">
        <v>104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7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3"/>
      <c r="C96" s="109" t="s">
        <v>66</v>
      </c>
      <c r="D96" s="110" t="str">
        <f>CONCATENATE("dif ",RIGHT(2019,2),"/",RIGHT(2018,2))</f>
        <v>dif 19/18</v>
      </c>
      <c r="E96" s="111" t="s">
        <v>66</v>
      </c>
      <c r="F96" s="110" t="str">
        <f>CONCATENATE("dif ",RIGHT(E95,2),"/",RIGHT(C95,2))</f>
        <v>dif 20/19</v>
      </c>
      <c r="G96" s="111" t="s">
        <v>66</v>
      </c>
      <c r="H96" s="110" t="str">
        <f>CONCATENATE("dif ",RIGHT(G95,2),"/",RIGHT(E95,2))</f>
        <v>dif 21/20</v>
      </c>
      <c r="I96" s="111" t="s">
        <v>66</v>
      </c>
      <c r="J96" s="110" t="str">
        <f>CONCATENATE("dif ",RIGHT(I95,2),"/",RIGHT(G95,2))</f>
        <v>dif 22/21</v>
      </c>
      <c r="K96" s="111" t="s">
        <v>66</v>
      </c>
      <c r="L96" s="110" t="str">
        <f>CONCATENATE("dif ",RIGHT(K95,2),"/",RIGHT(I95,2))</f>
        <v>dif 23/22</v>
      </c>
      <c r="M96" s="111" t="s">
        <v>66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68</v>
      </c>
      <c r="C97" s="182">
        <v>8.3850514976849659</v>
      </c>
      <c r="D97" s="183">
        <v>0.41907796271332121</v>
      </c>
      <c r="E97" s="182">
        <v>7.2165710311250217</v>
      </c>
      <c r="F97" s="183">
        <f t="shared" ref="F97:J99" si="18">IFERROR(E97-C97,"-")</f>
        <v>-1.1684804665599442</v>
      </c>
      <c r="G97" s="182">
        <v>10.840336134453782</v>
      </c>
      <c r="H97" s="183">
        <f t="shared" si="18"/>
        <v>3.6237651033287603</v>
      </c>
      <c r="I97" s="182">
        <v>8.7300962832591367</v>
      </c>
      <c r="J97" s="183">
        <f t="shared" si="18"/>
        <v>-2.1102398511946454</v>
      </c>
      <c r="K97" s="182">
        <v>6.533854166666667</v>
      </c>
      <c r="L97" s="183">
        <f t="shared" ref="L97:L99" si="19">IFERROR(K97-I97,"-")</f>
        <v>-2.1962421165924697</v>
      </c>
      <c r="M97" s="182">
        <v>6.7966147052920318</v>
      </c>
      <c r="N97" s="183">
        <f t="shared" ref="N97:N99" si="20">IFERROR(M97-K97,"-")</f>
        <v>0.26276053862536486</v>
      </c>
      <c r="O97" s="183">
        <f t="shared" ref="O97" si="21">IFERROR(M97-C97,"-")</f>
        <v>-1.5884367923929341</v>
      </c>
    </row>
    <row r="98" spans="2:15" x14ac:dyDescent="0.25">
      <c r="B98" s="112" t="s">
        <v>70</v>
      </c>
      <c r="C98" s="182">
        <v>7.89595482736277</v>
      </c>
      <c r="D98" s="183">
        <v>-0.41811433417204746</v>
      </c>
      <c r="E98" s="182">
        <v>6.6646178730287104</v>
      </c>
      <c r="F98" s="183">
        <f t="shared" si="18"/>
        <v>-1.2313369543340595</v>
      </c>
      <c r="G98" s="182">
        <v>6.483386923901393</v>
      </c>
      <c r="H98" s="183">
        <f t="shared" si="18"/>
        <v>-0.18123094912731741</v>
      </c>
      <c r="I98" s="182">
        <v>7.4176239055345814</v>
      </c>
      <c r="J98" s="183">
        <f t="shared" si="18"/>
        <v>0.93423698163318836</v>
      </c>
      <c r="K98" s="182">
        <v>5.3828042767713704</v>
      </c>
      <c r="L98" s="183">
        <f t="shared" si="19"/>
        <v>-2.034819628763211</v>
      </c>
      <c r="M98" s="182">
        <v>6.5330156142221103</v>
      </c>
      <c r="N98" s="183">
        <f t="shared" si="20"/>
        <v>1.1502113374507399</v>
      </c>
      <c r="O98" s="183">
        <f>IFERROR(M98-C98,"-")</f>
        <v>-1.3629392131406597</v>
      </c>
    </row>
    <row r="99" spans="2:15" x14ac:dyDescent="0.25">
      <c r="B99" s="112" t="s">
        <v>72</v>
      </c>
      <c r="C99" s="182">
        <v>7.8426756352765326</v>
      </c>
      <c r="D99" s="183">
        <v>0.26775887612003935</v>
      </c>
      <c r="E99" s="182">
        <v>8.1990271584920951</v>
      </c>
      <c r="F99" s="183">
        <f t="shared" si="18"/>
        <v>0.35635152321556252</v>
      </c>
      <c r="G99" s="182">
        <v>14.005054759898904</v>
      </c>
      <c r="H99" s="183">
        <f t="shared" si="18"/>
        <v>5.8060276014068091</v>
      </c>
      <c r="I99" s="182">
        <v>5.8618128654970763</v>
      </c>
      <c r="J99" s="183">
        <f t="shared" si="18"/>
        <v>-8.1432418944018288</v>
      </c>
      <c r="K99" s="182">
        <v>5.2346087053946562</v>
      </c>
      <c r="L99" s="183">
        <f t="shared" si="19"/>
        <v>-0.62720416010242008</v>
      </c>
      <c r="M99" s="182">
        <v>6.1331573626867346</v>
      </c>
      <c r="N99" s="183">
        <f t="shared" si="20"/>
        <v>0.89854865729207845</v>
      </c>
      <c r="O99" s="183">
        <f t="shared" ref="O99:O101" si="22">IFERROR(M99-C99,"-")</f>
        <v>-1.7095182725897979</v>
      </c>
    </row>
    <row r="100" spans="2:15" x14ac:dyDescent="0.25">
      <c r="B100" s="112" t="s">
        <v>74</v>
      </c>
      <c r="C100" s="182">
        <v>7.7268374164810689</v>
      </c>
      <c r="D100" s="183">
        <v>3.1273354332904013E-2</v>
      </c>
      <c r="E100" s="182" t="s">
        <v>233</v>
      </c>
      <c r="F100" s="183" t="str">
        <f>IFERROR(E100-C100,"-")</f>
        <v>-</v>
      </c>
      <c r="G100" s="182">
        <v>12.037222222222223</v>
      </c>
      <c r="H100" s="183" t="str">
        <f>IFERROR(G100-E100,"-")</f>
        <v>-</v>
      </c>
      <c r="I100" s="182">
        <v>8.0518100841709561</v>
      </c>
      <c r="J100" s="183">
        <f>IFERROR(I100-G100,"-")</f>
        <v>-3.9854121380512666</v>
      </c>
      <c r="K100" s="182">
        <v>5.1068981269986296</v>
      </c>
      <c r="L100" s="183">
        <f>IFERROR(K100-I100,"-")</f>
        <v>-2.9449119571723266</v>
      </c>
      <c r="M100" s="182">
        <v>5.8996194962855588</v>
      </c>
      <c r="N100" s="183">
        <f>IFERROR(M100-K100,"-")</f>
        <v>0.79272136928692927</v>
      </c>
      <c r="O100" s="183">
        <f t="shared" si="22"/>
        <v>-1.8272179201955101</v>
      </c>
    </row>
    <row r="101" spans="2:15" x14ac:dyDescent="0.25">
      <c r="B101" s="112" t="s">
        <v>76</v>
      </c>
      <c r="C101" s="182">
        <v>7.9464043419267298</v>
      </c>
      <c r="D101" s="183">
        <v>-5.3765504482221615E-3</v>
      </c>
      <c r="E101" s="182" t="s">
        <v>233</v>
      </c>
      <c r="F101" s="183" t="str">
        <f t="shared" ref="F101:J109" si="23">IFERROR(E101-C101,"-")</f>
        <v>-</v>
      </c>
      <c r="G101" s="182">
        <v>10.333473330533389</v>
      </c>
      <c r="H101" s="183" t="str">
        <f t="shared" si="23"/>
        <v>-</v>
      </c>
      <c r="I101" s="182">
        <v>7.5680802630469604</v>
      </c>
      <c r="J101" s="183">
        <f t="shared" si="23"/>
        <v>-2.7653930674864284</v>
      </c>
      <c r="K101" s="182">
        <v>5.8374851013110849</v>
      </c>
      <c r="L101" s="183">
        <f t="shared" ref="L101:L109" si="24">IFERROR(K101-I101,"-")</f>
        <v>-1.7305951617358755</v>
      </c>
      <c r="M101" s="182">
        <v>6.1456815157467837</v>
      </c>
      <c r="N101" s="183">
        <f t="shared" ref="N101" si="25">IFERROR(M101-K101,"-")</f>
        <v>0.30819641443569878</v>
      </c>
      <c r="O101" s="183">
        <f t="shared" si="22"/>
        <v>-1.8007228261799462</v>
      </c>
    </row>
    <row r="102" spans="2:15" x14ac:dyDescent="0.25">
      <c r="B102" s="112" t="s">
        <v>78</v>
      </c>
      <c r="C102" s="182">
        <v>7.6910747232472323</v>
      </c>
      <c r="D102" s="183">
        <v>-0.25006663300873733</v>
      </c>
      <c r="E102" s="182" t="s">
        <v>233</v>
      </c>
      <c r="F102" s="183" t="str">
        <f t="shared" si="23"/>
        <v>-</v>
      </c>
      <c r="G102" s="182">
        <v>8.1765730880929333</v>
      </c>
      <c r="H102" s="183" t="str">
        <f t="shared" si="23"/>
        <v>-</v>
      </c>
      <c r="I102" s="182">
        <v>8.2189096215990833</v>
      </c>
      <c r="J102" s="183">
        <f t="shared" si="23"/>
        <v>4.2336533506150076E-2</v>
      </c>
      <c r="K102" s="182">
        <v>6.5708221225710011</v>
      </c>
      <c r="L102" s="183">
        <f t="shared" si="24"/>
        <v>-1.6480874990280823</v>
      </c>
      <c r="M102" s="182"/>
      <c r="N102" s="183"/>
      <c r="O102" s="183"/>
    </row>
    <row r="103" spans="2:15" x14ac:dyDescent="0.25">
      <c r="B103" s="112" t="s">
        <v>80</v>
      </c>
      <c r="C103" s="182">
        <v>8.8669169290385081</v>
      </c>
      <c r="D103" s="183">
        <v>1.0073466165385083</v>
      </c>
      <c r="E103" s="182" t="s">
        <v>233</v>
      </c>
      <c r="F103" s="183" t="str">
        <f t="shared" si="23"/>
        <v>-</v>
      </c>
      <c r="G103" s="182">
        <v>9.841807909604519</v>
      </c>
      <c r="H103" s="183" t="str">
        <f t="shared" si="23"/>
        <v>-</v>
      </c>
      <c r="I103" s="182">
        <v>7.8831803086540342</v>
      </c>
      <c r="J103" s="183">
        <f t="shared" si="23"/>
        <v>-1.9586276009504848</v>
      </c>
      <c r="K103" s="182">
        <v>6.6500673854447436</v>
      </c>
      <c r="L103" s="183">
        <f t="shared" si="24"/>
        <v>-1.2331129232092906</v>
      </c>
      <c r="M103" s="182"/>
      <c r="N103" s="183"/>
      <c r="O103" s="183"/>
    </row>
    <row r="104" spans="2:15" x14ac:dyDescent="0.25">
      <c r="B104" s="112" t="s">
        <v>82</v>
      </c>
      <c r="C104" s="182">
        <v>8.6175336182633178</v>
      </c>
      <c r="D104" s="183">
        <v>-0.29065559842030453</v>
      </c>
      <c r="E104" s="182">
        <v>6.097185185185185</v>
      </c>
      <c r="F104" s="183">
        <f t="shared" si="23"/>
        <v>-2.5203484330781327</v>
      </c>
      <c r="G104" s="182">
        <v>9.0528089887640455</v>
      </c>
      <c r="H104" s="183">
        <f t="shared" si="23"/>
        <v>2.9556238035788605</v>
      </c>
      <c r="I104" s="182">
        <v>7.7771453913814765</v>
      </c>
      <c r="J104" s="183">
        <f t="shared" si="23"/>
        <v>-1.275663597382569</v>
      </c>
      <c r="K104" s="182">
        <v>8.0107416127133604</v>
      </c>
      <c r="L104" s="183">
        <f t="shared" si="24"/>
        <v>0.23359622133188385</v>
      </c>
      <c r="M104" s="182"/>
      <c r="N104" s="183"/>
      <c r="O104" s="183"/>
    </row>
    <row r="105" spans="2:15" x14ac:dyDescent="0.25">
      <c r="B105" s="112" t="s">
        <v>84</v>
      </c>
      <c r="C105" s="182">
        <v>8.2653967511978497</v>
      </c>
      <c r="D105" s="183">
        <v>0.11231500507221348</v>
      </c>
      <c r="E105" s="182">
        <v>6.3997477931904161</v>
      </c>
      <c r="F105" s="183">
        <f t="shared" si="23"/>
        <v>-1.8656489580074336</v>
      </c>
      <c r="G105" s="182">
        <v>8.8807339449541285</v>
      </c>
      <c r="H105" s="183">
        <f t="shared" si="23"/>
        <v>2.4809861517637124</v>
      </c>
      <c r="I105" s="182">
        <v>7.2970989466413396</v>
      </c>
      <c r="J105" s="183">
        <f t="shared" si="23"/>
        <v>-1.5836349983127889</v>
      </c>
      <c r="K105" s="182">
        <v>7.3590079278492979</v>
      </c>
      <c r="L105" s="183">
        <f t="shared" si="24"/>
        <v>6.1908981207958291E-2</v>
      </c>
      <c r="M105" s="182"/>
      <c r="N105" s="183"/>
      <c r="O105" s="183"/>
    </row>
    <row r="106" spans="2:15" x14ac:dyDescent="0.25">
      <c r="B106" s="112" t="s">
        <v>86</v>
      </c>
      <c r="C106" s="182">
        <v>7.4805983091263819</v>
      </c>
      <c r="D106" s="183">
        <v>6.4550900604135819E-2</v>
      </c>
      <c r="E106" s="182">
        <v>5.1763901549680948</v>
      </c>
      <c r="F106" s="183">
        <f t="shared" si="23"/>
        <v>-2.3042081541582871</v>
      </c>
      <c r="G106" s="182">
        <v>7.532561379070172</v>
      </c>
      <c r="H106" s="183">
        <f t="shared" si="23"/>
        <v>2.3561712241020771</v>
      </c>
      <c r="I106" s="182">
        <v>6.8283218332594799</v>
      </c>
      <c r="J106" s="183">
        <f t="shared" si="23"/>
        <v>-0.70423954581069204</v>
      </c>
      <c r="K106" s="182">
        <v>6.206409748365366</v>
      </c>
      <c r="L106" s="183">
        <f t="shared" si="24"/>
        <v>-0.62191208489411398</v>
      </c>
      <c r="M106" s="182"/>
      <c r="N106" s="183"/>
      <c r="O106" s="183"/>
    </row>
    <row r="107" spans="2:15" x14ac:dyDescent="0.25">
      <c r="B107" s="112" t="s">
        <v>88</v>
      </c>
      <c r="C107" s="182">
        <v>7.3692548202188641</v>
      </c>
      <c r="D107" s="183">
        <v>-0.40741364533249413</v>
      </c>
      <c r="E107" s="182">
        <v>4.3857421875</v>
      </c>
      <c r="F107" s="183">
        <f t="shared" si="23"/>
        <v>-2.9835126327188641</v>
      </c>
      <c r="G107" s="182">
        <v>8.5613607460788472</v>
      </c>
      <c r="H107" s="183">
        <f t="shared" si="23"/>
        <v>4.1756185585788472</v>
      </c>
      <c r="I107" s="182">
        <v>7.5981374722838133</v>
      </c>
      <c r="J107" s="183">
        <f t="shared" si="23"/>
        <v>-0.96322327379503392</v>
      </c>
      <c r="K107" s="182">
        <v>6.6887816646562124</v>
      </c>
      <c r="L107" s="183">
        <f t="shared" si="24"/>
        <v>-0.90935580762760093</v>
      </c>
      <c r="M107" s="182"/>
      <c r="N107" s="183"/>
      <c r="O107" s="183"/>
    </row>
    <row r="108" spans="2:15" x14ac:dyDescent="0.25">
      <c r="B108" s="112" t="s">
        <v>90</v>
      </c>
      <c r="C108" s="182">
        <v>7.7688200188461938</v>
      </c>
      <c r="D108" s="183">
        <v>0.71813484667472505</v>
      </c>
      <c r="E108" s="182">
        <v>8.2757863935625462</v>
      </c>
      <c r="F108" s="183">
        <f t="shared" si="23"/>
        <v>0.50696637471635242</v>
      </c>
      <c r="G108" s="182">
        <v>7.9421218694537563</v>
      </c>
      <c r="H108" s="183">
        <f t="shared" si="23"/>
        <v>-0.33366452410878988</v>
      </c>
      <c r="I108" s="182">
        <v>5.8612209341285268</v>
      </c>
      <c r="J108" s="183">
        <f t="shared" si="23"/>
        <v>-2.0809009353252295</v>
      </c>
      <c r="K108" s="182">
        <v>6.275511432009627</v>
      </c>
      <c r="L108" s="183">
        <f t="shared" si="24"/>
        <v>0.41429049788110017</v>
      </c>
      <c r="M108" s="182"/>
      <c r="N108" s="183"/>
      <c r="O108" s="183"/>
    </row>
    <row r="109" spans="2:15" ht="15.75" x14ac:dyDescent="0.25">
      <c r="B109" s="115" t="s">
        <v>27</v>
      </c>
      <c r="C109" s="184">
        <v>7.982500983090838</v>
      </c>
      <c r="D109" s="185">
        <v>0.13431975708974075</v>
      </c>
      <c r="E109" s="184">
        <v>6.7561589488727254</v>
      </c>
      <c r="F109" s="185">
        <f t="shared" si="23"/>
        <v>-1.2263420342181126</v>
      </c>
      <c r="G109" s="184">
        <v>8.7250281473493914</v>
      </c>
      <c r="H109" s="185">
        <f t="shared" si="23"/>
        <v>1.968869198476666</v>
      </c>
      <c r="I109" s="184">
        <v>7.2914212309392115</v>
      </c>
      <c r="J109" s="185">
        <f t="shared" si="23"/>
        <v>-1.4336069164101799</v>
      </c>
      <c r="K109" s="184">
        <v>6.2369073253971479</v>
      </c>
      <c r="L109" s="185">
        <f t="shared" si="24"/>
        <v>-1.0545139055420636</v>
      </c>
      <c r="M109" s="184">
        <v>6.2889385226683778</v>
      </c>
      <c r="N109" s="185">
        <v>0.73552614658719673</v>
      </c>
      <c r="O109" s="185">
        <v>-1.6784231618898389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7" t="s">
        <v>295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9" t="s">
        <v>107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7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3"/>
      <c r="C118" s="109" t="s">
        <v>66</v>
      </c>
      <c r="D118" s="110" t="str">
        <f>CONCATENATE("dif ",RIGHT(2019,2),"/",RIGHT(2018,2))</f>
        <v>dif 19/18</v>
      </c>
      <c r="E118" s="111" t="s">
        <v>66</v>
      </c>
      <c r="F118" s="110" t="str">
        <f>CONCATENATE("dif ",RIGHT(E117,2),"/",RIGHT(C117,2))</f>
        <v>dif 20/19</v>
      </c>
      <c r="G118" s="111" t="s">
        <v>66</v>
      </c>
      <c r="H118" s="110" t="str">
        <f>CONCATENATE("dif ",RIGHT(G117,2),"/",RIGHT(E117,2))</f>
        <v>dif 21/20</v>
      </c>
      <c r="I118" s="111" t="s">
        <v>66</v>
      </c>
      <c r="J118" s="110" t="str">
        <f>CONCATENATE("dif ",RIGHT(I117,2),"/",RIGHT(G117,2))</f>
        <v>dif 22/21</v>
      </c>
      <c r="K118" s="111" t="s">
        <v>66</v>
      </c>
      <c r="L118" s="110" t="str">
        <f>CONCATENATE("dif ",RIGHT(K117,2),"/",RIGHT(I117,2))</f>
        <v>dif 23/22</v>
      </c>
      <c r="M118" s="111" t="s">
        <v>66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68</v>
      </c>
      <c r="C119" s="182">
        <v>8.193692816819155</v>
      </c>
      <c r="D119" s="183">
        <v>0.25380105029422229</v>
      </c>
      <c r="E119" s="182">
        <v>6.9637502059647387</v>
      </c>
      <c r="F119" s="183">
        <f t="shared" ref="F119:J121" si="26">IFERROR(E119-C119,"-")</f>
        <v>-1.2299426108544163</v>
      </c>
      <c r="G119" s="182">
        <v>23.921666666666667</v>
      </c>
      <c r="H119" s="183">
        <f t="shared" si="26"/>
        <v>16.957916460701927</v>
      </c>
      <c r="I119" s="182">
        <v>11.427258462228201</v>
      </c>
      <c r="J119" s="183">
        <f t="shared" si="26"/>
        <v>-12.494408204438466</v>
      </c>
      <c r="K119" s="182">
        <v>6.5380669546436287</v>
      </c>
      <c r="L119" s="183">
        <f t="shared" ref="L119:L121" si="27">IFERROR(K119-I119,"-")</f>
        <v>-4.889191507584572</v>
      </c>
      <c r="M119" s="182">
        <v>7.0759036144578316</v>
      </c>
      <c r="N119" s="183">
        <f t="shared" ref="N119:N121" si="28">IFERROR(M119-K119,"-")</f>
        <v>0.53783665981420281</v>
      </c>
      <c r="O119" s="183">
        <f t="shared" ref="O119" si="29">IFERROR(M119-C119,"-")</f>
        <v>-1.1177892023613234</v>
      </c>
    </row>
    <row r="120" spans="1:16" x14ac:dyDescent="0.25">
      <c r="B120" s="112" t="s">
        <v>70</v>
      </c>
      <c r="C120" s="182">
        <v>7.4867610324729394</v>
      </c>
      <c r="D120" s="183">
        <v>-0.41302650293782506</v>
      </c>
      <c r="E120" s="182">
        <v>6.9527415509746175</v>
      </c>
      <c r="F120" s="183">
        <f t="shared" si="26"/>
        <v>-0.5340194814983219</v>
      </c>
      <c r="G120" s="182">
        <v>11.833333333333334</v>
      </c>
      <c r="H120" s="183">
        <f t="shared" si="26"/>
        <v>4.8805917823587164</v>
      </c>
      <c r="I120" s="182">
        <v>8.8209509658246663</v>
      </c>
      <c r="J120" s="183">
        <f t="shared" si="26"/>
        <v>-3.0123823675086676</v>
      </c>
      <c r="K120" s="182">
        <v>5.1562280701754384</v>
      </c>
      <c r="L120" s="183">
        <f t="shared" si="27"/>
        <v>-3.6647228956492279</v>
      </c>
      <c r="M120" s="182">
        <v>6.4152956869719873</v>
      </c>
      <c r="N120" s="183">
        <f t="shared" si="28"/>
        <v>1.2590676167965489</v>
      </c>
      <c r="O120" s="183">
        <f>IFERROR(M120-C120,"-")</f>
        <v>-1.0714653455009522</v>
      </c>
    </row>
    <row r="121" spans="1:16" x14ac:dyDescent="0.25">
      <c r="B121" s="112" t="s">
        <v>72</v>
      </c>
      <c r="C121" s="182">
        <v>7.3132267441860463</v>
      </c>
      <c r="D121" s="183">
        <v>-0.13689407044978363</v>
      </c>
      <c r="E121" s="182">
        <v>10.226860968885388</v>
      </c>
      <c r="F121" s="183">
        <f t="shared" si="26"/>
        <v>2.9136342246993419</v>
      </c>
      <c r="G121" s="182">
        <v>17.187134502923978</v>
      </c>
      <c r="H121" s="183">
        <f t="shared" si="26"/>
        <v>6.9602735340385902</v>
      </c>
      <c r="I121" s="182">
        <v>6.1370344342937457</v>
      </c>
      <c r="J121" s="183">
        <f t="shared" si="26"/>
        <v>-11.050100068630233</v>
      </c>
      <c r="K121" s="182">
        <v>4.7230411864558208</v>
      </c>
      <c r="L121" s="183">
        <f t="shared" si="27"/>
        <v>-1.4139932478379249</v>
      </c>
      <c r="M121" s="182">
        <v>5.6702086553323028</v>
      </c>
      <c r="N121" s="183">
        <f t="shared" si="28"/>
        <v>0.94716746887648195</v>
      </c>
      <c r="O121" s="183">
        <f t="shared" ref="O121:O123" si="30">IFERROR(M121-C121,"-")</f>
        <v>-1.6430180888537436</v>
      </c>
    </row>
    <row r="122" spans="1:16" x14ac:dyDescent="0.25">
      <c r="B122" s="112" t="s">
        <v>74</v>
      </c>
      <c r="C122" s="182">
        <v>7.3290988487495037</v>
      </c>
      <c r="D122" s="183">
        <v>-0.53683234048011474</v>
      </c>
      <c r="E122" s="182" t="s">
        <v>233</v>
      </c>
      <c r="F122" s="183" t="str">
        <f>IFERROR(E122-C122,"-")</f>
        <v>-</v>
      </c>
      <c r="G122" s="182">
        <v>29.11392405063291</v>
      </c>
      <c r="H122" s="183" t="str">
        <f>IFERROR(G122-E122,"-")</f>
        <v>-</v>
      </c>
      <c r="I122" s="182">
        <v>7.9394441611422746</v>
      </c>
      <c r="J122" s="183">
        <f>IFERROR(I122-G122,"-")</f>
        <v>-21.174479889490634</v>
      </c>
      <c r="K122" s="182">
        <v>4.8056677018633538</v>
      </c>
      <c r="L122" s="183">
        <f>IFERROR(K122-I122,"-")</f>
        <v>-3.1337764592789208</v>
      </c>
      <c r="M122" s="182">
        <v>5.6477987421383649</v>
      </c>
      <c r="N122" s="183">
        <f>IFERROR(M122-K122,"-")</f>
        <v>0.84213104027501107</v>
      </c>
      <c r="O122" s="183">
        <f t="shared" si="30"/>
        <v>-1.6813001066111388</v>
      </c>
    </row>
    <row r="123" spans="1:16" x14ac:dyDescent="0.25">
      <c r="B123" s="112" t="s">
        <v>76</v>
      </c>
      <c r="C123" s="182">
        <v>7.787623404767638</v>
      </c>
      <c r="D123" s="183">
        <v>-0.21861449585615134</v>
      </c>
      <c r="E123" s="182" t="s">
        <v>233</v>
      </c>
      <c r="F123" s="183" t="str">
        <f t="shared" ref="F123:J131" si="31">IFERROR(E123-C123,"-")</f>
        <v>-</v>
      </c>
      <c r="G123" s="182">
        <v>14.308724832214764</v>
      </c>
      <c r="H123" s="183" t="str">
        <f t="shared" si="31"/>
        <v>-</v>
      </c>
      <c r="I123" s="182">
        <v>7.2566325190438663</v>
      </c>
      <c r="J123" s="183">
        <f t="shared" si="31"/>
        <v>-7.0520923131708981</v>
      </c>
      <c r="K123" s="182">
        <v>5.3315962007228714</v>
      </c>
      <c r="L123" s="183">
        <f t="shared" ref="L123:L131" si="32">IFERROR(K123-I123,"-")</f>
        <v>-1.9250363183209949</v>
      </c>
      <c r="M123" s="182">
        <v>5.6281161403851794</v>
      </c>
      <c r="N123" s="183">
        <f t="shared" ref="N123" si="33">IFERROR(M123-K123,"-")</f>
        <v>0.29651993966230794</v>
      </c>
      <c r="O123" s="183">
        <f t="shared" si="30"/>
        <v>-2.1595072643824587</v>
      </c>
    </row>
    <row r="124" spans="1:16" x14ac:dyDescent="0.25">
      <c r="B124" s="112" t="s">
        <v>78</v>
      </c>
      <c r="C124" s="182">
        <v>7.6740063444672515</v>
      </c>
      <c r="D124" s="183">
        <v>-0.80361164216430581</v>
      </c>
      <c r="E124" s="182" t="s">
        <v>233</v>
      </c>
      <c r="F124" s="183" t="str">
        <f t="shared" si="31"/>
        <v>-</v>
      </c>
      <c r="G124" s="182">
        <v>12.987714987714988</v>
      </c>
      <c r="H124" s="183" t="str">
        <f t="shared" si="31"/>
        <v>-</v>
      </c>
      <c r="I124" s="182">
        <v>7.4575471698113205</v>
      </c>
      <c r="J124" s="183">
        <f t="shared" si="31"/>
        <v>-5.5301678179036671</v>
      </c>
      <c r="K124" s="182">
        <v>6.3493812663716014</v>
      </c>
      <c r="L124" s="183">
        <f t="shared" si="32"/>
        <v>-1.1081659034397191</v>
      </c>
      <c r="M124" s="182"/>
      <c r="N124" s="183"/>
      <c r="O124" s="183"/>
    </row>
    <row r="125" spans="1:16" x14ac:dyDescent="0.25">
      <c r="B125" s="112" t="s">
        <v>80</v>
      </c>
      <c r="C125" s="182">
        <v>8.7815208825847115</v>
      </c>
      <c r="D125" s="183">
        <v>0.45845485319897961</v>
      </c>
      <c r="E125" s="182" t="s">
        <v>233</v>
      </c>
      <c r="F125" s="183" t="str">
        <f t="shared" si="31"/>
        <v>-</v>
      </c>
      <c r="G125" s="182">
        <v>8.2203659506762126</v>
      </c>
      <c r="H125" s="183" t="str">
        <f t="shared" si="31"/>
        <v>-</v>
      </c>
      <c r="I125" s="182">
        <v>7.105190204835977</v>
      </c>
      <c r="J125" s="183">
        <f t="shared" si="31"/>
        <v>-1.1151757458402356</v>
      </c>
      <c r="K125" s="182">
        <v>5.7398599958822318</v>
      </c>
      <c r="L125" s="183">
        <f t="shared" si="32"/>
        <v>-1.3653302089537451</v>
      </c>
      <c r="M125" s="182"/>
      <c r="N125" s="183"/>
      <c r="O125" s="183"/>
    </row>
    <row r="126" spans="1:16" x14ac:dyDescent="0.25">
      <c r="B126" s="112" t="s">
        <v>82</v>
      </c>
      <c r="C126" s="182">
        <v>8.4414040384978293</v>
      </c>
      <c r="D126" s="183">
        <v>-1.2266518575551242</v>
      </c>
      <c r="E126" s="182">
        <v>5.1117370892018776</v>
      </c>
      <c r="F126" s="183">
        <f t="shared" si="31"/>
        <v>-3.3296669492959516</v>
      </c>
      <c r="G126" s="182">
        <v>8.5341272146383975</v>
      </c>
      <c r="H126" s="183">
        <f t="shared" si="31"/>
        <v>3.4223901254365199</v>
      </c>
      <c r="I126" s="182">
        <v>7.0737927292457945</v>
      </c>
      <c r="J126" s="183">
        <f t="shared" si="31"/>
        <v>-1.460334485392603</v>
      </c>
      <c r="K126" s="182">
        <v>8.2577308362369344</v>
      </c>
      <c r="L126" s="183">
        <f t="shared" si="32"/>
        <v>1.1839381069911399</v>
      </c>
      <c r="M126" s="182"/>
      <c r="N126" s="183"/>
      <c r="O126" s="183"/>
    </row>
    <row r="127" spans="1:16" x14ac:dyDescent="0.25">
      <c r="B127" s="112" t="s">
        <v>84</v>
      </c>
      <c r="C127" s="182">
        <v>8.0607021996615913</v>
      </c>
      <c r="D127" s="183">
        <v>0.12812015142118049</v>
      </c>
      <c r="E127" s="182">
        <v>5.2950423216444982</v>
      </c>
      <c r="F127" s="183">
        <f t="shared" si="31"/>
        <v>-2.7656598780170931</v>
      </c>
      <c r="G127" s="182">
        <v>8.8707849249079054</v>
      </c>
      <c r="H127" s="183">
        <f t="shared" si="31"/>
        <v>3.5757426032634072</v>
      </c>
      <c r="I127" s="182">
        <v>7.4258753091240397</v>
      </c>
      <c r="J127" s="183">
        <f t="shared" si="31"/>
        <v>-1.4449096157838657</v>
      </c>
      <c r="K127" s="182">
        <v>7.502688172043011</v>
      </c>
      <c r="L127" s="183">
        <f t="shared" si="32"/>
        <v>7.681286291897127E-2</v>
      </c>
      <c r="M127" s="182"/>
      <c r="N127" s="183"/>
      <c r="O127" s="183"/>
    </row>
    <row r="128" spans="1:16" x14ac:dyDescent="0.25">
      <c r="A128" s="118"/>
      <c r="B128" s="112" t="s">
        <v>86</v>
      </c>
      <c r="C128" s="182">
        <v>7.3524271844660198</v>
      </c>
      <c r="D128" s="183">
        <v>-0.21248632243595456</v>
      </c>
      <c r="E128" s="182">
        <v>4.2314881380301941</v>
      </c>
      <c r="F128" s="183">
        <f t="shared" si="31"/>
        <v>-3.1209390464358258</v>
      </c>
      <c r="G128" s="182">
        <v>7.5337959750173491</v>
      </c>
      <c r="H128" s="183">
        <f t="shared" si="31"/>
        <v>3.302307836987155</v>
      </c>
      <c r="I128" s="182">
        <v>6.6977941890972694</v>
      </c>
      <c r="J128" s="183">
        <f t="shared" si="31"/>
        <v>-0.83600178592007968</v>
      </c>
      <c r="K128" s="182">
        <v>6.1844487109160724</v>
      </c>
      <c r="L128" s="183">
        <f t="shared" si="32"/>
        <v>-0.51334547818119702</v>
      </c>
      <c r="M128" s="182"/>
      <c r="N128" s="183"/>
      <c r="O128" s="183"/>
    </row>
    <row r="129" spans="2:16" x14ac:dyDescent="0.25">
      <c r="B129" s="112" t="s">
        <v>88</v>
      </c>
      <c r="C129" s="182">
        <v>7.4212424849699401</v>
      </c>
      <c r="D129" s="183">
        <v>0.37506222745921036</v>
      </c>
      <c r="E129" s="182">
        <v>4.2414738124238731</v>
      </c>
      <c r="F129" s="183">
        <f t="shared" si="31"/>
        <v>-3.179768672546067</v>
      </c>
      <c r="G129" s="182">
        <v>9.3559194428759653</v>
      </c>
      <c r="H129" s="183">
        <f t="shared" si="31"/>
        <v>5.1144456304520922</v>
      </c>
      <c r="I129" s="182">
        <v>8.585074626865671</v>
      </c>
      <c r="J129" s="183">
        <f t="shared" si="31"/>
        <v>-0.77084481601029431</v>
      </c>
      <c r="K129" s="182">
        <v>6.8399476668120363</v>
      </c>
      <c r="L129" s="183">
        <f t="shared" si="32"/>
        <v>-1.7451269600536348</v>
      </c>
      <c r="M129" s="182"/>
      <c r="N129" s="183"/>
      <c r="O129" s="183"/>
    </row>
    <row r="130" spans="2:16" x14ac:dyDescent="0.25">
      <c r="B130" s="112" t="s">
        <v>90</v>
      </c>
      <c r="C130" s="182">
        <v>7.351959798994975</v>
      </c>
      <c r="D130" s="183">
        <v>-6.1965639601516465E-2</v>
      </c>
      <c r="E130" s="182">
        <v>8.8838289962825279</v>
      </c>
      <c r="F130" s="183">
        <f t="shared" si="31"/>
        <v>1.5318691972875529</v>
      </c>
      <c r="G130" s="182">
        <v>10.613690865489426</v>
      </c>
      <c r="H130" s="183">
        <f t="shared" si="31"/>
        <v>1.7298618692068981</v>
      </c>
      <c r="I130" s="182">
        <v>5.9148119723714503</v>
      </c>
      <c r="J130" s="183">
        <f t="shared" si="31"/>
        <v>-4.6988788931179757</v>
      </c>
      <c r="K130" s="182">
        <v>6.3220577871740664</v>
      </c>
      <c r="L130" s="183">
        <f t="shared" si="32"/>
        <v>0.40724581480261612</v>
      </c>
      <c r="M130" s="182"/>
      <c r="N130" s="183"/>
      <c r="O130" s="183"/>
    </row>
    <row r="131" spans="2:16" ht="15.75" x14ac:dyDescent="0.25">
      <c r="B131" s="115" t="s">
        <v>27</v>
      </c>
      <c r="C131" s="184">
        <v>7.760152408245677</v>
      </c>
      <c r="D131" s="185">
        <v>-0.15527785881663725</v>
      </c>
      <c r="E131" s="184">
        <v>6.8703282541126525</v>
      </c>
      <c r="F131" s="185">
        <f t="shared" si="31"/>
        <v>-0.88982415413302451</v>
      </c>
      <c r="G131" s="184">
        <v>9.382254214530807</v>
      </c>
      <c r="H131" s="185">
        <f t="shared" si="31"/>
        <v>2.5119259604181545</v>
      </c>
      <c r="I131" s="184">
        <v>7.421225937183384</v>
      </c>
      <c r="J131" s="185">
        <f t="shared" si="31"/>
        <v>-1.961028277347423</v>
      </c>
      <c r="K131" s="184">
        <v>6.0541886533237577</v>
      </c>
      <c r="L131" s="185">
        <f t="shared" si="32"/>
        <v>-1.3670372838596263</v>
      </c>
      <c r="M131" s="184">
        <v>6.0375010370862023</v>
      </c>
      <c r="N131" s="185">
        <v>0.82725239712125287</v>
      </c>
      <c r="O131" s="185">
        <v>-1.5704642839650029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7" t="s">
        <v>296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9" t="s">
        <v>110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7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3"/>
      <c r="C140" s="109" t="s">
        <v>66</v>
      </c>
      <c r="D140" s="110" t="str">
        <f>CONCATENATE("dif ",RIGHT(2019,2),"/",RIGHT(2018,2))</f>
        <v>dif 19/18</v>
      </c>
      <c r="E140" s="111" t="s">
        <v>66</v>
      </c>
      <c r="F140" s="110" t="str">
        <f>CONCATENATE("dif ",RIGHT(E139,2),"/",RIGHT(C139,2))</f>
        <v>dif 20/19</v>
      </c>
      <c r="G140" s="111" t="s">
        <v>66</v>
      </c>
      <c r="H140" s="110" t="str">
        <f>CONCATENATE("dif ",RIGHT(G139,2),"/",RIGHT(E139,2))</f>
        <v>dif 21/20</v>
      </c>
      <c r="I140" s="111" t="s">
        <v>66</v>
      </c>
      <c r="J140" s="110" t="str">
        <f>CONCATENATE("dif ",RIGHT(I139,2),"/",RIGHT(G139,2))</f>
        <v>dif 22/21</v>
      </c>
      <c r="K140" s="111" t="s">
        <v>66</v>
      </c>
      <c r="L140" s="110" t="str">
        <f>CONCATENATE("dif ",RIGHT(K139,2),"/",RIGHT(I139,2))</f>
        <v>dif 23/22</v>
      </c>
      <c r="M140" s="111" t="s">
        <v>66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68</v>
      </c>
      <c r="C141" s="182">
        <v>10.204116638078903</v>
      </c>
      <c r="D141" s="183">
        <v>0.25000156160403009</v>
      </c>
      <c r="E141" s="182">
        <v>10.206690561529271</v>
      </c>
      <c r="F141" s="183">
        <f t="shared" ref="F141:J143" si="34">IFERROR(E141-C141,"-")</f>
        <v>2.5739234503685537E-3</v>
      </c>
      <c r="G141" s="182">
        <v>2.5</v>
      </c>
      <c r="H141" s="183">
        <f t="shared" si="34"/>
        <v>-7.7066905615292711</v>
      </c>
      <c r="I141" s="182">
        <v>7.3069016152716593</v>
      </c>
      <c r="J141" s="183">
        <f t="shared" si="34"/>
        <v>4.8069016152716593</v>
      </c>
      <c r="K141" s="182">
        <v>6.2490613266583228</v>
      </c>
      <c r="L141" s="183">
        <f t="shared" ref="L141:L143" si="35">IFERROR(K141-I141,"-")</f>
        <v>-1.0578402886133365</v>
      </c>
      <c r="M141" s="182">
        <v>5.2128966223132034</v>
      </c>
      <c r="N141" s="183">
        <f t="shared" ref="N141:N143" si="36">IFERROR(M141-K141,"-")</f>
        <v>-1.0361647043451194</v>
      </c>
      <c r="O141" s="183">
        <f t="shared" ref="O141" si="37">IFERROR(M141-C141,"-")</f>
        <v>-4.9912200157656992</v>
      </c>
    </row>
    <row r="142" spans="2:16" x14ac:dyDescent="0.25">
      <c r="B142" s="112" t="s">
        <v>70</v>
      </c>
      <c r="C142" s="182">
        <v>10.188824662813103</v>
      </c>
      <c r="D142" s="183">
        <v>-1.5270648017810249</v>
      </c>
      <c r="E142" s="182">
        <v>7.9724409448818898</v>
      </c>
      <c r="F142" s="183">
        <f t="shared" si="34"/>
        <v>-2.2163837179312127</v>
      </c>
      <c r="G142" s="182">
        <v>9.4146341463414629</v>
      </c>
      <c r="H142" s="183">
        <f t="shared" si="34"/>
        <v>1.4421932014595731</v>
      </c>
      <c r="I142" s="182">
        <v>7.6997971602434081</v>
      </c>
      <c r="J142" s="183">
        <f t="shared" si="34"/>
        <v>-1.7148369860980548</v>
      </c>
      <c r="K142" s="182">
        <v>5.5432989690721648</v>
      </c>
      <c r="L142" s="183">
        <f t="shared" si="35"/>
        <v>-2.1564981911712433</v>
      </c>
      <c r="M142" s="182">
        <v>6.93213296398892</v>
      </c>
      <c r="N142" s="183">
        <f t="shared" si="36"/>
        <v>1.3888339949167552</v>
      </c>
      <c r="O142" s="183">
        <f>IFERROR(M142-C142,"-")</f>
        <v>-3.2566916988241825</v>
      </c>
    </row>
    <row r="143" spans="2:16" x14ac:dyDescent="0.25">
      <c r="B143" s="112" t="s">
        <v>72</v>
      </c>
      <c r="C143" s="182">
        <v>11.291782086795937</v>
      </c>
      <c r="D143" s="183">
        <v>2.6801133289540306</v>
      </c>
      <c r="E143" s="182">
        <v>4.5850622406639001</v>
      </c>
      <c r="F143" s="183">
        <f t="shared" si="34"/>
        <v>-6.706719846132037</v>
      </c>
      <c r="G143" s="182">
        <v>12.169139465875372</v>
      </c>
      <c r="H143" s="183">
        <f t="shared" si="34"/>
        <v>7.5840772252114714</v>
      </c>
      <c r="I143" s="182">
        <v>4.5830090791180282</v>
      </c>
      <c r="J143" s="183">
        <f t="shared" si="34"/>
        <v>-7.5861303867573433</v>
      </c>
      <c r="K143" s="182">
        <v>6.3925327951564075</v>
      </c>
      <c r="L143" s="183">
        <f t="shared" si="35"/>
        <v>1.8095237160383792</v>
      </c>
      <c r="M143" s="182">
        <v>6.4939759036144578</v>
      </c>
      <c r="N143" s="183">
        <f t="shared" si="36"/>
        <v>0.10144310845805027</v>
      </c>
      <c r="O143" s="183">
        <f t="shared" ref="O143:O145" si="38">IFERROR(M143-C143,"-")</f>
        <v>-4.7978061831814793</v>
      </c>
    </row>
    <row r="144" spans="2:16" x14ac:dyDescent="0.25">
      <c r="B144" s="112" t="s">
        <v>74</v>
      </c>
      <c r="C144" s="182">
        <v>8.0994475138121551</v>
      </c>
      <c r="D144" s="183">
        <v>-3.2395116985647796</v>
      </c>
      <c r="E144" s="182" t="s">
        <v>233</v>
      </c>
      <c r="F144" s="183" t="str">
        <f>IFERROR(E144-C144,"-")</f>
        <v>-</v>
      </c>
      <c r="G144" s="182">
        <v>16.604166666666668</v>
      </c>
      <c r="H144" s="183" t="str">
        <f>IFERROR(G144-E144,"-")</f>
        <v>-</v>
      </c>
      <c r="I144" s="182">
        <v>8.2644444444444449</v>
      </c>
      <c r="J144" s="183">
        <f>IFERROR(I144-G144,"-")</f>
        <v>-8.3397222222222229</v>
      </c>
      <c r="K144" s="182">
        <v>6.2307692307692308</v>
      </c>
      <c r="L144" s="183">
        <f>IFERROR(K144-I144,"-")</f>
        <v>-2.0336752136752141</v>
      </c>
      <c r="M144" s="182">
        <v>7.5632377740303545</v>
      </c>
      <c r="N144" s="183">
        <f>IFERROR(M144-K144,"-")</f>
        <v>1.3324685432611236</v>
      </c>
      <c r="O144" s="183">
        <f t="shared" si="38"/>
        <v>-0.53620973978180064</v>
      </c>
    </row>
    <row r="145" spans="1:16" x14ac:dyDescent="0.25">
      <c r="B145" s="112" t="s">
        <v>76</v>
      </c>
      <c r="C145" s="182">
        <v>6.518987341772152</v>
      </c>
      <c r="D145" s="183">
        <v>-2.3237092874413312</v>
      </c>
      <c r="E145" s="182" t="s">
        <v>233</v>
      </c>
      <c r="F145" s="183" t="str">
        <f t="shared" ref="F145:J153" si="39">IFERROR(E145-C145,"-")</f>
        <v>-</v>
      </c>
      <c r="G145" s="182">
        <v>14.590452261306533</v>
      </c>
      <c r="H145" s="183" t="str">
        <f t="shared" si="39"/>
        <v>-</v>
      </c>
      <c r="I145" s="182">
        <v>9.8229166666666661</v>
      </c>
      <c r="J145" s="183">
        <f t="shared" si="39"/>
        <v>-4.7675355946398668</v>
      </c>
      <c r="K145" s="182">
        <v>13.061185468451242</v>
      </c>
      <c r="L145" s="183">
        <f t="shared" ref="L145:L153" si="40">IFERROR(K145-I145,"-")</f>
        <v>3.2382688017845762</v>
      </c>
      <c r="M145" s="182">
        <v>7.9407540394973068</v>
      </c>
      <c r="N145" s="183">
        <f t="shared" ref="N145" si="41">IFERROR(M145-K145,"-")</f>
        <v>-5.1204314289539354</v>
      </c>
      <c r="O145" s="183">
        <f t="shared" si="38"/>
        <v>1.4217666977251548</v>
      </c>
    </row>
    <row r="146" spans="1:16" x14ac:dyDescent="0.25">
      <c r="B146" s="112" t="s">
        <v>78</v>
      </c>
      <c r="C146" s="182">
        <v>6.2342569269521411</v>
      </c>
      <c r="D146" s="183">
        <v>-0.37864629885431089</v>
      </c>
      <c r="E146" s="182" t="s">
        <v>233</v>
      </c>
      <c r="F146" s="183" t="str">
        <f t="shared" si="39"/>
        <v>-</v>
      </c>
      <c r="G146" s="182">
        <v>4.7831498324557202</v>
      </c>
      <c r="H146" s="183" t="str">
        <f t="shared" si="39"/>
        <v>-</v>
      </c>
      <c r="I146" s="182">
        <v>12.960893854748603</v>
      </c>
      <c r="J146" s="183">
        <f t="shared" si="39"/>
        <v>8.1777440222928828</v>
      </c>
      <c r="K146" s="182">
        <v>6.6303317535545023</v>
      </c>
      <c r="L146" s="183">
        <f t="shared" si="40"/>
        <v>-6.3305621011941007</v>
      </c>
      <c r="M146" s="182"/>
      <c r="N146" s="183"/>
      <c r="O146" s="183"/>
    </row>
    <row r="147" spans="1:16" x14ac:dyDescent="0.25">
      <c r="B147" s="112" t="s">
        <v>80</v>
      </c>
      <c r="C147" s="182">
        <v>9.6816239316239319</v>
      </c>
      <c r="D147" s="183">
        <v>3.4667612498791822</v>
      </c>
      <c r="E147" s="182" t="s">
        <v>233</v>
      </c>
      <c r="F147" s="183" t="str">
        <f t="shared" si="39"/>
        <v>-</v>
      </c>
      <c r="G147" s="182">
        <v>13.025882352941176</v>
      </c>
      <c r="H147" s="183" t="str">
        <f t="shared" si="39"/>
        <v>-</v>
      </c>
      <c r="I147" s="182">
        <v>13.676595744680851</v>
      </c>
      <c r="J147" s="183">
        <f t="shared" si="39"/>
        <v>0.65071339173967502</v>
      </c>
      <c r="K147" s="182">
        <v>7.0081521739130439</v>
      </c>
      <c r="L147" s="183">
        <f t="shared" si="40"/>
        <v>-6.6684435707678071</v>
      </c>
      <c r="M147" s="182"/>
      <c r="N147" s="183"/>
      <c r="O147" s="183"/>
    </row>
    <row r="148" spans="1:16" x14ac:dyDescent="0.25">
      <c r="B148" s="112" t="s">
        <v>82</v>
      </c>
      <c r="C148" s="182">
        <v>7.2594142259414225</v>
      </c>
      <c r="D148" s="183">
        <v>-3.0298527897653846</v>
      </c>
      <c r="E148" s="182">
        <v>6.7066326530612246</v>
      </c>
      <c r="F148" s="183">
        <f t="shared" si="39"/>
        <v>-0.55278157288019791</v>
      </c>
      <c r="G148" s="182">
        <v>9.3961218836565106</v>
      </c>
      <c r="H148" s="183">
        <f t="shared" si="39"/>
        <v>2.689489230595286</v>
      </c>
      <c r="I148" s="182">
        <v>8.1945205479452063</v>
      </c>
      <c r="J148" s="183">
        <f t="shared" si="39"/>
        <v>-1.2016013357113042</v>
      </c>
      <c r="K148" s="182">
        <v>8.0383480825958706</v>
      </c>
      <c r="L148" s="183">
        <f t="shared" si="40"/>
        <v>-0.15617246534933571</v>
      </c>
      <c r="M148" s="182"/>
      <c r="N148" s="183"/>
      <c r="O148" s="183"/>
    </row>
    <row r="149" spans="1:16" x14ac:dyDescent="0.25">
      <c r="B149" s="112" t="s">
        <v>84</v>
      </c>
      <c r="C149" s="182">
        <v>8.6227722772277229</v>
      </c>
      <c r="D149" s="183">
        <v>-0.94595804806083983</v>
      </c>
      <c r="E149" s="182">
        <v>9.6896551724137936</v>
      </c>
      <c r="F149" s="183">
        <f t="shared" si="39"/>
        <v>1.0668828951860707</v>
      </c>
      <c r="G149" s="182">
        <v>7.9540229885057467</v>
      </c>
      <c r="H149" s="183">
        <f t="shared" si="39"/>
        <v>-1.7356321839080469</v>
      </c>
      <c r="I149" s="182">
        <v>4.7848410757946214</v>
      </c>
      <c r="J149" s="183">
        <f t="shared" si="39"/>
        <v>-3.1691819127111254</v>
      </c>
      <c r="K149" s="182">
        <v>6.5543859649122806</v>
      </c>
      <c r="L149" s="183">
        <f t="shared" si="40"/>
        <v>1.7695448891176593</v>
      </c>
      <c r="M149" s="182"/>
      <c r="N149" s="183"/>
      <c r="O149" s="183"/>
    </row>
    <row r="150" spans="1:16" x14ac:dyDescent="0.25">
      <c r="A150" s="118"/>
      <c r="B150" s="112" t="s">
        <v>86</v>
      </c>
      <c r="C150" s="182">
        <v>8.3212669683257925</v>
      </c>
      <c r="D150" s="183">
        <v>0.68166842817980733</v>
      </c>
      <c r="E150" s="182">
        <v>5.1395348837209305</v>
      </c>
      <c r="F150" s="183">
        <f t="shared" si="39"/>
        <v>-3.181732084604862</v>
      </c>
      <c r="G150" s="182">
        <v>7.3981191222570537</v>
      </c>
      <c r="H150" s="183">
        <f t="shared" si="39"/>
        <v>2.2585842385361232</v>
      </c>
      <c r="I150" s="182">
        <v>6.2121212121212119</v>
      </c>
      <c r="J150" s="183">
        <f t="shared" si="39"/>
        <v>-1.1859979101358418</v>
      </c>
      <c r="K150" s="182">
        <v>7.5462478184991273</v>
      </c>
      <c r="L150" s="183">
        <f t="shared" si="40"/>
        <v>1.3341266063779154</v>
      </c>
      <c r="M150" s="182"/>
      <c r="N150" s="183"/>
      <c r="O150" s="183"/>
    </row>
    <row r="151" spans="1:16" x14ac:dyDescent="0.25">
      <c r="B151" s="112" t="s">
        <v>88</v>
      </c>
      <c r="C151" s="182">
        <v>8.8154506437768241</v>
      </c>
      <c r="D151" s="183">
        <v>-1.9302240967076045</v>
      </c>
      <c r="E151" s="182">
        <v>3.862222222222222</v>
      </c>
      <c r="F151" s="183">
        <f t="shared" si="39"/>
        <v>-4.9532284215546021</v>
      </c>
      <c r="G151" s="182">
        <v>8.9674220963172804</v>
      </c>
      <c r="H151" s="183">
        <f t="shared" si="39"/>
        <v>5.1051998740950584</v>
      </c>
      <c r="I151" s="182">
        <v>5.2242798353909468</v>
      </c>
      <c r="J151" s="183">
        <f t="shared" si="39"/>
        <v>-3.7431422609263336</v>
      </c>
      <c r="K151" s="182">
        <v>6.2333333333333334</v>
      </c>
      <c r="L151" s="183">
        <f t="shared" si="40"/>
        <v>1.0090534979423866</v>
      </c>
      <c r="M151" s="182"/>
      <c r="N151" s="183"/>
      <c r="O151" s="183"/>
    </row>
    <row r="152" spans="1:16" x14ac:dyDescent="0.25">
      <c r="B152" s="112" t="s">
        <v>90</v>
      </c>
      <c r="C152" s="182">
        <v>13.002333722287048</v>
      </c>
      <c r="D152" s="183">
        <v>5.4169496805271677</v>
      </c>
      <c r="E152" s="182">
        <v>5.5427631578947372</v>
      </c>
      <c r="F152" s="183">
        <f t="shared" si="39"/>
        <v>-7.4595705643923109</v>
      </c>
      <c r="G152" s="182">
        <v>6.4748110831234253</v>
      </c>
      <c r="H152" s="183">
        <f t="shared" si="39"/>
        <v>0.93204792522868818</v>
      </c>
      <c r="I152" s="182">
        <v>5.8742514970059876</v>
      </c>
      <c r="J152" s="183">
        <f t="shared" si="39"/>
        <v>-0.60055958611743776</v>
      </c>
      <c r="K152" s="182">
        <v>6.0465116279069768</v>
      </c>
      <c r="L152" s="183">
        <f t="shared" si="40"/>
        <v>0.17226013090098924</v>
      </c>
      <c r="M152" s="182"/>
      <c r="N152" s="183"/>
      <c r="O152" s="183"/>
    </row>
    <row r="153" spans="1:16" ht="15.75" x14ac:dyDescent="0.25">
      <c r="B153" s="115" t="s">
        <v>27</v>
      </c>
      <c r="C153" s="184">
        <v>9.3788204027394464</v>
      </c>
      <c r="D153" s="185">
        <v>0.35133659291477493</v>
      </c>
      <c r="E153" s="184">
        <v>7.0547388176415389</v>
      </c>
      <c r="F153" s="185">
        <f t="shared" si="39"/>
        <v>-2.3240815850979075</v>
      </c>
      <c r="G153" s="184">
        <v>7.9309434486591632</v>
      </c>
      <c r="H153" s="185">
        <f t="shared" si="39"/>
        <v>0.87620463101762436</v>
      </c>
      <c r="I153" s="184">
        <v>6.613911290322581</v>
      </c>
      <c r="J153" s="185">
        <f t="shared" si="39"/>
        <v>-1.3170321583365823</v>
      </c>
      <c r="K153" s="184">
        <v>6.7909909909909913</v>
      </c>
      <c r="L153" s="185">
        <f t="shared" si="40"/>
        <v>0.17707970066841039</v>
      </c>
      <c r="M153" s="184">
        <v>6.6224541751527495</v>
      </c>
      <c r="N153" s="185">
        <v>-0.31450134983578781</v>
      </c>
      <c r="O153" s="185">
        <v>-2.9956701662592637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7" t="s">
        <v>297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9" t="s">
        <v>113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7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3"/>
      <c r="C162" s="109" t="s">
        <v>66</v>
      </c>
      <c r="D162" s="110" t="str">
        <f>CONCATENATE("dif ",RIGHT(2019,2),"/",RIGHT(2018,2))</f>
        <v>dif 19/18</v>
      </c>
      <c r="E162" s="111" t="s">
        <v>66</v>
      </c>
      <c r="F162" s="110" t="str">
        <f>CONCATENATE("dif ",RIGHT(E161,2),"/",RIGHT(C161,2))</f>
        <v>dif 20/19</v>
      </c>
      <c r="G162" s="111" t="s">
        <v>66</v>
      </c>
      <c r="H162" s="110" t="str">
        <f>CONCATENATE("dif ",RIGHT(G161,2),"/",RIGHT(E161,2))</f>
        <v>dif 21/20</v>
      </c>
      <c r="I162" s="111" t="s">
        <v>66</v>
      </c>
      <c r="J162" s="110" t="str">
        <f>CONCATENATE("dif ",RIGHT(I161,2),"/",RIGHT(G161,2))</f>
        <v>dif 22/21</v>
      </c>
      <c r="K162" s="111" t="s">
        <v>66</v>
      </c>
      <c r="L162" s="110" t="str">
        <f>CONCATENATE("dif ",RIGHT(K161,2),"/",RIGHT(I161,2))</f>
        <v>dif 23/22</v>
      </c>
      <c r="M162" s="111" t="s">
        <v>66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68</v>
      </c>
      <c r="C163" s="182">
        <v>9.2325123152709363</v>
      </c>
      <c r="D163" s="183">
        <v>1.0160739591065528</v>
      </c>
      <c r="E163" s="182">
        <v>5.938104448742747</v>
      </c>
      <c r="F163" s="183">
        <f t="shared" ref="F163:J165" si="42">IFERROR(E163-C163,"-")</f>
        <v>-3.2944078665281893</v>
      </c>
      <c r="G163" s="182">
        <v>1.9777777777777779</v>
      </c>
      <c r="H163" s="183">
        <f t="shared" si="42"/>
        <v>-3.9603266709649692</v>
      </c>
      <c r="I163" s="182">
        <v>6.2176258992805753</v>
      </c>
      <c r="J163" s="183">
        <f t="shared" si="42"/>
        <v>4.2398481215027974</v>
      </c>
      <c r="K163" s="182">
        <v>5.1819338422391859</v>
      </c>
      <c r="L163" s="183">
        <f t="shared" ref="L163:L165" si="43">IFERROR(K163-I163,"-")</f>
        <v>-1.0356920570413894</v>
      </c>
      <c r="M163" s="182">
        <v>5.5057324840764332</v>
      </c>
      <c r="N163" s="183">
        <f t="shared" ref="N163:N165" si="44">IFERROR(M163-K163,"-")</f>
        <v>0.32379864183724738</v>
      </c>
      <c r="O163" s="183">
        <f t="shared" ref="O163" si="45">IFERROR(M163-C163,"-")</f>
        <v>-3.7267798311945031</v>
      </c>
    </row>
    <row r="164" spans="2:15" x14ac:dyDescent="0.25">
      <c r="B164" s="112" t="s">
        <v>70</v>
      </c>
      <c r="C164" s="182">
        <v>6.9308125502815772</v>
      </c>
      <c r="D164" s="183">
        <v>-0.76009654062751331</v>
      </c>
      <c r="E164" s="182">
        <v>4.3893939393939396</v>
      </c>
      <c r="F164" s="183">
        <f t="shared" si="42"/>
        <v>-2.5414186108876375</v>
      </c>
      <c r="G164" s="182">
        <v>6.0033557046979862</v>
      </c>
      <c r="H164" s="183">
        <f t="shared" si="42"/>
        <v>1.6139617653040466</v>
      </c>
      <c r="I164" s="182">
        <v>5.9796380090497738</v>
      </c>
      <c r="J164" s="183">
        <f t="shared" si="42"/>
        <v>-2.3717695648212356E-2</v>
      </c>
      <c r="K164" s="182">
        <v>4.8488745980707399</v>
      </c>
      <c r="L164" s="183">
        <f t="shared" si="43"/>
        <v>-1.1307634109790339</v>
      </c>
      <c r="M164" s="182">
        <v>5.2434266327396095</v>
      </c>
      <c r="N164" s="183">
        <f t="shared" si="44"/>
        <v>0.39455203466886957</v>
      </c>
      <c r="O164" s="183">
        <f>IFERROR(M164-C164,"-")</f>
        <v>-1.6873859175419677</v>
      </c>
    </row>
    <row r="165" spans="2:15" x14ac:dyDescent="0.25">
      <c r="B165" s="112" t="s">
        <v>72</v>
      </c>
      <c r="C165" s="182">
        <v>7.7352138307552316</v>
      </c>
      <c r="D165" s="183">
        <v>-0.30229760565830865</v>
      </c>
      <c r="E165" s="182">
        <v>4.2316715542521992</v>
      </c>
      <c r="F165" s="183">
        <f t="shared" si="42"/>
        <v>-3.5035422765030324</v>
      </c>
      <c r="G165" s="182">
        <v>12.337563451776649</v>
      </c>
      <c r="H165" s="183">
        <f t="shared" si="42"/>
        <v>8.1058918975244509</v>
      </c>
      <c r="I165" s="182">
        <v>5.2607385079125848</v>
      </c>
      <c r="J165" s="183">
        <f t="shared" si="42"/>
        <v>-7.0768249438640645</v>
      </c>
      <c r="K165" s="182">
        <v>5.5905752753977964</v>
      </c>
      <c r="L165" s="183">
        <f t="shared" si="43"/>
        <v>0.32983676748521162</v>
      </c>
      <c r="M165" s="182">
        <v>6.1583541147132168</v>
      </c>
      <c r="N165" s="183">
        <f t="shared" si="44"/>
        <v>0.56777883931542039</v>
      </c>
      <c r="O165" s="183">
        <f t="shared" ref="O165:O167" si="46">IFERROR(M165-C165,"-")</f>
        <v>-1.5768597160420148</v>
      </c>
    </row>
    <row r="166" spans="2:15" x14ac:dyDescent="0.25">
      <c r="B166" s="112" t="s">
        <v>74</v>
      </c>
      <c r="C166" s="182">
        <v>7.7580357142857146</v>
      </c>
      <c r="D166" s="183">
        <v>1.3912875480265461</v>
      </c>
      <c r="E166" s="182" t="s">
        <v>233</v>
      </c>
      <c r="F166" s="183" t="str">
        <f>IFERROR(E166-C166,"-")</f>
        <v>-</v>
      </c>
      <c r="G166" s="182">
        <v>12.670378619153675</v>
      </c>
      <c r="H166" s="183" t="str">
        <f>IFERROR(G166-E166,"-")</f>
        <v>-</v>
      </c>
      <c r="I166" s="182">
        <v>9.519154557463672</v>
      </c>
      <c r="J166" s="183">
        <f>IFERROR(I166-G166,"-")</f>
        <v>-3.1512240616900034</v>
      </c>
      <c r="K166" s="182">
        <v>4.7073170731707314</v>
      </c>
      <c r="L166" s="183">
        <f>IFERROR(K166-I166,"-")</f>
        <v>-4.8118374842929406</v>
      </c>
      <c r="M166" s="182">
        <v>5.5823442136498516</v>
      </c>
      <c r="N166" s="183">
        <f>IFERROR(M166-K166,"-")</f>
        <v>0.87502714047912011</v>
      </c>
      <c r="O166" s="183">
        <f t="shared" si="46"/>
        <v>-2.175691500635863</v>
      </c>
    </row>
    <row r="167" spans="2:15" x14ac:dyDescent="0.25">
      <c r="B167" s="112" t="s">
        <v>76</v>
      </c>
      <c r="C167" s="182">
        <v>9.119877049180328</v>
      </c>
      <c r="D167" s="183">
        <v>1.5499024944729491</v>
      </c>
      <c r="E167" s="182" t="s">
        <v>233</v>
      </c>
      <c r="F167" s="183" t="str">
        <f t="shared" ref="F167:J175" si="47">IFERROR(E167-C167,"-")</f>
        <v>-</v>
      </c>
      <c r="G167" s="182">
        <v>8.8278236914600559</v>
      </c>
      <c r="H167" s="183" t="str">
        <f t="shared" si="47"/>
        <v>-</v>
      </c>
      <c r="I167" s="182">
        <v>8.5892307692307686</v>
      </c>
      <c r="J167" s="183">
        <f t="shared" si="47"/>
        <v>-0.2385929222292873</v>
      </c>
      <c r="K167" s="182">
        <v>5.8108108108108105</v>
      </c>
      <c r="L167" s="183">
        <f t="shared" ref="L167:L175" si="48">IFERROR(K167-I167,"-")</f>
        <v>-2.778419958419958</v>
      </c>
      <c r="M167" s="182">
        <v>5.4254787676935887</v>
      </c>
      <c r="N167" s="183">
        <f t="shared" ref="N167" si="49">IFERROR(M167-K167,"-")</f>
        <v>-0.3853320431172218</v>
      </c>
      <c r="O167" s="183">
        <f t="shared" si="46"/>
        <v>-3.6943982814867393</v>
      </c>
    </row>
    <row r="168" spans="2:15" x14ac:dyDescent="0.25">
      <c r="B168" s="112" t="s">
        <v>78</v>
      </c>
      <c r="C168" s="182">
        <v>7.6301775147928996</v>
      </c>
      <c r="D168" s="183">
        <v>-0.3280688317624243</v>
      </c>
      <c r="E168" s="182" t="s">
        <v>233</v>
      </c>
      <c r="F168" s="183" t="str">
        <f t="shared" si="47"/>
        <v>-</v>
      </c>
      <c r="G168" s="182">
        <v>13.403603603603603</v>
      </c>
      <c r="H168" s="183" t="str">
        <f t="shared" si="47"/>
        <v>-</v>
      </c>
      <c r="I168" s="182">
        <v>9.0412979351032448</v>
      </c>
      <c r="J168" s="183">
        <f t="shared" si="47"/>
        <v>-4.3623056685003583</v>
      </c>
      <c r="K168" s="182">
        <v>6.2152641878669277</v>
      </c>
      <c r="L168" s="183">
        <f t="shared" si="48"/>
        <v>-2.8260337472363171</v>
      </c>
      <c r="M168" s="182"/>
      <c r="N168" s="183"/>
      <c r="O168" s="183"/>
    </row>
    <row r="169" spans="2:15" x14ac:dyDescent="0.25">
      <c r="B169" s="112" t="s">
        <v>80</v>
      </c>
      <c r="C169" s="182">
        <v>8.7026066350710902</v>
      </c>
      <c r="D169" s="183">
        <v>0.42049076605345803</v>
      </c>
      <c r="E169" s="182" t="s">
        <v>233</v>
      </c>
      <c r="F169" s="183" t="str">
        <f t="shared" si="47"/>
        <v>-</v>
      </c>
      <c r="G169" s="182">
        <v>12.340579710144928</v>
      </c>
      <c r="H169" s="183" t="str">
        <f t="shared" si="47"/>
        <v>-</v>
      </c>
      <c r="I169" s="182">
        <v>7.4050387596899228</v>
      </c>
      <c r="J169" s="183">
        <f t="shared" si="47"/>
        <v>-4.935540950455005</v>
      </c>
      <c r="K169" s="182">
        <v>6.7743589743589743</v>
      </c>
      <c r="L169" s="183">
        <f t="shared" si="48"/>
        <v>-0.63067978533094848</v>
      </c>
      <c r="M169" s="182"/>
      <c r="N169" s="183"/>
      <c r="O169" s="183"/>
    </row>
    <row r="170" spans="2:15" x14ac:dyDescent="0.25">
      <c r="B170" s="112" t="s">
        <v>82</v>
      </c>
      <c r="C170" s="182">
        <v>8.8407596785975162</v>
      </c>
      <c r="D170" s="183">
        <v>0.60864798575283885</v>
      </c>
      <c r="E170" s="182">
        <v>7.812206572769953</v>
      </c>
      <c r="F170" s="183">
        <f t="shared" si="47"/>
        <v>-1.0285531058275632</v>
      </c>
      <c r="G170" s="182">
        <v>11.88422247446084</v>
      </c>
      <c r="H170" s="183">
        <f t="shared" si="47"/>
        <v>4.0720159016908868</v>
      </c>
      <c r="I170" s="182">
        <v>6.9071883530482259</v>
      </c>
      <c r="J170" s="183">
        <f t="shared" si="47"/>
        <v>-4.9770341214126139</v>
      </c>
      <c r="K170" s="182">
        <v>7.71830985915493</v>
      </c>
      <c r="L170" s="183">
        <f t="shared" si="48"/>
        <v>0.81112150610670408</v>
      </c>
      <c r="M170" s="182"/>
      <c r="N170" s="183"/>
      <c r="O170" s="183"/>
    </row>
    <row r="171" spans="2:15" x14ac:dyDescent="0.25">
      <c r="B171" s="112" t="s">
        <v>84</v>
      </c>
      <c r="C171" s="182">
        <v>9.1088082901554408</v>
      </c>
      <c r="D171" s="183">
        <v>1.2277166722217174</v>
      </c>
      <c r="E171" s="182">
        <v>6.5802469135802468</v>
      </c>
      <c r="F171" s="183">
        <f t="shared" si="47"/>
        <v>-2.528561376575194</v>
      </c>
      <c r="G171" s="182">
        <v>12.139837398373984</v>
      </c>
      <c r="H171" s="183">
        <f t="shared" si="47"/>
        <v>5.5595904847937376</v>
      </c>
      <c r="I171" s="182">
        <v>6.6670353982300883</v>
      </c>
      <c r="J171" s="183">
        <f t="shared" si="47"/>
        <v>-5.4728020001438962</v>
      </c>
      <c r="K171" s="182">
        <v>8.5570469798657722</v>
      </c>
      <c r="L171" s="183">
        <f t="shared" si="48"/>
        <v>1.8900115816356839</v>
      </c>
      <c r="M171" s="182"/>
      <c r="N171" s="183"/>
      <c r="O171" s="183"/>
    </row>
    <row r="172" spans="2:15" x14ac:dyDescent="0.25">
      <c r="B172" s="112" t="s">
        <v>86</v>
      </c>
      <c r="C172" s="182">
        <v>8.2882096069869</v>
      </c>
      <c r="D172" s="183">
        <v>0.276188570172474</v>
      </c>
      <c r="E172" s="182">
        <v>6.8289473684210522</v>
      </c>
      <c r="F172" s="183">
        <f t="shared" si="47"/>
        <v>-1.4592622385658478</v>
      </c>
      <c r="G172" s="182">
        <v>9.1653027823240585</v>
      </c>
      <c r="H172" s="183">
        <f t="shared" si="47"/>
        <v>2.3363554139030063</v>
      </c>
      <c r="I172" s="182">
        <v>6.0141467727674627</v>
      </c>
      <c r="J172" s="183">
        <f t="shared" si="47"/>
        <v>-3.1511560095565958</v>
      </c>
      <c r="K172" s="182">
        <v>5.2829736211031175</v>
      </c>
      <c r="L172" s="183">
        <f t="shared" si="48"/>
        <v>-0.73117315166434516</v>
      </c>
      <c r="M172" s="182"/>
      <c r="N172" s="183"/>
      <c r="O172" s="183"/>
    </row>
    <row r="173" spans="2:15" x14ac:dyDescent="0.25">
      <c r="B173" s="112" t="s">
        <v>88</v>
      </c>
      <c r="C173" s="182">
        <v>5.7645631067961167</v>
      </c>
      <c r="D173" s="183">
        <v>-2.0297476153045402</v>
      </c>
      <c r="E173" s="182">
        <v>3.7534246575342465</v>
      </c>
      <c r="F173" s="183">
        <f t="shared" si="47"/>
        <v>-2.0111384492618702</v>
      </c>
      <c r="G173" s="182">
        <v>8.2072243346007596</v>
      </c>
      <c r="H173" s="183">
        <f t="shared" si="47"/>
        <v>4.4537996770665131</v>
      </c>
      <c r="I173" s="182">
        <v>6.8518518518518521</v>
      </c>
      <c r="J173" s="183">
        <f t="shared" si="47"/>
        <v>-1.3553724827489075</v>
      </c>
      <c r="K173" s="182">
        <v>5.211267605633803</v>
      </c>
      <c r="L173" s="183">
        <f t="shared" si="48"/>
        <v>-1.6405842462180491</v>
      </c>
      <c r="M173" s="182"/>
      <c r="N173" s="183"/>
      <c r="O173" s="183"/>
    </row>
    <row r="174" spans="2:15" x14ac:dyDescent="0.25">
      <c r="B174" s="112" t="s">
        <v>90</v>
      </c>
      <c r="C174" s="182">
        <v>6.3040201005025125</v>
      </c>
      <c r="D174" s="183">
        <v>0.36224197304381889</v>
      </c>
      <c r="E174" s="182">
        <v>6.1297709923664119</v>
      </c>
      <c r="F174" s="183">
        <f t="shared" si="47"/>
        <v>-0.17424910813610062</v>
      </c>
      <c r="G174" s="182">
        <v>5.6374829001367992</v>
      </c>
      <c r="H174" s="183">
        <f t="shared" si="47"/>
        <v>-0.49228809222961267</v>
      </c>
      <c r="I174" s="182">
        <v>5.157782515991471</v>
      </c>
      <c r="J174" s="183">
        <f t="shared" si="47"/>
        <v>-0.47970038414532823</v>
      </c>
      <c r="K174" s="182">
        <v>4.7777777777777777</v>
      </c>
      <c r="L174" s="183">
        <f t="shared" si="48"/>
        <v>-0.38000473821369329</v>
      </c>
      <c r="M174" s="182"/>
      <c r="N174" s="183"/>
      <c r="O174" s="183"/>
    </row>
    <row r="175" spans="2:15" ht="15.75" x14ac:dyDescent="0.25">
      <c r="B175" s="115" t="s">
        <v>27</v>
      </c>
      <c r="C175" s="184">
        <v>8.137191100167092</v>
      </c>
      <c r="D175" s="185">
        <v>0.50109730378834438</v>
      </c>
      <c r="E175" s="184">
        <v>5.5576461168935145</v>
      </c>
      <c r="F175" s="185">
        <f t="shared" si="47"/>
        <v>-2.5795449832735775</v>
      </c>
      <c r="G175" s="184">
        <v>9.9629410020753042</v>
      </c>
      <c r="H175" s="185">
        <f t="shared" si="47"/>
        <v>4.4052948851817897</v>
      </c>
      <c r="I175" s="184">
        <v>6.6787385554425232</v>
      </c>
      <c r="J175" s="185">
        <f t="shared" si="47"/>
        <v>-3.284202446632781</v>
      </c>
      <c r="K175" s="184">
        <v>5.687565230356344</v>
      </c>
      <c r="L175" s="185">
        <f t="shared" si="48"/>
        <v>-0.99117332508617917</v>
      </c>
      <c r="M175" s="184">
        <v>5.5473189087488244</v>
      </c>
      <c r="N175" s="185">
        <v>0.38788099495339168</v>
      </c>
      <c r="O175" s="185">
        <v>-2.5357546287534678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7" t="s">
        <v>298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9" t="s">
        <v>116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7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3"/>
      <c r="C184" s="109" t="s">
        <v>66</v>
      </c>
      <c r="D184" s="110" t="str">
        <f>CONCATENATE("dif ",RIGHT(2019,2),"/",RIGHT(2018,2))</f>
        <v>dif 19/18</v>
      </c>
      <c r="E184" s="111" t="s">
        <v>66</v>
      </c>
      <c r="F184" s="110" t="str">
        <f>CONCATENATE("dif ",RIGHT(E183,2),"/",RIGHT(C183,2))</f>
        <v>dif 20/19</v>
      </c>
      <c r="G184" s="111" t="s">
        <v>66</v>
      </c>
      <c r="H184" s="110" t="str">
        <f>CONCATENATE("dif ",RIGHT(G183,2),"/",RIGHT(E183,2))</f>
        <v>dif 21/20</v>
      </c>
      <c r="I184" s="111" t="s">
        <v>66</v>
      </c>
      <c r="J184" s="110" t="str">
        <f>CONCATENATE("dif ",RIGHT(I183,2),"/",RIGHT(G183,2))</f>
        <v>dif 22/21</v>
      </c>
      <c r="K184" s="111" t="s">
        <v>66</v>
      </c>
      <c r="L184" s="110" t="str">
        <f>CONCATENATE("dif ",RIGHT(K183,2),"/",RIGHT(I183,2))</f>
        <v>dif 23/22</v>
      </c>
      <c r="M184" s="111" t="s">
        <v>66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68</v>
      </c>
      <c r="C185" s="182">
        <v>11.540636042402827</v>
      </c>
      <c r="D185" s="183">
        <v>3.8968004259644706</v>
      </c>
      <c r="E185" s="182">
        <v>6.3968749999999996</v>
      </c>
      <c r="F185" s="183">
        <f t="shared" ref="F185:J187" si="50">IFERROR(E185-C185,"-")</f>
        <v>-5.1437610424028275</v>
      </c>
      <c r="G185" s="182">
        <v>4.8</v>
      </c>
      <c r="H185" s="183">
        <f t="shared" si="50"/>
        <v>-1.5968749999999998</v>
      </c>
      <c r="I185" s="182">
        <v>8.4686098654708513</v>
      </c>
      <c r="J185" s="183">
        <f t="shared" si="50"/>
        <v>3.6686098654708514</v>
      </c>
      <c r="K185" s="182">
        <v>6.9557894736842103</v>
      </c>
      <c r="L185" s="183">
        <f t="shared" ref="L185:L187" si="51">IFERROR(K185-I185,"-")</f>
        <v>-1.512820391786641</v>
      </c>
      <c r="M185" s="182">
        <v>6.4937500000000004</v>
      </c>
      <c r="N185" s="183">
        <f t="shared" ref="N185:N187" si="52">IFERROR(M185-K185,"-")</f>
        <v>-0.46203947368420994</v>
      </c>
      <c r="O185" s="183">
        <f t="shared" ref="O185" si="53">IFERROR(M185-C185,"-")</f>
        <v>-5.0468860424028268</v>
      </c>
    </row>
    <row r="186" spans="1:16" x14ac:dyDescent="0.25">
      <c r="B186" s="112" t="s">
        <v>70</v>
      </c>
      <c r="C186" s="182">
        <v>8.0399999999999991</v>
      </c>
      <c r="D186" s="183">
        <v>1.0999369085173489</v>
      </c>
      <c r="E186" s="182">
        <v>7.1520618556701034</v>
      </c>
      <c r="F186" s="183">
        <f t="shared" si="50"/>
        <v>-0.88793814432989571</v>
      </c>
      <c r="G186" s="182">
        <v>3.88</v>
      </c>
      <c r="H186" s="183">
        <f t="shared" si="50"/>
        <v>-3.2720618556701035</v>
      </c>
      <c r="I186" s="182">
        <v>5.5279503105590067</v>
      </c>
      <c r="J186" s="183">
        <f t="shared" si="50"/>
        <v>1.6479503105590068</v>
      </c>
      <c r="K186" s="182">
        <v>7.1404682274247495</v>
      </c>
      <c r="L186" s="183">
        <f t="shared" si="51"/>
        <v>1.6125179168657429</v>
      </c>
      <c r="M186" s="182">
        <v>5.6514032496307234</v>
      </c>
      <c r="N186" s="183">
        <f t="shared" si="52"/>
        <v>-1.4890649777940261</v>
      </c>
      <c r="O186" s="183">
        <f>IFERROR(M186-C186,"-")</f>
        <v>-2.3885967503692758</v>
      </c>
    </row>
    <row r="187" spans="1:16" x14ac:dyDescent="0.25">
      <c r="B187" s="112" t="s">
        <v>72</v>
      </c>
      <c r="C187" s="182">
        <v>6.99</v>
      </c>
      <c r="D187" s="183">
        <v>1.0263128491620117</v>
      </c>
      <c r="E187" s="182">
        <v>6.0179640718562872</v>
      </c>
      <c r="F187" s="183">
        <f t="shared" si="50"/>
        <v>-0.97203592814371298</v>
      </c>
      <c r="G187" s="182">
        <v>26.625</v>
      </c>
      <c r="H187" s="183">
        <f t="shared" si="50"/>
        <v>20.607035928143713</v>
      </c>
      <c r="I187" s="182">
        <v>8.4092592592592599</v>
      </c>
      <c r="J187" s="183">
        <f t="shared" si="50"/>
        <v>-18.215740740740742</v>
      </c>
      <c r="K187" s="182">
        <v>8.2876344086021501</v>
      </c>
      <c r="L187" s="183">
        <f t="shared" si="51"/>
        <v>-0.12162485065710982</v>
      </c>
      <c r="M187" s="182">
        <v>5.971830985915493</v>
      </c>
      <c r="N187" s="183">
        <f t="shared" si="52"/>
        <v>-2.3158034226866571</v>
      </c>
      <c r="O187" s="183">
        <f t="shared" ref="O187:O189" si="54">IFERROR(M187-C187,"-")</f>
        <v>-1.0181690140845072</v>
      </c>
    </row>
    <row r="188" spans="1:16" x14ac:dyDescent="0.25">
      <c r="B188" s="112" t="s">
        <v>74</v>
      </c>
      <c r="C188" s="182">
        <v>10.559633027522937</v>
      </c>
      <c r="D188" s="183">
        <v>3.7732252605326453</v>
      </c>
      <c r="E188" s="182" t="s">
        <v>233</v>
      </c>
      <c r="F188" s="183" t="str">
        <f>IFERROR(E188-C188,"-")</f>
        <v>-</v>
      </c>
      <c r="G188" s="182">
        <v>12.12087912087912</v>
      </c>
      <c r="H188" s="183" t="str">
        <f>IFERROR(G188-E188,"-")</f>
        <v>-</v>
      </c>
      <c r="I188" s="182">
        <v>10.045028142589118</v>
      </c>
      <c r="J188" s="183">
        <f>IFERROR(I188-G188,"-")</f>
        <v>-2.0758509782900028</v>
      </c>
      <c r="K188" s="182">
        <v>8.3674242424242422</v>
      </c>
      <c r="L188" s="183">
        <f>IFERROR(K188-I188,"-")</f>
        <v>-1.6776039001648755</v>
      </c>
      <c r="M188" s="182">
        <v>6.8112745098039218</v>
      </c>
      <c r="N188" s="183">
        <f>IFERROR(M188-K188,"-")</f>
        <v>-1.5561497326203204</v>
      </c>
      <c r="O188" s="183">
        <f t="shared" si="54"/>
        <v>-3.7483585177190148</v>
      </c>
    </row>
    <row r="189" spans="1:16" x14ac:dyDescent="0.25">
      <c r="B189" s="112" t="s">
        <v>76</v>
      </c>
      <c r="C189" s="182">
        <v>9.0594594594594593</v>
      </c>
      <c r="D189" s="183">
        <v>1.1996109746109749</v>
      </c>
      <c r="E189" s="182" t="s">
        <v>233</v>
      </c>
      <c r="F189" s="183" t="str">
        <f t="shared" ref="F189:J197" si="55">IFERROR(E189-C189,"-")</f>
        <v>-</v>
      </c>
      <c r="G189" s="182">
        <v>8.9658385093167698</v>
      </c>
      <c r="H189" s="183" t="str">
        <f t="shared" si="55"/>
        <v>-</v>
      </c>
      <c r="I189" s="182">
        <v>11.530909090909091</v>
      </c>
      <c r="J189" s="183">
        <f t="shared" si="55"/>
        <v>2.5650705815923214</v>
      </c>
      <c r="K189" s="182">
        <v>5.6338797814207648</v>
      </c>
      <c r="L189" s="183">
        <f t="shared" ref="L189:L197" si="56">IFERROR(K189-I189,"-")</f>
        <v>-5.8970293094883264</v>
      </c>
      <c r="M189" s="182">
        <v>6.777358490566038</v>
      </c>
      <c r="N189" s="183">
        <f t="shared" ref="N189" si="57">IFERROR(M189-K189,"-")</f>
        <v>1.1434787091452732</v>
      </c>
      <c r="O189" s="183">
        <f t="shared" si="54"/>
        <v>-2.2821009688934213</v>
      </c>
    </row>
    <row r="190" spans="1:16" x14ac:dyDescent="0.25">
      <c r="B190" s="112" t="s">
        <v>117</v>
      </c>
      <c r="C190" s="182">
        <v>7.4</v>
      </c>
      <c r="D190" s="183">
        <v>0.27947882736156426</v>
      </c>
      <c r="E190" s="182" t="s">
        <v>233</v>
      </c>
      <c r="F190" s="183" t="str">
        <f t="shared" si="55"/>
        <v>-</v>
      </c>
      <c r="G190" s="182">
        <v>9.638461538461538</v>
      </c>
      <c r="H190" s="183" t="str">
        <f t="shared" si="55"/>
        <v>-</v>
      </c>
      <c r="I190" s="182">
        <v>21.8125</v>
      </c>
      <c r="J190" s="183">
        <f t="shared" si="55"/>
        <v>12.174038461538462</v>
      </c>
      <c r="K190" s="182">
        <v>6.134615384615385</v>
      </c>
      <c r="L190" s="183">
        <f t="shared" si="56"/>
        <v>-15.677884615384615</v>
      </c>
      <c r="M190" s="182"/>
      <c r="N190" s="183"/>
      <c r="O190" s="183"/>
    </row>
    <row r="191" spans="1:16" x14ac:dyDescent="0.25">
      <c r="B191" s="112" t="s">
        <v>80</v>
      </c>
      <c r="C191" s="182">
        <v>7.8377281947261661</v>
      </c>
      <c r="D191" s="183">
        <v>0.28189063127438985</v>
      </c>
      <c r="E191" s="182" t="s">
        <v>233</v>
      </c>
      <c r="F191" s="183" t="str">
        <f t="shared" si="55"/>
        <v>-</v>
      </c>
      <c r="G191" s="182">
        <v>10.96140350877193</v>
      </c>
      <c r="H191" s="183" t="str">
        <f t="shared" si="55"/>
        <v>-</v>
      </c>
      <c r="I191" s="182">
        <v>9.2523020257826882</v>
      </c>
      <c r="J191" s="183">
        <f t="shared" si="55"/>
        <v>-1.7091014829892419</v>
      </c>
      <c r="K191" s="182">
        <v>11.201712654614653</v>
      </c>
      <c r="L191" s="183">
        <f t="shared" si="56"/>
        <v>1.9494106288319646</v>
      </c>
      <c r="M191" s="182"/>
      <c r="N191" s="183"/>
      <c r="O191" s="183"/>
    </row>
    <row r="192" spans="1:16" x14ac:dyDescent="0.25">
      <c r="B192" s="112" t="s">
        <v>82</v>
      </c>
      <c r="C192" s="182">
        <v>7.0586734693877551</v>
      </c>
      <c r="D192" s="183">
        <v>0.21492346938775508</v>
      </c>
      <c r="E192" s="182">
        <v>7.1864035087719298</v>
      </c>
      <c r="F192" s="183">
        <f t="shared" si="55"/>
        <v>0.12773003938417471</v>
      </c>
      <c r="G192" s="182">
        <v>8.9747368421052638</v>
      </c>
      <c r="H192" s="183">
        <f t="shared" si="55"/>
        <v>1.788333333333334</v>
      </c>
      <c r="I192" s="182">
        <v>10.574866310160427</v>
      </c>
      <c r="J192" s="183">
        <f t="shared" si="55"/>
        <v>1.6001294680551634</v>
      </c>
      <c r="K192" s="182">
        <v>7.939516129032258</v>
      </c>
      <c r="L192" s="183">
        <f t="shared" si="56"/>
        <v>-2.6353501811281692</v>
      </c>
      <c r="M192" s="182"/>
      <c r="N192" s="183"/>
      <c r="O192" s="183"/>
    </row>
    <row r="193" spans="2:16" x14ac:dyDescent="0.25">
      <c r="B193" s="112" t="s">
        <v>84</v>
      </c>
      <c r="C193" s="182">
        <v>8.5381526104417667</v>
      </c>
      <c r="D193" s="183">
        <v>-8.3755516766714777E-2</v>
      </c>
      <c r="E193" s="182">
        <v>6.9109816971713807</v>
      </c>
      <c r="F193" s="183">
        <f t="shared" si="55"/>
        <v>-1.627170913270386</v>
      </c>
      <c r="G193" s="182">
        <v>7.5906148867313918</v>
      </c>
      <c r="H193" s="183">
        <f t="shared" si="55"/>
        <v>0.67963318956001117</v>
      </c>
      <c r="I193" s="182">
        <v>6.9741176470588231</v>
      </c>
      <c r="J193" s="183">
        <f t="shared" si="55"/>
        <v>-0.61649723967256875</v>
      </c>
      <c r="K193" s="182">
        <v>7.827027027027027</v>
      </c>
      <c r="L193" s="183">
        <f t="shared" si="56"/>
        <v>0.85290937996820393</v>
      </c>
      <c r="M193" s="182"/>
      <c r="N193" s="183"/>
      <c r="O193" s="183"/>
    </row>
    <row r="194" spans="2:16" x14ac:dyDescent="0.25">
      <c r="B194" s="112" t="s">
        <v>86</v>
      </c>
      <c r="C194" s="182">
        <v>7.0607476635514015</v>
      </c>
      <c r="D194" s="183">
        <v>-0.15934803022850286</v>
      </c>
      <c r="E194" s="182">
        <v>8.6809815950920246</v>
      </c>
      <c r="F194" s="183">
        <f t="shared" si="55"/>
        <v>1.6202339315406231</v>
      </c>
      <c r="G194" s="182">
        <v>5.8525641025641022</v>
      </c>
      <c r="H194" s="183">
        <f t="shared" si="55"/>
        <v>-2.8284174925279224</v>
      </c>
      <c r="I194" s="182">
        <v>7.5658263305322127</v>
      </c>
      <c r="J194" s="183">
        <f t="shared" si="55"/>
        <v>1.7132622279681105</v>
      </c>
      <c r="K194" s="182">
        <v>5.9731903485254696</v>
      </c>
      <c r="L194" s="183">
        <f t="shared" si="56"/>
        <v>-1.5926359820067431</v>
      </c>
      <c r="M194" s="182"/>
      <c r="N194" s="183"/>
      <c r="O194" s="183"/>
    </row>
    <row r="195" spans="2:16" x14ac:dyDescent="0.25">
      <c r="B195" s="112" t="s">
        <v>88</v>
      </c>
      <c r="C195" s="182">
        <v>6.9944751381215466</v>
      </c>
      <c r="D195" s="183">
        <v>-2.1541735105271025</v>
      </c>
      <c r="E195" s="182">
        <v>9.1086956521739122</v>
      </c>
      <c r="F195" s="183">
        <f t="shared" si="55"/>
        <v>2.1142205140523656</v>
      </c>
      <c r="G195" s="182">
        <v>9.7633262260127935</v>
      </c>
      <c r="H195" s="183">
        <f t="shared" si="55"/>
        <v>0.65463057383888135</v>
      </c>
      <c r="I195" s="182">
        <v>7.7903780068728521</v>
      </c>
      <c r="J195" s="183">
        <f t="shared" si="55"/>
        <v>-1.9729482191399415</v>
      </c>
      <c r="K195" s="182">
        <v>6.9265873015873014</v>
      </c>
      <c r="L195" s="183">
        <f t="shared" si="56"/>
        <v>-0.86379070528555069</v>
      </c>
      <c r="M195" s="182"/>
      <c r="N195" s="183"/>
      <c r="O195" s="183"/>
    </row>
    <row r="196" spans="2:16" x14ac:dyDescent="0.25">
      <c r="B196" s="112" t="s">
        <v>90</v>
      </c>
      <c r="C196" s="182">
        <v>5.9863945578231297</v>
      </c>
      <c r="D196" s="183">
        <v>-1.6560635427355299</v>
      </c>
      <c r="E196" s="182">
        <v>6.295774647887324</v>
      </c>
      <c r="F196" s="183">
        <f t="shared" si="55"/>
        <v>0.30938009006419431</v>
      </c>
      <c r="G196" s="182">
        <v>5.6547811993517021</v>
      </c>
      <c r="H196" s="183">
        <f t="shared" si="55"/>
        <v>-0.6409934485356219</v>
      </c>
      <c r="I196" s="182">
        <v>5.7267605633802816</v>
      </c>
      <c r="J196" s="183">
        <f t="shared" si="55"/>
        <v>7.1979364028579518E-2</v>
      </c>
      <c r="K196" s="182">
        <v>7.3769063180827885</v>
      </c>
      <c r="L196" s="183">
        <f t="shared" si="56"/>
        <v>1.6501457547025069</v>
      </c>
      <c r="M196" s="182"/>
      <c r="N196" s="183"/>
      <c r="O196" s="183"/>
    </row>
    <row r="197" spans="2:16" ht="15.75" x14ac:dyDescent="0.25">
      <c r="B197" s="115" t="s">
        <v>27</v>
      </c>
      <c r="C197" s="184">
        <v>7.992798079487863</v>
      </c>
      <c r="D197" s="185">
        <v>0.5721319373425704</v>
      </c>
      <c r="E197" s="184">
        <v>6.9830866807610992</v>
      </c>
      <c r="F197" s="185">
        <f t="shared" si="55"/>
        <v>-1.0097113987267639</v>
      </c>
      <c r="G197" s="184">
        <v>8.447115384615385</v>
      </c>
      <c r="H197" s="185">
        <f t="shared" si="55"/>
        <v>1.4640287038542859</v>
      </c>
      <c r="I197" s="184">
        <v>8.6839999999999993</v>
      </c>
      <c r="J197" s="185">
        <f t="shared" si="55"/>
        <v>0.23688461538461425</v>
      </c>
      <c r="K197" s="184">
        <v>7.9149812734082401</v>
      </c>
      <c r="L197" s="185">
        <f t="shared" si="56"/>
        <v>-0.76901872659175918</v>
      </c>
      <c r="M197" s="184">
        <v>6.2251826385904598</v>
      </c>
      <c r="N197" s="185">
        <v>-0.96903422887942003</v>
      </c>
      <c r="O197" s="185">
        <v>-2.9297469388743282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7" t="s">
        <v>299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9" t="s">
        <v>120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7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3"/>
      <c r="C206" s="109" t="s">
        <v>66</v>
      </c>
      <c r="D206" s="110" t="str">
        <f>CONCATENATE("dif ",RIGHT(2019,2),"/",RIGHT(2018,2))</f>
        <v>dif 19/18</v>
      </c>
      <c r="E206" s="111" t="s">
        <v>66</v>
      </c>
      <c r="F206" s="110" t="str">
        <f>CONCATENATE("dif ",RIGHT(E205,2),"/",RIGHT(C205,2))</f>
        <v>dif 20/19</v>
      </c>
      <c r="G206" s="111" t="s">
        <v>66</v>
      </c>
      <c r="H206" s="110" t="str">
        <f>CONCATENATE("dif ",RIGHT(G205,2),"/",RIGHT(E205,2))</f>
        <v>dif 21/20</v>
      </c>
      <c r="I206" s="111" t="s">
        <v>66</v>
      </c>
      <c r="J206" s="110" t="str">
        <f>CONCATENATE("dif ",RIGHT(I205,2),"/",RIGHT(G205,2))</f>
        <v>dif 22/21</v>
      </c>
      <c r="K206" s="111" t="s">
        <v>66</v>
      </c>
      <c r="L206" s="110" t="str">
        <f>CONCATENATE("dif ",RIGHT(K205,2),"/",RIGHT(I205,2))</f>
        <v>dif 23/22</v>
      </c>
      <c r="M206" s="111" t="s">
        <v>66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68</v>
      </c>
      <c r="C207" s="182">
        <v>4.8284671532846719</v>
      </c>
      <c r="D207" s="183">
        <v>-1.5728273450972052</v>
      </c>
      <c r="E207" s="182">
        <v>7.1428571428571432</v>
      </c>
      <c r="F207" s="183">
        <f t="shared" ref="F207:J209" si="58">IFERROR(E207-C207,"-")</f>
        <v>2.3143899895724713</v>
      </c>
      <c r="G207" s="182" t="s">
        <v>233</v>
      </c>
      <c r="H207" s="183" t="str">
        <f t="shared" si="58"/>
        <v>-</v>
      </c>
      <c r="I207" s="182">
        <v>6.4970149253731346</v>
      </c>
      <c r="J207" s="183" t="str">
        <f t="shared" si="58"/>
        <v>-</v>
      </c>
      <c r="K207" s="182">
        <v>5.2597402597402594</v>
      </c>
      <c r="L207" s="183">
        <f t="shared" ref="L207:L209" si="59">IFERROR(K207-I207,"-")</f>
        <v>-1.2372746656328752</v>
      </c>
      <c r="M207" s="182">
        <v>4.6744186046511631</v>
      </c>
      <c r="N207" s="183">
        <f t="shared" ref="N207:N209" si="60">IFERROR(M207-K207,"-")</f>
        <v>-0.58532165508909628</v>
      </c>
      <c r="O207" s="183">
        <f t="shared" ref="O207" si="61">IFERROR(M207-C207,"-")</f>
        <v>-0.15404854863350881</v>
      </c>
    </row>
    <row r="208" spans="2:16" x14ac:dyDescent="0.25">
      <c r="B208" s="112" t="s">
        <v>70</v>
      </c>
      <c r="C208" s="182">
        <v>11.26046511627907</v>
      </c>
      <c r="D208" s="183">
        <v>5.0299686623783604</v>
      </c>
      <c r="E208" s="182">
        <v>7.9022988505747129</v>
      </c>
      <c r="F208" s="183">
        <f t="shared" si="58"/>
        <v>-3.3581662657043569</v>
      </c>
      <c r="G208" s="182">
        <v>2.4722222222222223</v>
      </c>
      <c r="H208" s="183">
        <f t="shared" si="58"/>
        <v>-5.4300766283524906</v>
      </c>
      <c r="I208" s="182">
        <v>5.3178807947019866</v>
      </c>
      <c r="J208" s="183">
        <f t="shared" si="58"/>
        <v>2.8456585724797643</v>
      </c>
      <c r="K208" s="182">
        <v>4.1845238095238093</v>
      </c>
      <c r="L208" s="183">
        <f t="shared" si="59"/>
        <v>-1.1333569851781773</v>
      </c>
      <c r="M208" s="182">
        <v>5.1681614349775788</v>
      </c>
      <c r="N208" s="183">
        <f t="shared" si="60"/>
        <v>0.98363762545376954</v>
      </c>
      <c r="O208" s="183">
        <f>IFERROR(M208-C208,"-")</f>
        <v>-6.092303681301491</v>
      </c>
    </row>
    <row r="209" spans="2:16" x14ac:dyDescent="0.25">
      <c r="B209" s="112" t="s">
        <v>72</v>
      </c>
      <c r="C209" s="182">
        <v>6.7069486404833834</v>
      </c>
      <c r="D209" s="183">
        <v>0.12575205928680244</v>
      </c>
      <c r="E209" s="182">
        <v>5.8918918918918921</v>
      </c>
      <c r="F209" s="183">
        <f t="shared" si="58"/>
        <v>-0.81505674859149124</v>
      </c>
      <c r="G209" s="182">
        <v>8.4444444444444446</v>
      </c>
      <c r="H209" s="183">
        <f t="shared" si="58"/>
        <v>2.5525525525525525</v>
      </c>
      <c r="I209" s="182">
        <v>7.3270524899057872</v>
      </c>
      <c r="J209" s="183">
        <f t="shared" si="58"/>
        <v>-1.1173919545386575</v>
      </c>
      <c r="K209" s="182">
        <v>5.8786127167630058</v>
      </c>
      <c r="L209" s="183">
        <f t="shared" si="59"/>
        <v>-1.4484397731427814</v>
      </c>
      <c r="M209" s="182">
        <v>5.6603415559772294</v>
      </c>
      <c r="N209" s="183">
        <f t="shared" si="60"/>
        <v>-0.21827116078577635</v>
      </c>
      <c r="O209" s="183">
        <f t="shared" ref="O209:O211" si="62">IFERROR(M209-C209,"-")</f>
        <v>-1.0466070845061539</v>
      </c>
    </row>
    <row r="210" spans="2:16" x14ac:dyDescent="0.25">
      <c r="B210" s="112" t="s">
        <v>74</v>
      </c>
      <c r="C210" s="182">
        <v>9.286363636363637</v>
      </c>
      <c r="D210" s="183">
        <v>2.5875000000000004</v>
      </c>
      <c r="E210" s="182" t="s">
        <v>233</v>
      </c>
      <c r="F210" s="183" t="str">
        <f>IFERROR(E210-C210,"-")</f>
        <v>-</v>
      </c>
      <c r="G210" s="182">
        <v>5.5490196078431371</v>
      </c>
      <c r="H210" s="183" t="str">
        <f>IFERROR(G210-E210,"-")</f>
        <v>-</v>
      </c>
      <c r="I210" s="182">
        <v>8.2398989898989896</v>
      </c>
      <c r="J210" s="183">
        <f>IFERROR(I210-G210,"-")</f>
        <v>2.6908793820558525</v>
      </c>
      <c r="K210" s="182">
        <v>5.3626943005181351</v>
      </c>
      <c r="L210" s="183">
        <f>IFERROR(K210-I210,"-")</f>
        <v>-2.8772046893808545</v>
      </c>
      <c r="M210" s="182">
        <v>5.6619915848527347</v>
      </c>
      <c r="N210" s="183">
        <f>IFERROR(M210-K210,"-")</f>
        <v>0.29929728433459957</v>
      </c>
      <c r="O210" s="183">
        <f t="shared" si="62"/>
        <v>-3.6243720515109024</v>
      </c>
    </row>
    <row r="211" spans="2:16" x14ac:dyDescent="0.25">
      <c r="B211" s="112" t="s">
        <v>76</v>
      </c>
      <c r="C211" s="182">
        <v>4.7461538461538462</v>
      </c>
      <c r="D211" s="183">
        <v>-3.0469496021220159</v>
      </c>
      <c r="E211" s="182" t="s">
        <v>233</v>
      </c>
      <c r="F211" s="183" t="str">
        <f t="shared" ref="F211:J219" si="63">IFERROR(E211-C211,"-")</f>
        <v>-</v>
      </c>
      <c r="G211" s="182">
        <v>11.186440677966102</v>
      </c>
      <c r="H211" s="183" t="str">
        <f t="shared" si="63"/>
        <v>-</v>
      </c>
      <c r="I211" s="182">
        <v>6.2099502487562193</v>
      </c>
      <c r="J211" s="183">
        <f t="shared" si="63"/>
        <v>-4.9764904292098828</v>
      </c>
      <c r="K211" s="182">
        <v>10.48358208955224</v>
      </c>
      <c r="L211" s="183">
        <f t="shared" ref="L211:L219" si="64">IFERROR(K211-I211,"-")</f>
        <v>4.2736318407960203</v>
      </c>
      <c r="M211" s="182">
        <v>9.7833655705996136</v>
      </c>
      <c r="N211" s="183">
        <f t="shared" ref="N211" si="65">IFERROR(M211-K211,"-")</f>
        <v>-0.70021651895262593</v>
      </c>
      <c r="O211" s="183">
        <f t="shared" si="62"/>
        <v>5.0372117244457675</v>
      </c>
    </row>
    <row r="212" spans="2:16" x14ac:dyDescent="0.25">
      <c r="B212" s="112" t="s">
        <v>78</v>
      </c>
      <c r="C212" s="182">
        <v>11.947916666666666</v>
      </c>
      <c r="D212" s="183">
        <v>4.6047794117647056</v>
      </c>
      <c r="E212" s="182" t="s">
        <v>233</v>
      </c>
      <c r="F212" s="183" t="str">
        <f t="shared" si="63"/>
        <v>-</v>
      </c>
      <c r="G212" s="182">
        <v>8.1962774957698823</v>
      </c>
      <c r="H212" s="183" t="str">
        <f t="shared" si="63"/>
        <v>-</v>
      </c>
      <c r="I212" s="182">
        <v>7.7713178294573639</v>
      </c>
      <c r="J212" s="183">
        <f t="shared" si="63"/>
        <v>-0.42495966631251836</v>
      </c>
      <c r="K212" s="182">
        <v>7.9305019305019302</v>
      </c>
      <c r="L212" s="183">
        <f t="shared" si="64"/>
        <v>0.15918410104456626</v>
      </c>
      <c r="M212" s="182"/>
      <c r="N212" s="183"/>
      <c r="O212" s="183"/>
    </row>
    <row r="213" spans="2:16" x14ac:dyDescent="0.25">
      <c r="B213" s="112" t="s">
        <v>80</v>
      </c>
      <c r="C213" s="182">
        <v>9.283185840707965</v>
      </c>
      <c r="D213" s="183">
        <v>4.1386771701877336</v>
      </c>
      <c r="E213" s="182" t="s">
        <v>233</v>
      </c>
      <c r="F213" s="183" t="str">
        <f t="shared" si="63"/>
        <v>-</v>
      </c>
      <c r="G213" s="182">
        <v>9.9950124688279303</v>
      </c>
      <c r="H213" s="183" t="str">
        <f t="shared" si="63"/>
        <v>-</v>
      </c>
      <c r="I213" s="182">
        <v>8.0470588235294116</v>
      </c>
      <c r="J213" s="183">
        <f t="shared" si="63"/>
        <v>-1.9479536452985187</v>
      </c>
      <c r="K213" s="182">
        <v>8.4517766497461935</v>
      </c>
      <c r="L213" s="183">
        <f t="shared" si="64"/>
        <v>0.40471782621678187</v>
      </c>
      <c r="M213" s="182"/>
      <c r="N213" s="183"/>
      <c r="O213" s="183"/>
    </row>
    <row r="214" spans="2:16" x14ac:dyDescent="0.25">
      <c r="B214" s="112" t="s">
        <v>82</v>
      </c>
      <c r="C214" s="182">
        <v>6.502092050209205</v>
      </c>
      <c r="D214" s="183">
        <v>0.17516897328612835</v>
      </c>
      <c r="E214" s="182">
        <v>6.7955555555555556</v>
      </c>
      <c r="F214" s="183">
        <f t="shared" si="63"/>
        <v>0.29346350534635057</v>
      </c>
      <c r="G214" s="182">
        <v>7.3592233009708741</v>
      </c>
      <c r="H214" s="183">
        <f t="shared" si="63"/>
        <v>0.5636677454153185</v>
      </c>
      <c r="I214" s="182">
        <v>8.117886178861788</v>
      </c>
      <c r="J214" s="183">
        <f t="shared" si="63"/>
        <v>0.75866287789091391</v>
      </c>
      <c r="K214" s="182">
        <v>7.9621380846325165</v>
      </c>
      <c r="L214" s="183">
        <f t="shared" si="64"/>
        <v>-0.15574809422927149</v>
      </c>
      <c r="M214" s="182"/>
      <c r="N214" s="183"/>
      <c r="O214" s="183"/>
    </row>
    <row r="215" spans="2:16" x14ac:dyDescent="0.25">
      <c r="B215" s="112" t="s">
        <v>84</v>
      </c>
      <c r="C215" s="182">
        <v>8.31958762886598</v>
      </c>
      <c r="D215" s="183">
        <v>0.39298212427882362</v>
      </c>
      <c r="E215" s="182">
        <v>8.3636363636363633</v>
      </c>
      <c r="F215" s="183">
        <f t="shared" si="63"/>
        <v>4.4048734770383291E-2</v>
      </c>
      <c r="G215" s="182">
        <v>9.6680161943319831</v>
      </c>
      <c r="H215" s="183">
        <f t="shared" si="63"/>
        <v>1.3043798306956198</v>
      </c>
      <c r="I215" s="182">
        <v>7.7423469387755102</v>
      </c>
      <c r="J215" s="183">
        <f t="shared" si="63"/>
        <v>-1.9256692555564729</v>
      </c>
      <c r="K215" s="182">
        <v>7.6802030456852792</v>
      </c>
      <c r="L215" s="183">
        <f t="shared" si="64"/>
        <v>-6.2143893090230939E-2</v>
      </c>
      <c r="M215" s="182"/>
      <c r="N215" s="183"/>
      <c r="O215" s="183"/>
    </row>
    <row r="216" spans="2:16" x14ac:dyDescent="0.25">
      <c r="B216" s="112" t="s">
        <v>86</v>
      </c>
      <c r="C216" s="182">
        <v>6.6589147286821708</v>
      </c>
      <c r="D216" s="183">
        <v>-1.3320762623088198</v>
      </c>
      <c r="E216" s="182">
        <v>4.791666666666667</v>
      </c>
      <c r="F216" s="183">
        <f t="shared" si="63"/>
        <v>-1.8672480620155039</v>
      </c>
      <c r="G216" s="182">
        <v>8.80722891566265</v>
      </c>
      <c r="H216" s="183">
        <f t="shared" si="63"/>
        <v>4.015562248995983</v>
      </c>
      <c r="I216" s="182">
        <v>6.4631578947368418</v>
      </c>
      <c r="J216" s="183">
        <f t="shared" si="63"/>
        <v>-2.3440710209258082</v>
      </c>
      <c r="K216" s="182">
        <v>7.8018757327080888</v>
      </c>
      <c r="L216" s="183">
        <f t="shared" si="64"/>
        <v>1.338717837971247</v>
      </c>
      <c r="M216" s="182"/>
      <c r="N216" s="183"/>
      <c r="O216" s="183"/>
    </row>
    <row r="217" spans="2:16" x14ac:dyDescent="0.25">
      <c r="B217" s="112" t="s">
        <v>88</v>
      </c>
      <c r="C217" s="182">
        <v>7.4927536231884062</v>
      </c>
      <c r="D217" s="183">
        <v>2.2596709164214888</v>
      </c>
      <c r="E217" s="182">
        <v>6.1826086956521742</v>
      </c>
      <c r="F217" s="183">
        <f t="shared" si="63"/>
        <v>-1.310144927536232</v>
      </c>
      <c r="G217" s="182">
        <v>7.7906976744186043</v>
      </c>
      <c r="H217" s="183">
        <f t="shared" si="63"/>
        <v>1.6080889787664301</v>
      </c>
      <c r="I217" s="182">
        <v>5.5765379113018598</v>
      </c>
      <c r="J217" s="183">
        <f t="shared" si="63"/>
        <v>-2.2141597631167445</v>
      </c>
      <c r="K217" s="182">
        <v>4.8501529051987768</v>
      </c>
      <c r="L217" s="183">
        <f t="shared" si="64"/>
        <v>-0.72638500610308299</v>
      </c>
      <c r="M217" s="182"/>
      <c r="N217" s="183"/>
      <c r="O217" s="183"/>
    </row>
    <row r="218" spans="2:16" x14ac:dyDescent="0.25">
      <c r="B218" s="112" t="s">
        <v>90</v>
      </c>
      <c r="C218" s="182">
        <v>8.478494623655914</v>
      </c>
      <c r="D218" s="183">
        <v>1.1092000178467858</v>
      </c>
      <c r="E218" s="182">
        <v>11.365853658536585</v>
      </c>
      <c r="F218" s="183">
        <f t="shared" si="63"/>
        <v>2.8873590348806708</v>
      </c>
      <c r="G218" s="182">
        <v>5.3438045375218151</v>
      </c>
      <c r="H218" s="183">
        <f t="shared" si="63"/>
        <v>-6.0220491210147697</v>
      </c>
      <c r="I218" s="182">
        <v>4.9232175502742228</v>
      </c>
      <c r="J218" s="183">
        <f t="shared" si="63"/>
        <v>-0.42058698724759225</v>
      </c>
      <c r="K218" s="182">
        <v>5.4693572496263076</v>
      </c>
      <c r="L218" s="183">
        <f t="shared" si="64"/>
        <v>0.54613969935208484</v>
      </c>
      <c r="M218" s="182"/>
      <c r="N218" s="183"/>
      <c r="O218" s="183"/>
    </row>
    <row r="219" spans="2:16" ht="15.75" x14ac:dyDescent="0.25">
      <c r="B219" s="115" t="s">
        <v>27</v>
      </c>
      <c r="C219" s="184">
        <v>7.4695512820512819</v>
      </c>
      <c r="D219" s="185">
        <v>0.75760561684952421</v>
      </c>
      <c r="E219" s="184">
        <v>6.9269230769230772</v>
      </c>
      <c r="F219" s="185">
        <f t="shared" si="63"/>
        <v>-0.54262820512820475</v>
      </c>
      <c r="G219" s="184">
        <v>8.042861042861043</v>
      </c>
      <c r="H219" s="185">
        <f t="shared" si="63"/>
        <v>1.1159379659379658</v>
      </c>
      <c r="I219" s="184">
        <v>6.5600953895071541</v>
      </c>
      <c r="J219" s="185">
        <f t="shared" si="63"/>
        <v>-1.4827656533538889</v>
      </c>
      <c r="K219" s="184">
        <v>6.4683758059564012</v>
      </c>
      <c r="L219" s="185">
        <f t="shared" si="64"/>
        <v>-9.1719583550752937E-2</v>
      </c>
      <c r="M219" s="184">
        <v>5.9646388972130655</v>
      </c>
      <c r="N219" s="185">
        <v>0.10116247216028551</v>
      </c>
      <c r="O219" s="185">
        <v>-1.1438226412484731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7" t="s">
        <v>298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9" t="s">
        <v>116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7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3"/>
      <c r="C228" s="109" t="s">
        <v>66</v>
      </c>
      <c r="D228" s="110" t="str">
        <f>CONCATENATE("dif ",RIGHT(2019,2),"/",RIGHT(2018,2))</f>
        <v>dif 19/18</v>
      </c>
      <c r="E228" s="111" t="s">
        <v>66</v>
      </c>
      <c r="F228" s="110" t="str">
        <f>CONCATENATE("dif ",RIGHT(E227,2),"/",RIGHT(C227,2))</f>
        <v>dif 20/19</v>
      </c>
      <c r="G228" s="111" t="s">
        <v>66</v>
      </c>
      <c r="H228" s="110" t="str">
        <f>CONCATENATE("dif ",RIGHT(G227,2),"/",RIGHT(E227,2))</f>
        <v>dif 21/20</v>
      </c>
      <c r="I228" s="111" t="s">
        <v>66</v>
      </c>
      <c r="J228" s="110" t="str">
        <f>CONCATENATE("dif ",RIGHT(I227,2),"/",RIGHT(G227,2))</f>
        <v>dif 22/21</v>
      </c>
      <c r="K228" s="111" t="s">
        <v>66</v>
      </c>
      <c r="L228" s="110" t="str">
        <f>CONCATENATE("dif ",RIGHT(K227,2),"/",RIGHT(I227,2))</f>
        <v>dif 23/22</v>
      </c>
      <c r="M228" s="111" t="s">
        <v>66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68</v>
      </c>
      <c r="C229" s="182">
        <v>11.540636042402827</v>
      </c>
      <c r="D229" s="183">
        <v>3.8968004259644706</v>
      </c>
      <c r="E229" s="182">
        <v>6.3968749999999996</v>
      </c>
      <c r="F229" s="183">
        <f t="shared" ref="F229:J231" si="66">IFERROR(E229-C229,"-")</f>
        <v>-5.1437610424028275</v>
      </c>
      <c r="G229" s="182">
        <v>4.8</v>
      </c>
      <c r="H229" s="183">
        <f t="shared" si="66"/>
        <v>-1.5968749999999998</v>
      </c>
      <c r="I229" s="182">
        <v>8.4686098654708513</v>
      </c>
      <c r="J229" s="183">
        <f t="shared" si="66"/>
        <v>3.6686098654708514</v>
      </c>
      <c r="K229" s="182">
        <v>6.9557894736842103</v>
      </c>
      <c r="L229" s="183">
        <f t="shared" ref="L229:L231" si="67">IFERROR(K229-I229,"-")</f>
        <v>-1.512820391786641</v>
      </c>
      <c r="M229" s="182">
        <v>6.4937500000000004</v>
      </c>
      <c r="N229" s="183">
        <f t="shared" ref="N229:N231" si="68">IFERROR(M229-K229,"-")</f>
        <v>-0.46203947368420994</v>
      </c>
      <c r="O229" s="183">
        <f t="shared" ref="O229" si="69">IFERROR(M229-C229,"-")</f>
        <v>-5.0468860424028268</v>
      </c>
    </row>
    <row r="230" spans="2:16" x14ac:dyDescent="0.25">
      <c r="B230" s="112" t="s">
        <v>70</v>
      </c>
      <c r="C230" s="182">
        <v>8.0399999999999991</v>
      </c>
      <c r="D230" s="183">
        <v>1.0999369085173489</v>
      </c>
      <c r="E230" s="182">
        <v>7.1520618556701034</v>
      </c>
      <c r="F230" s="183">
        <f t="shared" si="66"/>
        <v>-0.88793814432989571</v>
      </c>
      <c r="G230" s="182">
        <v>3.88</v>
      </c>
      <c r="H230" s="183">
        <f t="shared" si="66"/>
        <v>-3.2720618556701035</v>
      </c>
      <c r="I230" s="182">
        <v>5.5279503105590067</v>
      </c>
      <c r="J230" s="183">
        <f t="shared" si="66"/>
        <v>1.6479503105590068</v>
      </c>
      <c r="K230" s="182">
        <v>7.1404682274247495</v>
      </c>
      <c r="L230" s="183">
        <f t="shared" si="67"/>
        <v>1.6125179168657429</v>
      </c>
      <c r="M230" s="182">
        <v>5.6514032496307234</v>
      </c>
      <c r="N230" s="183">
        <f t="shared" si="68"/>
        <v>-1.4890649777940261</v>
      </c>
      <c r="O230" s="183">
        <f>IFERROR(M230-C230,"-")</f>
        <v>-2.3885967503692758</v>
      </c>
    </row>
    <row r="231" spans="2:16" x14ac:dyDescent="0.25">
      <c r="B231" s="112" t="s">
        <v>72</v>
      </c>
      <c r="C231" s="182">
        <v>6.99</v>
      </c>
      <c r="D231" s="183">
        <v>1.0263128491620117</v>
      </c>
      <c r="E231" s="182">
        <v>6.0179640718562872</v>
      </c>
      <c r="F231" s="183">
        <f t="shared" si="66"/>
        <v>-0.97203592814371298</v>
      </c>
      <c r="G231" s="182">
        <v>26.625</v>
      </c>
      <c r="H231" s="183">
        <f t="shared" si="66"/>
        <v>20.607035928143713</v>
      </c>
      <c r="I231" s="182">
        <v>8.4092592592592599</v>
      </c>
      <c r="J231" s="183">
        <f t="shared" si="66"/>
        <v>-18.215740740740742</v>
      </c>
      <c r="K231" s="182">
        <v>8.2876344086021501</v>
      </c>
      <c r="L231" s="183">
        <f t="shared" si="67"/>
        <v>-0.12162485065710982</v>
      </c>
      <c r="M231" s="182">
        <v>5.971830985915493</v>
      </c>
      <c r="N231" s="183">
        <f t="shared" si="68"/>
        <v>-2.3158034226866571</v>
      </c>
      <c r="O231" s="183">
        <f t="shared" ref="O231:O233" si="70">IFERROR(M231-C231,"-")</f>
        <v>-1.0181690140845072</v>
      </c>
    </row>
    <row r="232" spans="2:16" x14ac:dyDescent="0.25">
      <c r="B232" s="112" t="s">
        <v>74</v>
      </c>
      <c r="C232" s="182">
        <v>10.559633027522937</v>
      </c>
      <c r="D232" s="183">
        <v>3.7732252605326453</v>
      </c>
      <c r="E232" s="182" t="s">
        <v>233</v>
      </c>
      <c r="F232" s="183" t="str">
        <f>IFERROR(E232-C232,"-")</f>
        <v>-</v>
      </c>
      <c r="G232" s="182">
        <v>12.12087912087912</v>
      </c>
      <c r="H232" s="183" t="str">
        <f>IFERROR(G232-E232,"-")</f>
        <v>-</v>
      </c>
      <c r="I232" s="182">
        <v>10.045028142589118</v>
      </c>
      <c r="J232" s="183">
        <f>IFERROR(I232-G232,"-")</f>
        <v>-2.0758509782900028</v>
      </c>
      <c r="K232" s="182">
        <v>8.3674242424242422</v>
      </c>
      <c r="L232" s="183">
        <f>IFERROR(K232-I232,"-")</f>
        <v>-1.6776039001648755</v>
      </c>
      <c r="M232" s="182">
        <v>6.8112745098039218</v>
      </c>
      <c r="N232" s="183">
        <f>IFERROR(M232-K232,"-")</f>
        <v>-1.5561497326203204</v>
      </c>
      <c r="O232" s="183">
        <f t="shared" si="70"/>
        <v>-3.7483585177190148</v>
      </c>
    </row>
    <row r="233" spans="2:16" x14ac:dyDescent="0.25">
      <c r="B233" s="112" t="s">
        <v>76</v>
      </c>
      <c r="C233" s="182">
        <v>9.0594594594594593</v>
      </c>
      <c r="D233" s="183">
        <v>1.1996109746109749</v>
      </c>
      <c r="E233" s="182" t="s">
        <v>233</v>
      </c>
      <c r="F233" s="183" t="str">
        <f t="shared" ref="F233:J241" si="71">IFERROR(E233-C233,"-")</f>
        <v>-</v>
      </c>
      <c r="G233" s="182">
        <v>8.9658385093167698</v>
      </c>
      <c r="H233" s="183" t="str">
        <f t="shared" si="71"/>
        <v>-</v>
      </c>
      <c r="I233" s="182">
        <v>11.530909090909091</v>
      </c>
      <c r="J233" s="183">
        <f t="shared" si="71"/>
        <v>2.5650705815923214</v>
      </c>
      <c r="K233" s="182">
        <v>5.6338797814207648</v>
      </c>
      <c r="L233" s="183">
        <f t="shared" ref="L233:L241" si="72">IFERROR(K233-I233,"-")</f>
        <v>-5.8970293094883264</v>
      </c>
      <c r="M233" s="182">
        <v>6.777358490566038</v>
      </c>
      <c r="N233" s="183">
        <f t="shared" ref="N233" si="73">IFERROR(M233-K233,"-")</f>
        <v>1.1434787091452732</v>
      </c>
      <c r="O233" s="183">
        <f t="shared" si="70"/>
        <v>-2.2821009688934213</v>
      </c>
    </row>
    <row r="234" spans="2:16" x14ac:dyDescent="0.25">
      <c r="B234" s="112" t="s">
        <v>78</v>
      </c>
      <c r="C234" s="182">
        <v>7.4</v>
      </c>
      <c r="D234" s="183">
        <v>0.27947882736156426</v>
      </c>
      <c r="E234" s="182" t="s">
        <v>233</v>
      </c>
      <c r="F234" s="183" t="str">
        <f t="shared" si="71"/>
        <v>-</v>
      </c>
      <c r="G234" s="182">
        <v>9.638461538461538</v>
      </c>
      <c r="H234" s="183" t="str">
        <f t="shared" si="71"/>
        <v>-</v>
      </c>
      <c r="I234" s="182">
        <v>21.8125</v>
      </c>
      <c r="J234" s="183">
        <f t="shared" si="71"/>
        <v>12.174038461538462</v>
      </c>
      <c r="K234" s="182">
        <v>6.134615384615385</v>
      </c>
      <c r="L234" s="183">
        <f t="shared" si="72"/>
        <v>-15.677884615384615</v>
      </c>
      <c r="M234" s="182"/>
      <c r="N234" s="183"/>
      <c r="O234" s="183"/>
    </row>
    <row r="235" spans="2:16" x14ac:dyDescent="0.25">
      <c r="B235" s="112" t="s">
        <v>80</v>
      </c>
      <c r="C235" s="182">
        <v>7.8377281947261661</v>
      </c>
      <c r="D235" s="183">
        <v>0.28189063127438985</v>
      </c>
      <c r="E235" s="182" t="s">
        <v>233</v>
      </c>
      <c r="F235" s="183" t="str">
        <f t="shared" si="71"/>
        <v>-</v>
      </c>
      <c r="G235" s="182">
        <v>10.96140350877193</v>
      </c>
      <c r="H235" s="183" t="str">
        <f t="shared" si="71"/>
        <v>-</v>
      </c>
      <c r="I235" s="182">
        <v>9.2523020257826882</v>
      </c>
      <c r="J235" s="183">
        <f t="shared" si="71"/>
        <v>-1.7091014829892419</v>
      </c>
      <c r="K235" s="182">
        <v>11.201712654614653</v>
      </c>
      <c r="L235" s="183">
        <f t="shared" si="72"/>
        <v>1.9494106288319646</v>
      </c>
      <c r="M235" s="182"/>
      <c r="N235" s="183"/>
      <c r="O235" s="183"/>
    </row>
    <row r="236" spans="2:16" x14ac:dyDescent="0.25">
      <c r="B236" s="112" t="s">
        <v>82</v>
      </c>
      <c r="C236" s="182">
        <v>7.0586734693877551</v>
      </c>
      <c r="D236" s="183">
        <v>0.21492346938775508</v>
      </c>
      <c r="E236" s="182">
        <v>7.1864035087719298</v>
      </c>
      <c r="F236" s="183">
        <f t="shared" si="71"/>
        <v>0.12773003938417471</v>
      </c>
      <c r="G236" s="182">
        <v>8.9747368421052638</v>
      </c>
      <c r="H236" s="183">
        <f t="shared" si="71"/>
        <v>1.788333333333334</v>
      </c>
      <c r="I236" s="182">
        <v>10.574866310160427</v>
      </c>
      <c r="J236" s="183">
        <f t="shared" si="71"/>
        <v>1.6001294680551634</v>
      </c>
      <c r="K236" s="182">
        <v>7.939516129032258</v>
      </c>
      <c r="L236" s="183">
        <f t="shared" si="72"/>
        <v>-2.6353501811281692</v>
      </c>
      <c r="M236" s="182"/>
      <c r="N236" s="183"/>
      <c r="O236" s="183"/>
    </row>
    <row r="237" spans="2:16" x14ac:dyDescent="0.25">
      <c r="B237" s="112" t="s">
        <v>84</v>
      </c>
      <c r="C237" s="182">
        <v>8.5381526104417667</v>
      </c>
      <c r="D237" s="183">
        <v>-8.3755516766714777E-2</v>
      </c>
      <c r="E237" s="182">
        <v>6.9109816971713807</v>
      </c>
      <c r="F237" s="183">
        <f t="shared" si="71"/>
        <v>-1.627170913270386</v>
      </c>
      <c r="G237" s="182">
        <v>7.5906148867313918</v>
      </c>
      <c r="H237" s="183">
        <f t="shared" si="71"/>
        <v>0.67963318956001117</v>
      </c>
      <c r="I237" s="182">
        <v>6.9741176470588231</v>
      </c>
      <c r="J237" s="183">
        <f t="shared" si="71"/>
        <v>-0.61649723967256875</v>
      </c>
      <c r="K237" s="182">
        <v>7.827027027027027</v>
      </c>
      <c r="L237" s="183">
        <f t="shared" si="72"/>
        <v>0.85290937996820393</v>
      </c>
      <c r="M237" s="182"/>
      <c r="N237" s="183"/>
      <c r="O237" s="183"/>
    </row>
    <row r="238" spans="2:16" x14ac:dyDescent="0.25">
      <c r="B238" s="112" t="s">
        <v>86</v>
      </c>
      <c r="C238" s="182">
        <v>7.0607476635514015</v>
      </c>
      <c r="D238" s="183">
        <v>-0.15934803022850286</v>
      </c>
      <c r="E238" s="182">
        <v>8.6809815950920246</v>
      </c>
      <c r="F238" s="183">
        <f t="shared" si="71"/>
        <v>1.6202339315406231</v>
      </c>
      <c r="G238" s="182">
        <v>5.8525641025641022</v>
      </c>
      <c r="H238" s="183">
        <f t="shared" si="71"/>
        <v>-2.8284174925279224</v>
      </c>
      <c r="I238" s="182">
        <v>7.5658263305322127</v>
      </c>
      <c r="J238" s="183">
        <f t="shared" si="71"/>
        <v>1.7132622279681105</v>
      </c>
      <c r="K238" s="182">
        <v>5.9731903485254696</v>
      </c>
      <c r="L238" s="183">
        <f t="shared" si="72"/>
        <v>-1.5926359820067431</v>
      </c>
      <c r="M238" s="182"/>
      <c r="N238" s="183"/>
      <c r="O238" s="183"/>
    </row>
    <row r="239" spans="2:16" x14ac:dyDescent="0.25">
      <c r="B239" s="112" t="s">
        <v>88</v>
      </c>
      <c r="C239" s="182">
        <v>6.9944751381215466</v>
      </c>
      <c r="D239" s="183">
        <v>-2.1541735105271025</v>
      </c>
      <c r="E239" s="182">
        <v>9.1086956521739122</v>
      </c>
      <c r="F239" s="183">
        <f t="shared" si="71"/>
        <v>2.1142205140523656</v>
      </c>
      <c r="G239" s="182">
        <v>9.7633262260127935</v>
      </c>
      <c r="H239" s="183">
        <f t="shared" si="71"/>
        <v>0.65463057383888135</v>
      </c>
      <c r="I239" s="182">
        <v>7.7903780068728521</v>
      </c>
      <c r="J239" s="183">
        <f t="shared" si="71"/>
        <v>-1.9729482191399415</v>
      </c>
      <c r="K239" s="182">
        <v>6.9265873015873014</v>
      </c>
      <c r="L239" s="183">
        <f t="shared" si="72"/>
        <v>-0.86379070528555069</v>
      </c>
      <c r="M239" s="182"/>
      <c r="N239" s="183"/>
      <c r="O239" s="183"/>
    </row>
    <row r="240" spans="2:16" x14ac:dyDescent="0.25">
      <c r="B240" s="112" t="s">
        <v>90</v>
      </c>
      <c r="C240" s="182">
        <v>5.9863945578231297</v>
      </c>
      <c r="D240" s="183">
        <v>-1.6560635427355299</v>
      </c>
      <c r="E240" s="182">
        <v>6.295774647887324</v>
      </c>
      <c r="F240" s="183">
        <f t="shared" si="71"/>
        <v>0.30938009006419431</v>
      </c>
      <c r="G240" s="182">
        <v>5.6547811993517021</v>
      </c>
      <c r="H240" s="183">
        <f t="shared" si="71"/>
        <v>-0.6409934485356219</v>
      </c>
      <c r="I240" s="182">
        <v>5.7267605633802816</v>
      </c>
      <c r="J240" s="183">
        <f t="shared" si="71"/>
        <v>7.1979364028579518E-2</v>
      </c>
      <c r="K240" s="182">
        <v>7.3769063180827885</v>
      </c>
      <c r="L240" s="183">
        <f t="shared" si="72"/>
        <v>1.6501457547025069</v>
      </c>
      <c r="M240" s="182"/>
      <c r="N240" s="183"/>
      <c r="O240" s="183"/>
    </row>
    <row r="241" spans="2:16" ht="15.75" x14ac:dyDescent="0.25">
      <c r="B241" s="115" t="s">
        <v>27</v>
      </c>
      <c r="C241" s="184">
        <v>7.992798079487863</v>
      </c>
      <c r="D241" s="185">
        <v>0.5721319373425704</v>
      </c>
      <c r="E241" s="184">
        <v>6.9830866807610992</v>
      </c>
      <c r="F241" s="185">
        <f t="shared" si="71"/>
        <v>-1.0097113987267639</v>
      </c>
      <c r="G241" s="184">
        <v>8.447115384615385</v>
      </c>
      <c r="H241" s="185">
        <f t="shared" si="71"/>
        <v>1.4640287038542859</v>
      </c>
      <c r="I241" s="184">
        <v>8.6839999999999993</v>
      </c>
      <c r="J241" s="185">
        <f t="shared" si="71"/>
        <v>0.23688461538461425</v>
      </c>
      <c r="K241" s="184">
        <v>7.9149812734082401</v>
      </c>
      <c r="L241" s="185">
        <f t="shared" si="72"/>
        <v>-0.76901872659175918</v>
      </c>
      <c r="M241" s="184">
        <v>6.2251826385904598</v>
      </c>
      <c r="N241" s="185">
        <v>-0.96903422887942003</v>
      </c>
      <c r="O241" s="185">
        <v>-2.9297469388743282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7" t="s">
        <v>300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9" t="s">
        <v>125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7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3"/>
      <c r="C250" s="109" t="s">
        <v>66</v>
      </c>
      <c r="D250" s="110" t="str">
        <f>CONCATENATE("dif ",RIGHT(2019,2),"/",RIGHT(2018,2))</f>
        <v>dif 19/18</v>
      </c>
      <c r="E250" s="111" t="s">
        <v>66</v>
      </c>
      <c r="F250" s="110" t="str">
        <f>CONCATENATE("dif ",RIGHT(E249,2),"/",RIGHT(C249,2))</f>
        <v>dif 20/19</v>
      </c>
      <c r="G250" s="111" t="s">
        <v>66</v>
      </c>
      <c r="H250" s="110" t="str">
        <f>CONCATENATE("dif ",RIGHT(G249,2),"/",RIGHT(E249,2))</f>
        <v>dif 21/20</v>
      </c>
      <c r="I250" s="111" t="s">
        <v>66</v>
      </c>
      <c r="J250" s="110" t="str">
        <f>CONCATENATE("dif ",RIGHT(I249,2),"/",RIGHT(G249,2))</f>
        <v>dif 22/21</v>
      </c>
      <c r="K250" s="111" t="s">
        <v>66</v>
      </c>
      <c r="L250" s="110" t="str">
        <f>CONCATENATE("dif ",RIGHT(K249,2),"/",RIGHT(I249,2))</f>
        <v>dif 23/22</v>
      </c>
      <c r="M250" s="111" t="s">
        <v>66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68</v>
      </c>
      <c r="C251" s="182">
        <v>4.333333333333333</v>
      </c>
      <c r="D251" s="183">
        <v>-1.3956386292834893</v>
      </c>
      <c r="E251" s="182">
        <v>7.0578512396694215</v>
      </c>
      <c r="F251" s="183">
        <f t="shared" ref="F251:J253" si="74">IFERROR(E251-C251,"-")</f>
        <v>2.7245179063360885</v>
      </c>
      <c r="G251" s="182" t="s">
        <v>233</v>
      </c>
      <c r="H251" s="183" t="str">
        <f t="shared" si="74"/>
        <v>-</v>
      </c>
      <c r="I251" s="182">
        <v>8.0399999999999991</v>
      </c>
      <c r="J251" s="183" t="str">
        <f t="shared" si="74"/>
        <v>-</v>
      </c>
      <c r="K251" s="182">
        <v>6.8882352941176475</v>
      </c>
      <c r="L251" s="183">
        <f t="shared" ref="L251:L253" si="75">IFERROR(K251-I251,"-")</f>
        <v>-1.1517647058823517</v>
      </c>
      <c r="M251" s="182">
        <v>11.904494382022472</v>
      </c>
      <c r="N251" s="183">
        <f t="shared" ref="N251:N253" si="76">IFERROR(M251-K251,"-")</f>
        <v>5.0162590879048246</v>
      </c>
      <c r="O251" s="183">
        <f t="shared" ref="O251" si="77">IFERROR(M251-C251,"-")</f>
        <v>7.571161048689139</v>
      </c>
    </row>
    <row r="252" spans="2:16" x14ac:dyDescent="0.25">
      <c r="B252" s="112" t="s">
        <v>70</v>
      </c>
      <c r="C252" s="182">
        <v>7.5467625899280577</v>
      </c>
      <c r="D252" s="183">
        <v>1.2643198418364543</v>
      </c>
      <c r="E252" s="182">
        <v>5.3485714285714288</v>
      </c>
      <c r="F252" s="183">
        <f t="shared" si="74"/>
        <v>-2.198191161356629</v>
      </c>
      <c r="G252" s="182" t="s">
        <v>233</v>
      </c>
      <c r="H252" s="183" t="str">
        <f t="shared" si="74"/>
        <v>-</v>
      </c>
      <c r="I252" s="182">
        <v>6.1146496815286628</v>
      </c>
      <c r="J252" s="183" t="str">
        <f t="shared" si="74"/>
        <v>-</v>
      </c>
      <c r="K252" s="182">
        <v>7.979166666666667</v>
      </c>
      <c r="L252" s="183">
        <f t="shared" si="75"/>
        <v>1.8645169851380041</v>
      </c>
      <c r="M252" s="182">
        <v>9.9008042895442365</v>
      </c>
      <c r="N252" s="183">
        <f t="shared" si="76"/>
        <v>1.9216376228775696</v>
      </c>
      <c r="O252" s="183">
        <f>IFERROR(M252-C252,"-")</f>
        <v>2.3540416996161788</v>
      </c>
    </row>
    <row r="253" spans="2:16" x14ac:dyDescent="0.25">
      <c r="B253" s="112" t="s">
        <v>72</v>
      </c>
      <c r="C253" s="182">
        <v>7.5755395683453237</v>
      </c>
      <c r="D253" s="183">
        <v>3.7024052399871148</v>
      </c>
      <c r="E253" s="182">
        <v>5.4111111111111114</v>
      </c>
      <c r="F253" s="183">
        <f t="shared" si="74"/>
        <v>-2.1644284572342123</v>
      </c>
      <c r="G253" s="182" t="s">
        <v>233</v>
      </c>
      <c r="H253" s="183" t="str">
        <f t="shared" si="74"/>
        <v>-</v>
      </c>
      <c r="I253" s="182">
        <v>7.4393939393939394</v>
      </c>
      <c r="J253" s="183" t="str">
        <f t="shared" si="74"/>
        <v>-</v>
      </c>
      <c r="K253" s="182">
        <v>7.4901960784313726</v>
      </c>
      <c r="L253" s="183">
        <f t="shared" si="75"/>
        <v>5.0802139037433136E-2</v>
      </c>
      <c r="M253" s="182">
        <v>10.94488188976378</v>
      </c>
      <c r="N253" s="183">
        <f t="shared" si="76"/>
        <v>3.454685811332407</v>
      </c>
      <c r="O253" s="183">
        <f t="shared" ref="O253:O255" si="78">IFERROR(M253-C253,"-")</f>
        <v>3.3693423214184559</v>
      </c>
    </row>
    <row r="254" spans="2:16" x14ac:dyDescent="0.25">
      <c r="B254" s="112" t="s">
        <v>74</v>
      </c>
      <c r="C254" s="182">
        <v>21.74074074074074</v>
      </c>
      <c r="D254" s="183">
        <v>13.48542159180457</v>
      </c>
      <c r="E254" s="182" t="s">
        <v>233</v>
      </c>
      <c r="F254" s="183" t="str">
        <f>IFERROR(E254-C254,"-")</f>
        <v>-</v>
      </c>
      <c r="G254" s="182">
        <v>6.75</v>
      </c>
      <c r="H254" s="183" t="str">
        <f>IFERROR(G254-E254,"-")</f>
        <v>-</v>
      </c>
      <c r="I254" s="182">
        <v>8.5</v>
      </c>
      <c r="J254" s="183">
        <f>IFERROR(I254-G254,"-")</f>
        <v>1.75</v>
      </c>
      <c r="K254" s="182">
        <v>7.6226415094339623</v>
      </c>
      <c r="L254" s="183">
        <f>IFERROR(K254-I254,"-")</f>
        <v>-0.87735849056603765</v>
      </c>
      <c r="M254" s="182">
        <v>11.035087719298245</v>
      </c>
      <c r="N254" s="183">
        <f>IFERROR(M254-K254,"-")</f>
        <v>3.4124462098642825</v>
      </c>
      <c r="O254" s="183">
        <f t="shared" si="78"/>
        <v>-10.705653021442496</v>
      </c>
    </row>
    <row r="255" spans="2:16" x14ac:dyDescent="0.25">
      <c r="B255" s="112" t="s">
        <v>76</v>
      </c>
      <c r="C255" s="182">
        <v>11.8</v>
      </c>
      <c r="D255" s="183">
        <v>-13.866666666666667</v>
      </c>
      <c r="E255" s="182" t="s">
        <v>233</v>
      </c>
      <c r="F255" s="183" t="str">
        <f t="shared" ref="F255:J263" si="79">IFERROR(E255-C255,"-")</f>
        <v>-</v>
      </c>
      <c r="G255" s="182" t="s">
        <v>233</v>
      </c>
      <c r="H255" s="183" t="str">
        <f t="shared" si="79"/>
        <v>-</v>
      </c>
      <c r="I255" s="182">
        <v>4</v>
      </c>
      <c r="J255" s="183" t="str">
        <f t="shared" si="79"/>
        <v>-</v>
      </c>
      <c r="K255" s="182">
        <v>5.8947368421052628</v>
      </c>
      <c r="L255" s="183">
        <f t="shared" ref="L255:L263" si="80">IFERROR(K255-I255,"-")</f>
        <v>1.8947368421052628</v>
      </c>
      <c r="M255" s="182">
        <v>34.333333333333336</v>
      </c>
      <c r="N255" s="183">
        <f t="shared" ref="N255" si="81">IFERROR(M255-K255,"-")</f>
        <v>28.438596491228072</v>
      </c>
      <c r="O255" s="183">
        <f t="shared" si="78"/>
        <v>22.533333333333335</v>
      </c>
    </row>
    <row r="256" spans="2:16" x14ac:dyDescent="0.25">
      <c r="B256" s="112" t="s">
        <v>78</v>
      </c>
      <c r="C256" s="182">
        <v>10.545454545454545</v>
      </c>
      <c r="D256" s="183">
        <v>0.8787878787878789</v>
      </c>
      <c r="E256" s="182" t="s">
        <v>233</v>
      </c>
      <c r="F256" s="183" t="str">
        <f t="shared" si="79"/>
        <v>-</v>
      </c>
      <c r="G256" s="182">
        <v>2.6</v>
      </c>
      <c r="H256" s="183" t="str">
        <f t="shared" si="79"/>
        <v>-</v>
      </c>
      <c r="I256" s="182">
        <v>27</v>
      </c>
      <c r="J256" s="183">
        <f t="shared" si="79"/>
        <v>24.4</v>
      </c>
      <c r="K256" s="182">
        <v>4.5</v>
      </c>
      <c r="L256" s="183">
        <f t="shared" si="80"/>
        <v>-22.5</v>
      </c>
      <c r="M256" s="182"/>
      <c r="N256" s="183"/>
      <c r="O256" s="183"/>
    </row>
    <row r="257" spans="2:16" x14ac:dyDescent="0.25">
      <c r="B257" s="112" t="s">
        <v>80</v>
      </c>
      <c r="C257" s="182">
        <v>7.2</v>
      </c>
      <c r="D257" s="183">
        <v>1.0653846153846152</v>
      </c>
      <c r="E257" s="182" t="s">
        <v>233</v>
      </c>
      <c r="F257" s="183" t="str">
        <f t="shared" si="79"/>
        <v>-</v>
      </c>
      <c r="G257" s="182">
        <v>8.615384615384615</v>
      </c>
      <c r="H257" s="183" t="str">
        <f t="shared" si="79"/>
        <v>-</v>
      </c>
      <c r="I257" s="182">
        <v>7.625</v>
      </c>
      <c r="J257" s="183">
        <f t="shared" si="79"/>
        <v>-0.99038461538461497</v>
      </c>
      <c r="K257" s="182">
        <v>10.333333333333334</v>
      </c>
      <c r="L257" s="183">
        <f t="shared" si="80"/>
        <v>2.7083333333333339</v>
      </c>
      <c r="M257" s="182"/>
      <c r="N257" s="183"/>
      <c r="O257" s="183"/>
    </row>
    <row r="258" spans="2:16" x14ac:dyDescent="0.25">
      <c r="B258" s="112" t="s">
        <v>82</v>
      </c>
      <c r="C258" s="182">
        <v>2.25</v>
      </c>
      <c r="D258" s="183">
        <v>-106.75</v>
      </c>
      <c r="E258" s="182">
        <v>1</v>
      </c>
      <c r="F258" s="183">
        <f t="shared" si="79"/>
        <v>-1.25</v>
      </c>
      <c r="G258" s="182">
        <v>6.2727272727272725</v>
      </c>
      <c r="H258" s="183">
        <f t="shared" si="79"/>
        <v>5.2727272727272725</v>
      </c>
      <c r="I258" s="182">
        <v>15.439024390243903</v>
      </c>
      <c r="J258" s="183">
        <f t="shared" si="79"/>
        <v>9.1662971175166312</v>
      </c>
      <c r="K258" s="182">
        <v>7.2941176470588234</v>
      </c>
      <c r="L258" s="183">
        <f t="shared" si="80"/>
        <v>-8.1449067431850786</v>
      </c>
      <c r="M258" s="182"/>
      <c r="N258" s="183"/>
      <c r="O258" s="183"/>
    </row>
    <row r="259" spans="2:16" x14ac:dyDescent="0.25">
      <c r="B259" s="112" t="s">
        <v>84</v>
      </c>
      <c r="C259" s="182">
        <v>10.8</v>
      </c>
      <c r="D259" s="183">
        <v>-3.1999999999999993</v>
      </c>
      <c r="E259" s="182">
        <v>3.5</v>
      </c>
      <c r="F259" s="183">
        <f t="shared" si="79"/>
        <v>-7.3000000000000007</v>
      </c>
      <c r="G259" s="182">
        <v>5.9</v>
      </c>
      <c r="H259" s="183">
        <f t="shared" si="79"/>
        <v>2.4000000000000004</v>
      </c>
      <c r="I259" s="182">
        <v>5.8125</v>
      </c>
      <c r="J259" s="183">
        <f t="shared" si="79"/>
        <v>-8.7500000000000355E-2</v>
      </c>
      <c r="K259" s="182">
        <v>5.0930232558139537</v>
      </c>
      <c r="L259" s="183">
        <f t="shared" si="80"/>
        <v>-0.71947674418604635</v>
      </c>
      <c r="M259" s="182"/>
      <c r="N259" s="183"/>
      <c r="O259" s="183"/>
    </row>
    <row r="260" spans="2:16" x14ac:dyDescent="0.25">
      <c r="B260" s="112" t="s">
        <v>86</v>
      </c>
      <c r="C260" s="182">
        <v>6.7592592592592595</v>
      </c>
      <c r="D260" s="183">
        <v>2.9434697855750489</v>
      </c>
      <c r="E260" s="182" t="s">
        <v>233</v>
      </c>
      <c r="F260" s="183" t="str">
        <f t="shared" si="79"/>
        <v>-</v>
      </c>
      <c r="G260" s="182">
        <v>6.166666666666667</v>
      </c>
      <c r="H260" s="183" t="str">
        <f t="shared" si="79"/>
        <v>-</v>
      </c>
      <c r="I260" s="182">
        <v>14.13903743315508</v>
      </c>
      <c r="J260" s="183">
        <f t="shared" si="79"/>
        <v>7.9723707664884129</v>
      </c>
      <c r="K260" s="182">
        <v>7.4945054945054945</v>
      </c>
      <c r="L260" s="183">
        <f t="shared" si="80"/>
        <v>-6.6445319386495854</v>
      </c>
      <c r="M260" s="182"/>
      <c r="N260" s="183"/>
      <c r="O260" s="183"/>
    </row>
    <row r="261" spans="2:16" x14ac:dyDescent="0.25">
      <c r="B261" s="112" t="s">
        <v>88</v>
      </c>
      <c r="C261" s="182">
        <v>6.143790849673203</v>
      </c>
      <c r="D261" s="183">
        <v>0.45996732026143849</v>
      </c>
      <c r="E261" s="182" t="s">
        <v>233</v>
      </c>
      <c r="F261" s="183" t="str">
        <f t="shared" si="79"/>
        <v>-</v>
      </c>
      <c r="G261" s="182">
        <v>6.5327102803738315</v>
      </c>
      <c r="H261" s="183" t="str">
        <f t="shared" si="79"/>
        <v>-</v>
      </c>
      <c r="I261" s="182">
        <v>6.7695852534562215</v>
      </c>
      <c r="J261" s="183">
        <f t="shared" si="79"/>
        <v>0.23687497308239003</v>
      </c>
      <c r="K261" s="182">
        <v>6.6678700361010828</v>
      </c>
      <c r="L261" s="183">
        <f t="shared" si="80"/>
        <v>-0.10171521735513878</v>
      </c>
      <c r="M261" s="182"/>
      <c r="N261" s="183"/>
      <c r="O261" s="183"/>
    </row>
    <row r="262" spans="2:16" x14ac:dyDescent="0.25">
      <c r="B262" s="112" t="s">
        <v>90</v>
      </c>
      <c r="C262" s="182">
        <v>6.867924528301887</v>
      </c>
      <c r="D262" s="183">
        <v>2.6004826678367712</v>
      </c>
      <c r="E262" s="182">
        <v>4.666666666666667</v>
      </c>
      <c r="F262" s="183">
        <f t="shared" si="79"/>
        <v>-2.2012578616352201</v>
      </c>
      <c r="G262" s="182">
        <v>5.9268292682926829</v>
      </c>
      <c r="H262" s="183">
        <f t="shared" si="79"/>
        <v>1.2601626016260159</v>
      </c>
      <c r="I262" s="182">
        <v>7.0762711864406782</v>
      </c>
      <c r="J262" s="183">
        <f t="shared" si="79"/>
        <v>1.1494419181479953</v>
      </c>
      <c r="K262" s="182">
        <v>12.125</v>
      </c>
      <c r="L262" s="183">
        <f t="shared" si="80"/>
        <v>5.0487288135593218</v>
      </c>
      <c r="M262" s="182"/>
      <c r="N262" s="183"/>
      <c r="O262" s="183"/>
    </row>
    <row r="263" spans="2:16" ht="15.75" x14ac:dyDescent="0.25">
      <c r="B263" s="115" t="s">
        <v>27</v>
      </c>
      <c r="C263" s="184">
        <v>7.1307506053268765</v>
      </c>
      <c r="D263" s="185">
        <v>1.463634702361917</v>
      </c>
      <c r="E263" s="184">
        <v>5.7709359605911326</v>
      </c>
      <c r="F263" s="185">
        <f t="shared" si="79"/>
        <v>-1.359814644735744</v>
      </c>
      <c r="G263" s="184">
        <v>6.2710027100271004</v>
      </c>
      <c r="H263" s="185">
        <f t="shared" si="79"/>
        <v>0.50006674943596785</v>
      </c>
      <c r="I263" s="184">
        <v>9.5027755749405234</v>
      </c>
      <c r="J263" s="185">
        <f t="shared" si="79"/>
        <v>3.231772864913423</v>
      </c>
      <c r="K263" s="184">
        <v>8.085106382978724</v>
      </c>
      <c r="L263" s="185">
        <f t="shared" si="80"/>
        <v>-1.4176691919617994</v>
      </c>
      <c r="M263" s="184">
        <v>10.941446613088404</v>
      </c>
      <c r="N263" s="185">
        <v>3.4633125023012319</v>
      </c>
      <c r="O263" s="185">
        <v>3.2687603828400968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7" t="s">
        <v>301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9" t="s">
        <v>128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7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3"/>
      <c r="C272" s="109" t="s">
        <v>66</v>
      </c>
      <c r="D272" s="110" t="str">
        <f>CONCATENATE("dif ",RIGHT(2019,2),"/",RIGHT(2018,2))</f>
        <v>dif 19/18</v>
      </c>
      <c r="E272" s="111" t="s">
        <v>66</v>
      </c>
      <c r="F272" s="110" t="str">
        <f>CONCATENATE("dif ",RIGHT(E271,2),"/",RIGHT(C271,2))</f>
        <v>dif 20/19</v>
      </c>
      <c r="G272" s="111" t="s">
        <v>66</v>
      </c>
      <c r="H272" s="110" t="str">
        <f>CONCATENATE("dif ",RIGHT(G271,2),"/",RIGHT(E271,2))</f>
        <v>dif 21/20</v>
      </c>
      <c r="I272" s="111" t="s">
        <v>66</v>
      </c>
      <c r="J272" s="110" t="str">
        <f>CONCATENATE("dif ",RIGHT(I271,2),"/",RIGHT(G271,2))</f>
        <v>dif 22/21</v>
      </c>
      <c r="K272" s="111" t="s">
        <v>66</v>
      </c>
      <c r="L272" s="110" t="str">
        <f>CONCATENATE("dif ",RIGHT(K271,2),"/",RIGHT(I271,2))</f>
        <v>dif 23/22</v>
      </c>
      <c r="M272" s="111" t="s">
        <v>66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68</v>
      </c>
      <c r="C273" s="182">
        <v>8.5739130434782602</v>
      </c>
      <c r="D273" s="183">
        <v>2.8596273291925458</v>
      </c>
      <c r="E273" s="182">
        <v>9.7373417721518987</v>
      </c>
      <c r="F273" s="183">
        <f t="shared" ref="F273:J275" si="82">IFERROR(E273-C273,"-")</f>
        <v>1.1634287286736384</v>
      </c>
      <c r="G273" s="182" t="s">
        <v>233</v>
      </c>
      <c r="H273" s="183" t="str">
        <f t="shared" si="82"/>
        <v>-</v>
      </c>
      <c r="I273" s="182">
        <v>5.8590308370044051</v>
      </c>
      <c r="J273" s="183" t="str">
        <f t="shared" si="82"/>
        <v>-</v>
      </c>
      <c r="K273" s="182">
        <v>9.9629629629629637</v>
      </c>
      <c r="L273" s="183">
        <f t="shared" ref="L273:L275" si="83">IFERROR(K273-I273,"-")</f>
        <v>4.1039321259585586</v>
      </c>
      <c r="M273" s="182">
        <v>7.0474452554744529</v>
      </c>
      <c r="N273" s="183">
        <f t="shared" ref="N273:N275" si="84">IFERROR(M273-K273,"-")</f>
        <v>-2.9155177074885108</v>
      </c>
      <c r="O273" s="183">
        <f t="shared" ref="O273" si="85">IFERROR(M273-C273,"-")</f>
        <v>-1.5264677880038073</v>
      </c>
    </row>
    <row r="274" spans="2:15" x14ac:dyDescent="0.25">
      <c r="B274" s="112" t="s">
        <v>70</v>
      </c>
      <c r="C274" s="182">
        <v>9.4946236559139781</v>
      </c>
      <c r="D274" s="183">
        <v>1.1182795698924721</v>
      </c>
      <c r="E274" s="182">
        <v>6.6187363834422657</v>
      </c>
      <c r="F274" s="183">
        <f t="shared" si="82"/>
        <v>-2.8758872724717124</v>
      </c>
      <c r="G274" s="182" t="s">
        <v>233</v>
      </c>
      <c r="H274" s="183" t="str">
        <f t="shared" si="82"/>
        <v>-</v>
      </c>
      <c r="I274" s="182">
        <v>7.1472868217054266</v>
      </c>
      <c r="J274" s="183" t="str">
        <f t="shared" si="82"/>
        <v>-</v>
      </c>
      <c r="K274" s="182">
        <v>9.82258064516129</v>
      </c>
      <c r="L274" s="183">
        <f t="shared" si="83"/>
        <v>2.6752938234558634</v>
      </c>
      <c r="M274" s="182">
        <v>7.1980676328502415</v>
      </c>
      <c r="N274" s="183">
        <f t="shared" si="84"/>
        <v>-2.6245130123110485</v>
      </c>
      <c r="O274" s="183">
        <f>IFERROR(M274-C274,"-")</f>
        <v>-2.2965560230637365</v>
      </c>
    </row>
    <row r="275" spans="2:15" x14ac:dyDescent="0.25">
      <c r="B275" s="112" t="s">
        <v>72</v>
      </c>
      <c r="C275" s="182">
        <v>9.3177083333333339</v>
      </c>
      <c r="D275" s="183">
        <v>3.0845794989775053</v>
      </c>
      <c r="E275" s="182">
        <v>8.1716417910447756</v>
      </c>
      <c r="F275" s="183">
        <f t="shared" si="82"/>
        <v>-1.1460665422885583</v>
      </c>
      <c r="G275" s="182" t="s">
        <v>233</v>
      </c>
      <c r="H275" s="183" t="str">
        <f t="shared" si="82"/>
        <v>-</v>
      </c>
      <c r="I275" s="182">
        <v>6.9160000000000004</v>
      </c>
      <c r="J275" s="183" t="str">
        <f t="shared" si="82"/>
        <v>-</v>
      </c>
      <c r="K275" s="182">
        <v>11.025</v>
      </c>
      <c r="L275" s="183">
        <f t="shared" si="83"/>
        <v>4.109</v>
      </c>
      <c r="M275" s="182">
        <v>8.8753993610223638</v>
      </c>
      <c r="N275" s="183">
        <f t="shared" si="84"/>
        <v>-2.1496006389776365</v>
      </c>
      <c r="O275" s="183">
        <f t="shared" ref="O275:O277" si="86">IFERROR(M275-C275,"-")</f>
        <v>-0.44230897231097011</v>
      </c>
    </row>
    <row r="276" spans="2:15" x14ac:dyDescent="0.25">
      <c r="B276" s="112" t="s">
        <v>74</v>
      </c>
      <c r="C276" s="182">
        <v>6.8059701492537314</v>
      </c>
      <c r="D276" s="183">
        <v>-1.6511727078891258</v>
      </c>
      <c r="E276" s="182" t="s">
        <v>233</v>
      </c>
      <c r="F276" s="183" t="str">
        <f>IFERROR(E276-C276,"-")</f>
        <v>-</v>
      </c>
      <c r="G276" s="182">
        <v>2.5</v>
      </c>
      <c r="H276" s="183" t="str">
        <f>IFERROR(G276-E276,"-")</f>
        <v>-</v>
      </c>
      <c r="I276" s="182">
        <v>11.671641791044776</v>
      </c>
      <c r="J276" s="183">
        <f>IFERROR(I276-G276,"-")</f>
        <v>9.1716417910447756</v>
      </c>
      <c r="K276" s="182">
        <v>5.384615384615385</v>
      </c>
      <c r="L276" s="183">
        <f>IFERROR(K276-I276,"-")</f>
        <v>-6.2870264064293906</v>
      </c>
      <c r="M276" s="182">
        <v>11.145454545454545</v>
      </c>
      <c r="N276" s="183">
        <f>IFERROR(M276-K276,"-")</f>
        <v>5.7608391608391596</v>
      </c>
      <c r="O276" s="183">
        <f t="shared" si="86"/>
        <v>4.3394843962008132</v>
      </c>
    </row>
    <row r="277" spans="2:15" x14ac:dyDescent="0.25">
      <c r="B277" s="112" t="s">
        <v>76</v>
      </c>
      <c r="C277" s="182">
        <v>12.2</v>
      </c>
      <c r="D277" s="183">
        <v>4.1411764705882348</v>
      </c>
      <c r="E277" s="182" t="s">
        <v>233</v>
      </c>
      <c r="F277" s="183" t="str">
        <f t="shared" ref="F277:J285" si="87">IFERROR(E277-C277,"-")</f>
        <v>-</v>
      </c>
      <c r="G277" s="182">
        <v>20.5</v>
      </c>
      <c r="H277" s="183" t="str">
        <f t="shared" si="87"/>
        <v>-</v>
      </c>
      <c r="I277" s="182">
        <v>9.7222222222222214</v>
      </c>
      <c r="J277" s="183">
        <f t="shared" si="87"/>
        <v>-10.777777777777779</v>
      </c>
      <c r="K277" s="182">
        <v>1.6666666666666667</v>
      </c>
      <c r="L277" s="183">
        <f t="shared" ref="L277:L285" si="88">IFERROR(K277-I277,"-")</f>
        <v>-8.0555555555555554</v>
      </c>
      <c r="M277" s="182">
        <v>10.636363636363637</v>
      </c>
      <c r="N277" s="183">
        <f t="shared" ref="N277" si="89">IFERROR(M277-K277,"-")</f>
        <v>8.9696969696969706</v>
      </c>
      <c r="O277" s="183">
        <f t="shared" si="86"/>
        <v>-1.5636363636363626</v>
      </c>
    </row>
    <row r="278" spans="2:15" x14ac:dyDescent="0.25">
      <c r="B278" s="112" t="s">
        <v>78</v>
      </c>
      <c r="C278" s="182">
        <v>7.98</v>
      </c>
      <c r="D278" s="183">
        <v>-0.95749999999999957</v>
      </c>
      <c r="E278" s="182" t="s">
        <v>233</v>
      </c>
      <c r="F278" s="183" t="str">
        <f t="shared" si="87"/>
        <v>-</v>
      </c>
      <c r="G278" s="182">
        <v>3.2857142857142856</v>
      </c>
      <c r="H278" s="183" t="str">
        <f t="shared" si="87"/>
        <v>-</v>
      </c>
      <c r="I278" s="182">
        <v>27.8</v>
      </c>
      <c r="J278" s="183">
        <f t="shared" si="87"/>
        <v>24.514285714285716</v>
      </c>
      <c r="K278" s="182">
        <v>3</v>
      </c>
      <c r="L278" s="183">
        <f t="shared" si="88"/>
        <v>-24.8</v>
      </c>
      <c r="M278" s="182"/>
      <c r="N278" s="183"/>
      <c r="O278" s="183"/>
    </row>
    <row r="279" spans="2:15" x14ac:dyDescent="0.25">
      <c r="B279" s="112" t="s">
        <v>80</v>
      </c>
      <c r="C279" s="182">
        <v>10.571428571428571</v>
      </c>
      <c r="D279" s="183">
        <v>5.3839285714285712</v>
      </c>
      <c r="E279" s="182" t="s">
        <v>233</v>
      </c>
      <c r="F279" s="183" t="str">
        <f t="shared" si="87"/>
        <v>-</v>
      </c>
      <c r="G279" s="182">
        <v>1</v>
      </c>
      <c r="H279" s="183" t="str">
        <f t="shared" si="87"/>
        <v>-</v>
      </c>
      <c r="I279" s="182">
        <v>3.7142857142857144</v>
      </c>
      <c r="J279" s="183">
        <f t="shared" si="87"/>
        <v>2.7142857142857144</v>
      </c>
      <c r="K279" s="182">
        <v>4.5</v>
      </c>
      <c r="L279" s="183">
        <f t="shared" si="88"/>
        <v>0.78571428571428559</v>
      </c>
      <c r="M279" s="182"/>
      <c r="N279" s="183"/>
      <c r="O279" s="183"/>
    </row>
    <row r="280" spans="2:15" x14ac:dyDescent="0.25">
      <c r="B280" s="112" t="s">
        <v>82</v>
      </c>
      <c r="C280" s="182">
        <v>5.1052631578947372</v>
      </c>
      <c r="D280" s="183">
        <v>2.3052631578947373</v>
      </c>
      <c r="E280" s="182" t="s">
        <v>233</v>
      </c>
      <c r="F280" s="183" t="str">
        <f t="shared" si="87"/>
        <v>-</v>
      </c>
      <c r="G280" s="182">
        <v>1</v>
      </c>
      <c r="H280" s="183" t="str">
        <f t="shared" si="87"/>
        <v>-</v>
      </c>
      <c r="I280" s="182">
        <v>3.8</v>
      </c>
      <c r="J280" s="183">
        <f t="shared" si="87"/>
        <v>2.8</v>
      </c>
      <c r="K280" s="182">
        <v>6.2352941176470589</v>
      </c>
      <c r="L280" s="183">
        <f t="shared" si="88"/>
        <v>2.4352941176470591</v>
      </c>
      <c r="M280" s="182"/>
      <c r="N280" s="183"/>
      <c r="O280" s="183"/>
    </row>
    <row r="281" spans="2:15" x14ac:dyDescent="0.25">
      <c r="B281" s="112" t="s">
        <v>84</v>
      </c>
      <c r="C281" s="182">
        <v>6.083333333333333</v>
      </c>
      <c r="D281" s="183">
        <v>-1.666666666666667</v>
      </c>
      <c r="E281" s="182">
        <v>4</v>
      </c>
      <c r="F281" s="183">
        <f t="shared" si="87"/>
        <v>-2.083333333333333</v>
      </c>
      <c r="G281" s="182">
        <v>4.9230769230769234</v>
      </c>
      <c r="H281" s="183">
        <f t="shared" si="87"/>
        <v>0.92307692307692335</v>
      </c>
      <c r="I281" s="182">
        <v>11.571428571428571</v>
      </c>
      <c r="J281" s="183">
        <f t="shared" si="87"/>
        <v>6.6483516483516478</v>
      </c>
      <c r="K281" s="182">
        <v>6.166666666666667</v>
      </c>
      <c r="L281" s="183">
        <f t="shared" si="88"/>
        <v>-5.4047619047619042</v>
      </c>
      <c r="M281" s="182"/>
      <c r="N281" s="183"/>
      <c r="O281" s="183"/>
    </row>
    <row r="282" spans="2:15" x14ac:dyDescent="0.25">
      <c r="B282" s="112" t="s">
        <v>86</v>
      </c>
      <c r="C282" s="182">
        <v>4.6063829787234045</v>
      </c>
      <c r="D282" s="183">
        <v>-0.33188862621486681</v>
      </c>
      <c r="E282" s="182">
        <v>1.5</v>
      </c>
      <c r="F282" s="183">
        <f t="shared" si="87"/>
        <v>-3.1063829787234045</v>
      </c>
      <c r="G282" s="182">
        <v>3.459016393442623</v>
      </c>
      <c r="H282" s="183">
        <f t="shared" si="87"/>
        <v>1.959016393442623</v>
      </c>
      <c r="I282" s="182">
        <v>4.6071428571428568</v>
      </c>
      <c r="J282" s="183">
        <f t="shared" si="87"/>
        <v>1.1481264637002337</v>
      </c>
      <c r="K282" s="182">
        <v>7.382352941176471</v>
      </c>
      <c r="L282" s="183">
        <f t="shared" si="88"/>
        <v>2.7752100840336142</v>
      </c>
      <c r="M282" s="182"/>
      <c r="N282" s="183"/>
      <c r="O282" s="183"/>
    </row>
    <row r="283" spans="2:15" x14ac:dyDescent="0.25">
      <c r="B283" s="112" t="s">
        <v>88</v>
      </c>
      <c r="C283" s="182">
        <v>6.182336182336182</v>
      </c>
      <c r="D283" s="183">
        <v>-0.38641381766381766</v>
      </c>
      <c r="E283" s="182" t="s">
        <v>233</v>
      </c>
      <c r="F283" s="183" t="str">
        <f t="shared" si="87"/>
        <v>-</v>
      </c>
      <c r="G283" s="182">
        <v>8.0517928286852598</v>
      </c>
      <c r="H283" s="183" t="str">
        <f t="shared" si="87"/>
        <v>-</v>
      </c>
      <c r="I283" s="182">
        <v>12.25</v>
      </c>
      <c r="J283" s="183">
        <f t="shared" si="87"/>
        <v>4.1982071713147402</v>
      </c>
      <c r="K283" s="182">
        <v>7.1343283582089549</v>
      </c>
      <c r="L283" s="183">
        <f t="shared" si="88"/>
        <v>-5.1156716417910451</v>
      </c>
      <c r="M283" s="182"/>
      <c r="N283" s="183"/>
      <c r="O283" s="183"/>
    </row>
    <row r="284" spans="2:15" x14ac:dyDescent="0.25">
      <c r="B284" s="112" t="s">
        <v>90</v>
      </c>
      <c r="C284" s="182">
        <v>9.4860139860139867</v>
      </c>
      <c r="D284" s="183">
        <v>1.5563015259500892</v>
      </c>
      <c r="E284" s="182">
        <v>4.5714285714285712</v>
      </c>
      <c r="F284" s="183">
        <f t="shared" si="87"/>
        <v>-4.9145854145854155</v>
      </c>
      <c r="G284" s="182">
        <v>7.1235294117647054</v>
      </c>
      <c r="H284" s="183">
        <f t="shared" si="87"/>
        <v>2.5521008403361343</v>
      </c>
      <c r="I284" s="182">
        <v>7.6302521008403366</v>
      </c>
      <c r="J284" s="183">
        <f t="shared" si="87"/>
        <v>0.50672268907563112</v>
      </c>
      <c r="K284" s="182">
        <v>6.8493150684931505</v>
      </c>
      <c r="L284" s="183">
        <f t="shared" si="88"/>
        <v>-0.78093703234718603</v>
      </c>
      <c r="M284" s="182"/>
      <c r="N284" s="183"/>
      <c r="O284" s="183"/>
    </row>
    <row r="285" spans="2:15" ht="15.75" x14ac:dyDescent="0.25">
      <c r="B285" s="115" t="s">
        <v>27</v>
      </c>
      <c r="C285" s="184">
        <v>8.1009615384615383</v>
      </c>
      <c r="D285" s="185">
        <v>1.2601495726495724</v>
      </c>
      <c r="E285" s="184">
        <v>7.8175965665236049</v>
      </c>
      <c r="F285" s="185">
        <f t="shared" si="87"/>
        <v>-0.28336497193793342</v>
      </c>
      <c r="G285" s="184">
        <v>6.9289827255278311</v>
      </c>
      <c r="H285" s="185">
        <f t="shared" si="87"/>
        <v>-0.88861384099577378</v>
      </c>
      <c r="I285" s="184">
        <v>7.6602040816326529</v>
      </c>
      <c r="J285" s="185">
        <f t="shared" si="87"/>
        <v>0.73122135610482175</v>
      </c>
      <c r="K285" s="184">
        <v>8.1101694915254239</v>
      </c>
      <c r="L285" s="185">
        <f t="shared" si="88"/>
        <v>0.44996540989277101</v>
      </c>
      <c r="M285" s="184">
        <v>7.8903467666354263</v>
      </c>
      <c r="N285" s="185">
        <v>-1.8916437546915876</v>
      </c>
      <c r="O285" s="185">
        <v>-0.99412528305401437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D5A87-63A6-44E4-B2EF-3883E409773B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267" t="s">
        <v>290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63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64</v>
      </c>
    </row>
    <row r="6" spans="1:16" ht="22.5" thickTop="1" thickBot="1" x14ac:dyDescent="0.3">
      <c r="B6" s="106" t="s">
        <v>27</v>
      </c>
      <c r="C6" s="301" t="s">
        <v>129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3"/>
    </row>
    <row r="7" spans="1:16" ht="22.5" thickTop="1" thickBot="1" x14ac:dyDescent="0.3">
      <c r="B7" s="107"/>
      <c r="C7" s="292">
        <v>2019</v>
      </c>
      <c r="D7" s="293"/>
      <c r="E7" s="294" t="s">
        <v>282</v>
      </c>
      <c r="F7" s="293"/>
      <c r="G7" s="294" t="s">
        <v>283</v>
      </c>
      <c r="H7" s="293"/>
      <c r="I7" s="294" t="s">
        <v>284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3"/>
      <c r="C8" s="109" t="s">
        <v>66</v>
      </c>
      <c r="D8" s="110" t="str">
        <f>CONCATENATE("def ",RIGHT(C7,2),"/",RIGHT(C7-1,2))</f>
        <v>def 19/18</v>
      </c>
      <c r="E8" s="111" t="s">
        <v>66</v>
      </c>
      <c r="F8" s="110" t="str">
        <f>CONCATENATE("def ",RIGHT(E7,2),"/",RIGHT(C7,2))</f>
        <v>def 20/19</v>
      </c>
      <c r="G8" s="111" t="s">
        <v>66</v>
      </c>
      <c r="H8" s="110" t="str">
        <f>CONCATENATE("def ",RIGHT(G7,2),"/",RIGHT(E7,2))</f>
        <v>def 21/20</v>
      </c>
      <c r="I8" s="111" t="s">
        <v>66</v>
      </c>
      <c r="J8" s="110" t="str">
        <f>CONCATENATE("def ",RIGHT(I7,2),"/",RIGHT(G7,2))</f>
        <v>def 22/21</v>
      </c>
      <c r="K8" s="111" t="s">
        <v>66</v>
      </c>
      <c r="L8" s="110" t="str">
        <f>CONCATENATE("def ",RIGHT(K7,2),"/",RIGHT(I7,2))</f>
        <v>def 23/22</v>
      </c>
      <c r="M8" s="111" t="s">
        <v>66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67</v>
      </c>
      <c r="B9" s="112" t="s">
        <v>68</v>
      </c>
      <c r="C9" s="182">
        <v>8.1980357294047916</v>
      </c>
      <c r="D9" s="183">
        <v>0.33377292278261983</v>
      </c>
      <c r="E9" s="182">
        <v>7.1146653880402768</v>
      </c>
      <c r="F9" s="183">
        <f t="shared" ref="F9:J21" si="0">IFERROR(E9-C9,"-")</f>
        <v>-1.0833703413645148</v>
      </c>
      <c r="G9" s="182">
        <v>7.4604200323101777</v>
      </c>
      <c r="H9" s="183">
        <f t="shared" si="0"/>
        <v>0.34575464426990088</v>
      </c>
      <c r="I9" s="182">
        <v>8.2772790055248624</v>
      </c>
      <c r="J9" s="183">
        <f t="shared" si="0"/>
        <v>0.8168589732146847</v>
      </c>
      <c r="K9" s="182">
        <v>6.3244211334271458</v>
      </c>
      <c r="L9" s="183">
        <f t="shared" ref="L9:L21" si="1">IFERROR(K9-I9,"-")</f>
        <v>-1.9528578720977166</v>
      </c>
      <c r="M9" s="182">
        <v>6.6747736243324818</v>
      </c>
      <c r="N9" s="183">
        <f t="shared" ref="N9:N13" si="2">IFERROR(M9-K9,"-")</f>
        <v>0.35035249090533593</v>
      </c>
      <c r="O9" s="183">
        <f>IFERROR(M9-C9,"-")</f>
        <v>-1.5232621050723099</v>
      </c>
    </row>
    <row r="10" spans="1:16" x14ac:dyDescent="0.25">
      <c r="A10" s="1" t="s">
        <v>69</v>
      </c>
      <c r="B10" s="112" t="s">
        <v>70</v>
      </c>
      <c r="C10" s="182">
        <v>7.5224252491694354</v>
      </c>
      <c r="D10" s="183">
        <v>-0.64283231206128022</v>
      </c>
      <c r="E10" s="182">
        <v>6.3956718346253227</v>
      </c>
      <c r="F10" s="183">
        <f t="shared" si="0"/>
        <v>-1.1267534145441127</v>
      </c>
      <c r="G10" s="182">
        <v>5.006753246753247</v>
      </c>
      <c r="H10" s="183">
        <f t="shared" si="0"/>
        <v>-1.3889185878720758</v>
      </c>
      <c r="I10" s="182">
        <v>6.8945538818076475</v>
      </c>
      <c r="J10" s="183">
        <f t="shared" si="0"/>
        <v>1.8878006350544005</v>
      </c>
      <c r="K10" s="182">
        <v>5.2671606864274567</v>
      </c>
      <c r="L10" s="183">
        <f t="shared" si="1"/>
        <v>-1.6273931953801908</v>
      </c>
      <c r="M10" s="182">
        <v>6.3012135381874863</v>
      </c>
      <c r="N10" s="183">
        <f t="shared" si="2"/>
        <v>1.0340528517600296</v>
      </c>
      <c r="O10" s="183">
        <f>IFERROR(M10-C10,"-")</f>
        <v>-1.2212117109819491</v>
      </c>
    </row>
    <row r="11" spans="1:16" x14ac:dyDescent="0.25">
      <c r="A11" s="1" t="s">
        <v>71</v>
      </c>
      <c r="B11" s="112" t="s">
        <v>72</v>
      </c>
      <c r="C11" s="182">
        <v>7.5858049995981034</v>
      </c>
      <c r="D11" s="183">
        <v>0.48209604613720103</v>
      </c>
      <c r="E11" s="182">
        <v>7.718549747048904</v>
      </c>
      <c r="F11" s="183">
        <f t="shared" si="0"/>
        <v>0.13274474745080056</v>
      </c>
      <c r="G11" s="182">
        <v>8.4855660071359065</v>
      </c>
      <c r="H11" s="183">
        <f t="shared" si="0"/>
        <v>0.76701626008700252</v>
      </c>
      <c r="I11" s="182">
        <v>5.4817210771776743</v>
      </c>
      <c r="J11" s="183">
        <f t="shared" si="0"/>
        <v>-3.0038449299582322</v>
      </c>
      <c r="K11" s="182">
        <v>5.0417615088028986</v>
      </c>
      <c r="L11" s="183">
        <f t="shared" si="1"/>
        <v>-0.43995956837477568</v>
      </c>
      <c r="M11" s="182">
        <v>5.7840758920143474</v>
      </c>
      <c r="N11" s="183">
        <f t="shared" si="2"/>
        <v>0.74231438321144871</v>
      </c>
      <c r="O11" s="183">
        <f t="shared" ref="O11" si="3">IFERROR(M11-C11,"-")</f>
        <v>-1.801729107583756</v>
      </c>
    </row>
    <row r="12" spans="1:16" x14ac:dyDescent="0.25">
      <c r="A12" s="1" t="s">
        <v>73</v>
      </c>
      <c r="B12" s="112" t="s">
        <v>74</v>
      </c>
      <c r="C12" s="182">
        <v>6.7804474623487421</v>
      </c>
      <c r="D12" s="183">
        <v>-0.6872988264501787</v>
      </c>
      <c r="E12" s="182" t="s">
        <v>233</v>
      </c>
      <c r="F12" s="183" t="str">
        <f t="shared" si="0"/>
        <v>-</v>
      </c>
      <c r="G12" s="182">
        <v>5.9472250595846106</v>
      </c>
      <c r="H12" s="183" t="str">
        <f t="shared" si="0"/>
        <v>-</v>
      </c>
      <c r="I12" s="182">
        <v>6.9211831710453797</v>
      </c>
      <c r="J12" s="183">
        <f t="shared" si="0"/>
        <v>0.97395811146076916</v>
      </c>
      <c r="K12" s="182">
        <v>4.6508063289213446</v>
      </c>
      <c r="L12" s="183">
        <f t="shared" si="1"/>
        <v>-2.2703768421240351</v>
      </c>
      <c r="M12" s="182">
        <v>5.5245845552297164</v>
      </c>
      <c r="N12" s="183">
        <f t="shared" si="2"/>
        <v>0.87377822630837176</v>
      </c>
      <c r="O12" s="183">
        <f>IFERROR(M12-C12,"-")</f>
        <v>-1.2558629071190257</v>
      </c>
    </row>
    <row r="13" spans="1:16" x14ac:dyDescent="0.25">
      <c r="A13" s="1" t="s">
        <v>75</v>
      </c>
      <c r="B13" s="112" t="s">
        <v>76</v>
      </c>
      <c r="C13" s="182">
        <v>6.7782363599758408</v>
      </c>
      <c r="D13" s="183">
        <v>-0.83182902540161141</v>
      </c>
      <c r="E13" s="182" t="s">
        <v>233</v>
      </c>
      <c r="F13" s="183" t="str">
        <f t="shared" si="0"/>
        <v>-</v>
      </c>
      <c r="G13" s="182">
        <v>6.53139286802804</v>
      </c>
      <c r="H13" s="183" t="str">
        <f t="shared" si="0"/>
        <v>-</v>
      </c>
      <c r="I13" s="182">
        <v>6.5240453946955919</v>
      </c>
      <c r="J13" s="183">
        <f t="shared" si="0"/>
        <v>-7.3474733324481178E-3</v>
      </c>
      <c r="K13" s="182">
        <v>5.3784671885570701</v>
      </c>
      <c r="L13" s="183">
        <f t="shared" si="1"/>
        <v>-1.1455782061385218</v>
      </c>
      <c r="M13" s="182">
        <v>5.433939673037071</v>
      </c>
      <c r="N13" s="183">
        <f t="shared" si="2"/>
        <v>5.5472484480000972E-2</v>
      </c>
      <c r="O13" s="183">
        <f>IFERROR(M13-C13,"-")</f>
        <v>-1.3442966869387698</v>
      </c>
    </row>
    <row r="14" spans="1:16" x14ac:dyDescent="0.25">
      <c r="A14" s="1" t="s">
        <v>77</v>
      </c>
      <c r="B14" s="112" t="s">
        <v>78</v>
      </c>
      <c r="C14" s="182">
        <v>6.9462477278628931</v>
      </c>
      <c r="D14" s="183">
        <v>-0.19944310661043119</v>
      </c>
      <c r="E14" s="182" t="s">
        <v>233</v>
      </c>
      <c r="F14" s="183" t="str">
        <f t="shared" si="0"/>
        <v>-</v>
      </c>
      <c r="G14" s="182">
        <v>5.0942153942624238</v>
      </c>
      <c r="H14" s="183" t="str">
        <f t="shared" si="0"/>
        <v>-</v>
      </c>
      <c r="I14" s="182">
        <v>6.8413200058797585</v>
      </c>
      <c r="J14" s="183">
        <f t="shared" si="0"/>
        <v>1.7471046116173348</v>
      </c>
      <c r="K14" s="182">
        <v>5.8025523826763816</v>
      </c>
      <c r="L14" s="183">
        <f t="shared" si="1"/>
        <v>-1.0387676232033769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7.280534500273502</v>
      </c>
      <c r="D15" s="183">
        <v>0.65648974044817443</v>
      </c>
      <c r="E15" s="182" t="s">
        <v>233</v>
      </c>
      <c r="F15" s="183" t="str">
        <f t="shared" si="0"/>
        <v>-</v>
      </c>
      <c r="G15" s="182">
        <v>7.1026458997935826</v>
      </c>
      <c r="H15" s="183" t="str">
        <f t="shared" si="0"/>
        <v>-</v>
      </c>
      <c r="I15" s="182">
        <v>6.4427972929423136</v>
      </c>
      <c r="J15" s="183">
        <f t="shared" si="0"/>
        <v>-0.659848606851269</v>
      </c>
      <c r="K15" s="182">
        <v>5.7923947029611922</v>
      </c>
      <c r="L15" s="183">
        <f t="shared" si="1"/>
        <v>-0.65040258998112144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7.7260224130403143</v>
      </c>
      <c r="D16" s="183">
        <v>0.18621070089734282</v>
      </c>
      <c r="E16" s="182">
        <v>4.2597067155474084</v>
      </c>
      <c r="F16" s="183">
        <f t="shared" si="0"/>
        <v>-3.4663156974929059</v>
      </c>
      <c r="G16" s="182">
        <v>6.9331798945727225</v>
      </c>
      <c r="H16" s="183">
        <f t="shared" si="0"/>
        <v>2.6734731790253141</v>
      </c>
      <c r="I16" s="182">
        <v>6.491933187814368</v>
      </c>
      <c r="J16" s="183">
        <f t="shared" si="0"/>
        <v>-0.44124670675835453</v>
      </c>
      <c r="K16" s="182">
        <v>6.6659301811754306</v>
      </c>
      <c r="L16" s="183">
        <f t="shared" si="1"/>
        <v>0.17399699336106256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7.7588763848905176</v>
      </c>
      <c r="D17" s="183">
        <v>0.70590058371327746</v>
      </c>
      <c r="E17" s="182">
        <v>4.2954739538855682</v>
      </c>
      <c r="F17" s="183">
        <f t="shared" si="0"/>
        <v>-3.4634024310049494</v>
      </c>
      <c r="G17" s="182">
        <v>6.8566063764561616</v>
      </c>
      <c r="H17" s="183">
        <f t="shared" si="0"/>
        <v>2.5611324225705934</v>
      </c>
      <c r="I17" s="182">
        <v>6.1649928263988523</v>
      </c>
      <c r="J17" s="183">
        <f t="shared" si="0"/>
        <v>-0.69161355005730929</v>
      </c>
      <c r="K17" s="182">
        <v>6.6392938556963363</v>
      </c>
      <c r="L17" s="183">
        <f t="shared" si="1"/>
        <v>0.47430102929748408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7.1109432695535411</v>
      </c>
      <c r="D18" s="183">
        <v>0.4289355136451487</v>
      </c>
      <c r="E18" s="182">
        <v>4.5568584070796456</v>
      </c>
      <c r="F18" s="183">
        <f t="shared" si="0"/>
        <v>-2.5540848624738954</v>
      </c>
      <c r="G18" s="182">
        <v>7.8932002401681176</v>
      </c>
      <c r="H18" s="183">
        <f t="shared" si="0"/>
        <v>3.336341833088472</v>
      </c>
      <c r="I18" s="182">
        <v>6.6140648379052367</v>
      </c>
      <c r="J18" s="183">
        <f t="shared" si="0"/>
        <v>-1.2791354022628809</v>
      </c>
      <c r="K18" s="182">
        <v>5.6104617742862617</v>
      </c>
      <c r="L18" s="183">
        <f t="shared" si="1"/>
        <v>-1.003603063618975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7.1868598551086684</v>
      </c>
      <c r="D19" s="183">
        <v>-0.41152091034766158</v>
      </c>
      <c r="E19" s="182">
        <v>4.0001802776275461</v>
      </c>
      <c r="F19" s="183">
        <f t="shared" si="0"/>
        <v>-3.1866795774811223</v>
      </c>
      <c r="G19" s="182">
        <v>8.3718019005847957</v>
      </c>
      <c r="H19" s="183">
        <f t="shared" si="0"/>
        <v>4.3716216229572495</v>
      </c>
      <c r="I19" s="182">
        <v>7.6749190501888833</v>
      </c>
      <c r="J19" s="183">
        <f t="shared" si="0"/>
        <v>-0.69688285039591236</v>
      </c>
      <c r="K19" s="182">
        <v>6.3411483772929556</v>
      </c>
      <c r="L19" s="183">
        <f t="shared" si="1"/>
        <v>-1.3337706728959278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7.6229928254185175</v>
      </c>
      <c r="D20" s="183">
        <v>0.90132330886325551</v>
      </c>
      <c r="E20" s="182">
        <v>6.6437311298267918</v>
      </c>
      <c r="F20" s="183">
        <f t="shared" si="0"/>
        <v>-0.97926169559172571</v>
      </c>
      <c r="G20" s="182">
        <v>7.2588094167041533</v>
      </c>
      <c r="H20" s="183">
        <f t="shared" si="0"/>
        <v>0.61507828687736144</v>
      </c>
      <c r="I20" s="182">
        <v>6.0869589500139627</v>
      </c>
      <c r="J20" s="183">
        <f t="shared" si="0"/>
        <v>-1.1718504666901906</v>
      </c>
      <c r="K20" s="182">
        <v>5.886785029262775</v>
      </c>
      <c r="L20" s="183">
        <f t="shared" si="1"/>
        <v>-0.20017392075118767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7.3884367499177754</v>
      </c>
      <c r="D21" s="185">
        <v>0.12268200016130937</v>
      </c>
      <c r="E21" s="184">
        <v>5.7058231246853497</v>
      </c>
      <c r="F21" s="185">
        <f t="shared" si="0"/>
        <v>-1.6826136252324257</v>
      </c>
      <c r="G21" s="184">
        <v>6.9720730697289195</v>
      </c>
      <c r="H21" s="185">
        <f t="shared" si="0"/>
        <v>1.2662499450435698</v>
      </c>
      <c r="I21" s="184">
        <v>6.6176102336667117</v>
      </c>
      <c r="J21" s="185">
        <f t="shared" si="0"/>
        <v>-0.35446283606220774</v>
      </c>
      <c r="K21" s="184">
        <v>5.729361648217651</v>
      </c>
      <c r="L21" s="185">
        <f t="shared" si="1"/>
        <v>-0.88824858544906071</v>
      </c>
      <c r="M21" s="184">
        <v>5.903018619045203</v>
      </c>
      <c r="N21" s="185">
        <v>0.6571152566970051</v>
      </c>
      <c r="O21" s="185">
        <v>-1.4955570917998404</v>
      </c>
    </row>
    <row r="22" spans="1:16" ht="6" customHeight="1" x14ac:dyDescent="0.25"/>
    <row r="23" spans="1:16" x14ac:dyDescent="0.25">
      <c r="B23" s="103" t="s">
        <v>52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267" t="s">
        <v>302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91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92</v>
      </c>
    </row>
    <row r="28" spans="1:16" ht="22.5" thickTop="1" thickBot="1" x14ac:dyDescent="0.3">
      <c r="B28" s="119" t="s">
        <v>93</v>
      </c>
      <c r="C28" s="301" t="s">
        <v>134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3"/>
    </row>
    <row r="29" spans="1:16" ht="22.5" thickTop="1" thickBot="1" x14ac:dyDescent="0.3">
      <c r="B29" s="107"/>
      <c r="C29" s="292">
        <v>2019</v>
      </c>
      <c r="D29" s="293"/>
      <c r="E29" s="294" t="s">
        <v>282</v>
      </c>
      <c r="F29" s="293"/>
      <c r="G29" s="294" t="s">
        <v>283</v>
      </c>
      <c r="H29" s="293"/>
      <c r="I29" s="294" t="s">
        <v>284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3"/>
      <c r="C30" s="109" t="s">
        <v>66</v>
      </c>
      <c r="D30" s="110" t="str">
        <f>CONCATENATE("def ",RIGHT(C29,2),"/",RIGHT(C29-1,2))</f>
        <v>def 19/18</v>
      </c>
      <c r="E30" s="111" t="s">
        <v>66</v>
      </c>
      <c r="F30" s="110" t="str">
        <f>CONCATENATE("def ",RIGHT(E29,2),"/",RIGHT(C29,2))</f>
        <v>def 20/19</v>
      </c>
      <c r="G30" s="111" t="s">
        <v>66</v>
      </c>
      <c r="H30" s="110" t="str">
        <f>CONCATENATE("def ",RIGHT(G29,2),"/",RIGHT(E29,2))</f>
        <v>def 21/20</v>
      </c>
      <c r="I30" s="111" t="s">
        <v>66</v>
      </c>
      <c r="J30" s="110" t="str">
        <f>CONCATENATE("def ",RIGHT(I29,2),"/",RIGHT(G29,2))</f>
        <v>def 22/21</v>
      </c>
      <c r="K30" s="111" t="s">
        <v>66</v>
      </c>
      <c r="L30" s="110" t="str">
        <f>CONCATENATE("def ",RIGHT(K29,2),"/",RIGHT(I29,2))</f>
        <v>def 23/22</v>
      </c>
      <c r="M30" s="111" t="s">
        <v>66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68</v>
      </c>
      <c r="C31" s="182">
        <v>6.9877185377835573</v>
      </c>
      <c r="D31" s="183">
        <v>0.14024708590753754</v>
      </c>
      <c r="E31" s="182">
        <v>6.4985997414907368</v>
      </c>
      <c r="F31" s="183">
        <f t="shared" ref="F31:J43" si="4">IFERROR(E31-C31,"-")</f>
        <v>-0.48911879629282051</v>
      </c>
      <c r="G31" s="182">
        <v>7.4672064777327938</v>
      </c>
      <c r="H31" s="183">
        <f t="shared" si="4"/>
        <v>0.96860673624205695</v>
      </c>
      <c r="I31" s="182">
        <v>8.3449322273922721</v>
      </c>
      <c r="J31" s="183">
        <f t="shared" si="4"/>
        <v>0.87772574965947836</v>
      </c>
      <c r="K31" s="182">
        <v>6.0238626226583412</v>
      </c>
      <c r="L31" s="183">
        <f t="shared" ref="L31:L43" si="5">IFERROR(K31-I31,"-")</f>
        <v>-2.321069604733931</v>
      </c>
      <c r="M31" s="182">
        <v>6.1842416283650685</v>
      </c>
      <c r="N31" s="183">
        <f>IFERROR(M31-K31,"-")</f>
        <v>0.16037900570672736</v>
      </c>
      <c r="O31" s="183">
        <f>IFERROR(M31-C31,"-")</f>
        <v>-0.80347690941848882</v>
      </c>
    </row>
    <row r="32" spans="1:16" x14ac:dyDescent="0.25">
      <c r="B32" s="112" t="s">
        <v>70</v>
      </c>
      <c r="C32" s="182">
        <v>6.6499779119422762</v>
      </c>
      <c r="D32" s="183">
        <v>-0.53991812444498866</v>
      </c>
      <c r="E32" s="182">
        <v>6.0998446400828588</v>
      </c>
      <c r="F32" s="183">
        <f t="shared" si="4"/>
        <v>-0.55013327185941741</v>
      </c>
      <c r="G32" s="182" t="s">
        <v>233</v>
      </c>
      <c r="H32" s="183" t="str">
        <f t="shared" si="4"/>
        <v>-</v>
      </c>
      <c r="I32" s="182">
        <v>6.8056592039800998</v>
      </c>
      <c r="J32" s="183" t="str">
        <f t="shared" si="4"/>
        <v>-</v>
      </c>
      <c r="K32" s="182">
        <v>4.9336159708060539</v>
      </c>
      <c r="L32" s="183">
        <f t="shared" si="5"/>
        <v>-1.872043233174046</v>
      </c>
      <c r="M32" s="182">
        <v>5.8989412286819247</v>
      </c>
      <c r="N32" s="183">
        <f t="shared" ref="N32:N35" si="6">IFERROR(M32-K32,"-")</f>
        <v>0.96532525787587087</v>
      </c>
      <c r="O32" s="183">
        <f t="shared" ref="O32:O35" si="7">IFERROR(M32-C32,"-")</f>
        <v>-0.75103668326035145</v>
      </c>
    </row>
    <row r="33" spans="2:16" x14ac:dyDescent="0.25">
      <c r="B33" s="112" t="s">
        <v>72</v>
      </c>
      <c r="C33" s="182">
        <v>7.1960340697364922</v>
      </c>
      <c r="D33" s="183">
        <v>0.6264531075016242</v>
      </c>
      <c r="E33" s="182">
        <v>7.0561279826464212</v>
      </c>
      <c r="F33" s="183">
        <f t="shared" si="4"/>
        <v>-0.13990608709007102</v>
      </c>
      <c r="G33" s="182">
        <v>8.4855660071359065</v>
      </c>
      <c r="H33" s="183">
        <f t="shared" si="4"/>
        <v>1.4294380244894853</v>
      </c>
      <c r="I33" s="182">
        <v>5.3384331900161932</v>
      </c>
      <c r="J33" s="183">
        <f t="shared" si="4"/>
        <v>-3.1471328171197133</v>
      </c>
      <c r="K33" s="182">
        <v>4.8127295623884985</v>
      </c>
      <c r="L33" s="183">
        <f t="shared" si="5"/>
        <v>-0.52570362762769474</v>
      </c>
      <c r="M33" s="182">
        <v>5.4454535740997967</v>
      </c>
      <c r="N33" s="183">
        <f t="shared" si="6"/>
        <v>0.63272401171129822</v>
      </c>
      <c r="O33" s="183">
        <f t="shared" si="7"/>
        <v>-1.7505804956366955</v>
      </c>
    </row>
    <row r="34" spans="2:16" x14ac:dyDescent="0.25">
      <c r="B34" s="112" t="s">
        <v>74</v>
      </c>
      <c r="C34" s="182">
        <v>6.4299702000851422</v>
      </c>
      <c r="D34" s="183">
        <v>-2.9671947032153589E-2</v>
      </c>
      <c r="E34" s="182" t="s">
        <v>233</v>
      </c>
      <c r="F34" s="183" t="str">
        <f t="shared" si="4"/>
        <v>-</v>
      </c>
      <c r="G34" s="182">
        <v>5.9625960717335609</v>
      </c>
      <c r="H34" s="183" t="str">
        <f t="shared" si="4"/>
        <v>-</v>
      </c>
      <c r="I34" s="182">
        <v>7.2575182481751828</v>
      </c>
      <c r="J34" s="183">
        <f t="shared" si="4"/>
        <v>1.2949221764416219</v>
      </c>
      <c r="K34" s="182">
        <v>4.4890545144804088</v>
      </c>
      <c r="L34" s="183">
        <f t="shared" si="5"/>
        <v>-2.7684637336947739</v>
      </c>
      <c r="M34" s="182">
        <v>5.112426702751466</v>
      </c>
      <c r="N34" s="183">
        <f t="shared" si="6"/>
        <v>0.62337218827105723</v>
      </c>
      <c r="O34" s="183">
        <f t="shared" si="7"/>
        <v>-1.3175434973336762</v>
      </c>
    </row>
    <row r="35" spans="2:16" x14ac:dyDescent="0.25">
      <c r="B35" s="112" t="s">
        <v>76</v>
      </c>
      <c r="C35" s="182">
        <v>5.7626768399300587</v>
      </c>
      <c r="D35" s="183">
        <v>-1.2816829161675019</v>
      </c>
      <c r="E35" s="182" t="s">
        <v>233</v>
      </c>
      <c r="F35" s="183" t="str">
        <f t="shared" si="4"/>
        <v>-</v>
      </c>
      <c r="G35" s="182">
        <v>6.5342591179612395</v>
      </c>
      <c r="H35" s="183" t="str">
        <f t="shared" si="4"/>
        <v>-</v>
      </c>
      <c r="I35" s="182">
        <v>6.5937679494543362</v>
      </c>
      <c r="J35" s="183">
        <f t="shared" si="4"/>
        <v>5.9508831493096714E-2</v>
      </c>
      <c r="K35" s="182">
        <v>5.2810428634555899</v>
      </c>
      <c r="L35" s="183">
        <f t="shared" si="5"/>
        <v>-1.3127250859987463</v>
      </c>
      <c r="M35" s="182">
        <v>5.0907242296261535</v>
      </c>
      <c r="N35" s="183">
        <f t="shared" si="6"/>
        <v>-0.19031863382943648</v>
      </c>
      <c r="O35" s="183">
        <f t="shared" si="7"/>
        <v>-0.6719526103039053</v>
      </c>
    </row>
    <row r="36" spans="2:16" x14ac:dyDescent="0.25">
      <c r="B36" s="112" t="s">
        <v>78</v>
      </c>
      <c r="C36" s="182">
        <v>6.4920973942759508</v>
      </c>
      <c r="D36" s="183">
        <v>-0.78837146605451114</v>
      </c>
      <c r="E36" s="182" t="s">
        <v>233</v>
      </c>
      <c r="F36" s="183" t="str">
        <f t="shared" si="4"/>
        <v>-</v>
      </c>
      <c r="G36" s="182">
        <v>5.1665189720454361</v>
      </c>
      <c r="H36" s="183" t="str">
        <f t="shared" si="4"/>
        <v>-</v>
      </c>
      <c r="I36" s="182">
        <v>7.1915363548016611</v>
      </c>
      <c r="J36" s="183">
        <f t="shared" si="4"/>
        <v>2.025017382756225</v>
      </c>
      <c r="K36" s="182">
        <v>5.8215218981917003</v>
      </c>
      <c r="L36" s="183">
        <f t="shared" si="5"/>
        <v>-1.3700144566099608</v>
      </c>
      <c r="M36" s="182"/>
      <c r="N36" s="183"/>
      <c r="O36" s="183"/>
    </row>
    <row r="37" spans="2:16" x14ac:dyDescent="0.25">
      <c r="B37" s="112" t="s">
        <v>80</v>
      </c>
      <c r="C37" s="182">
        <v>6.9464129209966199</v>
      </c>
      <c r="D37" s="183">
        <v>0.47524923085897885</v>
      </c>
      <c r="E37" s="182" t="s">
        <v>233</v>
      </c>
      <c r="F37" s="183" t="str">
        <f t="shared" si="4"/>
        <v>-</v>
      </c>
      <c r="G37" s="182">
        <v>7.3865572088250389</v>
      </c>
      <c r="H37" s="183" t="str">
        <f t="shared" si="4"/>
        <v>-</v>
      </c>
      <c r="I37" s="182">
        <v>6.8669216994953608</v>
      </c>
      <c r="J37" s="183">
        <f t="shared" si="4"/>
        <v>-0.51963550932967806</v>
      </c>
      <c r="K37" s="182">
        <v>5.6965660315553857</v>
      </c>
      <c r="L37" s="183">
        <f t="shared" si="5"/>
        <v>-1.1703556679399751</v>
      </c>
      <c r="M37" s="182"/>
      <c r="N37" s="183"/>
      <c r="O37" s="183"/>
    </row>
    <row r="38" spans="2:16" x14ac:dyDescent="0.25">
      <c r="B38" s="112" t="s">
        <v>82</v>
      </c>
      <c r="C38" s="182">
        <v>7.4494210459345975</v>
      </c>
      <c r="D38" s="183">
        <v>6.4898675922505866E-2</v>
      </c>
      <c r="E38" s="182">
        <v>4.2667297436779634</v>
      </c>
      <c r="F38" s="183">
        <f t="shared" si="4"/>
        <v>-3.1826913022566341</v>
      </c>
      <c r="G38" s="182">
        <v>7.5873529147579273</v>
      </c>
      <c r="H38" s="183">
        <f t="shared" si="4"/>
        <v>3.3206231710799639</v>
      </c>
      <c r="I38" s="182">
        <v>6.4717370682439599</v>
      </c>
      <c r="J38" s="183">
        <f t="shared" si="4"/>
        <v>-1.1156158465139674</v>
      </c>
      <c r="K38" s="182">
        <v>6.5072472204435652</v>
      </c>
      <c r="L38" s="183">
        <f t="shared" si="5"/>
        <v>3.5510152199605294E-2</v>
      </c>
      <c r="M38" s="182"/>
      <c r="N38" s="183"/>
      <c r="O38" s="183"/>
    </row>
    <row r="39" spans="2:16" x14ac:dyDescent="0.25">
      <c r="B39" s="112" t="s">
        <v>84</v>
      </c>
      <c r="C39" s="182">
        <v>7.7272727272727275</v>
      </c>
      <c r="D39" s="183">
        <v>0.82417771443315502</v>
      </c>
      <c r="E39" s="182">
        <v>4.2934244235695989</v>
      </c>
      <c r="F39" s="183">
        <f t="shared" si="4"/>
        <v>-3.4338483037031287</v>
      </c>
      <c r="G39" s="182">
        <v>7.2424349672624313</v>
      </c>
      <c r="H39" s="183">
        <f t="shared" si="4"/>
        <v>2.9490105436928324</v>
      </c>
      <c r="I39" s="182">
        <v>6.24699202379343</v>
      </c>
      <c r="J39" s="183">
        <f t="shared" si="4"/>
        <v>-0.99544294346900131</v>
      </c>
      <c r="K39" s="182">
        <v>6.6351191587331222</v>
      </c>
      <c r="L39" s="183">
        <f t="shared" si="5"/>
        <v>0.3881271349396922</v>
      </c>
      <c r="M39" s="182"/>
      <c r="N39" s="183"/>
      <c r="O39" s="183"/>
    </row>
    <row r="40" spans="2:16" x14ac:dyDescent="0.25">
      <c r="B40" s="112" t="s">
        <v>86</v>
      </c>
      <c r="C40" s="182">
        <v>7.0857012612065038</v>
      </c>
      <c r="D40" s="183">
        <v>1.0923328928381357</v>
      </c>
      <c r="E40" s="182">
        <v>4.5568584070796456</v>
      </c>
      <c r="F40" s="183">
        <f t="shared" si="4"/>
        <v>-2.5288428541268582</v>
      </c>
      <c r="G40" s="182">
        <v>8.1939914923785899</v>
      </c>
      <c r="H40" s="183">
        <f t="shared" si="4"/>
        <v>3.6371330852989443</v>
      </c>
      <c r="I40" s="182">
        <v>6.6152565721501553</v>
      </c>
      <c r="J40" s="183">
        <f t="shared" si="4"/>
        <v>-1.5787349202284346</v>
      </c>
      <c r="K40" s="182">
        <v>5.4527674805061999</v>
      </c>
      <c r="L40" s="183">
        <f t="shared" si="5"/>
        <v>-1.1624890916439554</v>
      </c>
      <c r="M40" s="182"/>
      <c r="N40" s="183"/>
      <c r="O40" s="183"/>
    </row>
    <row r="41" spans="2:16" x14ac:dyDescent="0.25">
      <c r="B41" s="112" t="s">
        <v>88</v>
      </c>
      <c r="C41" s="182">
        <v>7.1001414871875488</v>
      </c>
      <c r="D41" s="183">
        <v>0.98294470745942419</v>
      </c>
      <c r="E41" s="182">
        <v>3.9893521025085725</v>
      </c>
      <c r="F41" s="183">
        <f t="shared" si="4"/>
        <v>-3.1107893846789763</v>
      </c>
      <c r="G41" s="182">
        <v>8.6795999120685874</v>
      </c>
      <c r="H41" s="183">
        <f t="shared" si="4"/>
        <v>4.6902478095600149</v>
      </c>
      <c r="I41" s="182">
        <v>7.6490060980438743</v>
      </c>
      <c r="J41" s="183">
        <f t="shared" si="4"/>
        <v>-1.0305938140247131</v>
      </c>
      <c r="K41" s="182">
        <v>6.1019571865443423</v>
      </c>
      <c r="L41" s="183">
        <f t="shared" si="5"/>
        <v>-1.5470489114995321</v>
      </c>
      <c r="M41" s="182"/>
      <c r="N41" s="183"/>
      <c r="O41" s="183"/>
    </row>
    <row r="42" spans="2:16" x14ac:dyDescent="0.25">
      <c r="B42" s="112" t="s">
        <v>90</v>
      </c>
      <c r="C42" s="182">
        <v>7.2345963756177927</v>
      </c>
      <c r="D42" s="183">
        <v>1.4006643501964051</v>
      </c>
      <c r="E42" s="182">
        <v>6.6447242588460309</v>
      </c>
      <c r="F42" s="183">
        <f t="shared" si="4"/>
        <v>-0.58987211677176177</v>
      </c>
      <c r="G42" s="182">
        <v>7.5223599137931032</v>
      </c>
      <c r="H42" s="183">
        <f t="shared" si="4"/>
        <v>0.8776356549470723</v>
      </c>
      <c r="I42" s="182">
        <v>5.985004624124719</v>
      </c>
      <c r="J42" s="183">
        <f t="shared" si="4"/>
        <v>-1.5373552896683842</v>
      </c>
      <c r="K42" s="182">
        <v>5.6212527836464341</v>
      </c>
      <c r="L42" s="183">
        <f t="shared" si="5"/>
        <v>-0.3637518404782849</v>
      </c>
      <c r="M42" s="182"/>
      <c r="N42" s="183"/>
      <c r="O42" s="183"/>
    </row>
    <row r="43" spans="2:16" ht="15.75" x14ac:dyDescent="0.25">
      <c r="B43" s="115" t="s">
        <v>27</v>
      </c>
      <c r="C43" s="184">
        <v>6.9254667409254909</v>
      </c>
      <c r="D43" s="185">
        <v>0.28839266254428342</v>
      </c>
      <c r="E43" s="184">
        <v>5.3003511866328603</v>
      </c>
      <c r="F43" s="185">
        <f t="shared" si="4"/>
        <v>-1.6251155542926305</v>
      </c>
      <c r="G43" s="184">
        <v>7.1836411554527748</v>
      </c>
      <c r="H43" s="185">
        <f t="shared" si="4"/>
        <v>1.8832899688199145</v>
      </c>
      <c r="I43" s="184">
        <v>6.6758542704689212</v>
      </c>
      <c r="J43" s="185">
        <f t="shared" si="4"/>
        <v>-0.5077868849838536</v>
      </c>
      <c r="K43" s="184">
        <v>5.5536756945293781</v>
      </c>
      <c r="L43" s="185">
        <f t="shared" si="5"/>
        <v>-1.1221785759395431</v>
      </c>
      <c r="M43" s="184">
        <v>5.511184726903366</v>
      </c>
      <c r="N43" s="185">
        <v>0.48899078332645285</v>
      </c>
      <c r="O43" s="185">
        <v>-1.1187770830723309</v>
      </c>
    </row>
    <row r="44" spans="2:16" ht="6" customHeight="1" x14ac:dyDescent="0.25"/>
    <row r="45" spans="2:16" x14ac:dyDescent="0.25">
      <c r="B45" s="103" t="s">
        <v>52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267" t="s">
        <v>303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95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96</v>
      </c>
    </row>
    <row r="50" spans="1:16" ht="22.5" thickTop="1" thickBot="1" x14ac:dyDescent="0.3">
      <c r="B50" s="107"/>
      <c r="C50" s="301" t="s">
        <v>58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3"/>
    </row>
    <row r="51" spans="1:16" ht="22.5" thickTop="1" thickBot="1" x14ac:dyDescent="0.3">
      <c r="B51" s="107"/>
      <c r="C51" s="292">
        <v>2019</v>
      </c>
      <c r="D51" s="293"/>
      <c r="E51" s="294" t="s">
        <v>282</v>
      </c>
      <c r="F51" s="293"/>
      <c r="G51" s="294" t="s">
        <v>283</v>
      </c>
      <c r="H51" s="293"/>
      <c r="I51" s="294" t="s">
        <v>284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3"/>
      <c r="C52" s="109" t="s">
        <v>66</v>
      </c>
      <c r="D52" s="110" t="str">
        <f>CONCATENATE("def ",RIGHT(C51,2),"/",RIGHT(C51-1,2))</f>
        <v>def 19/18</v>
      </c>
      <c r="E52" s="111" t="s">
        <v>66</v>
      </c>
      <c r="F52" s="110" t="str">
        <f>CONCATENATE("def ",RIGHT(E51,2),"/",RIGHT(C51,2))</f>
        <v>def 20/19</v>
      </c>
      <c r="G52" s="111" t="s">
        <v>66</v>
      </c>
      <c r="H52" s="110" t="str">
        <f>CONCATENATE("def ",RIGHT(G51,2),"/",RIGHT(E51,2))</f>
        <v>def 21/20</v>
      </c>
      <c r="I52" s="111" t="s">
        <v>66</v>
      </c>
      <c r="J52" s="110" t="str">
        <f>CONCATENATE("def ",RIGHT(I51,2),"/",RIGHT(G51,2))</f>
        <v>def 22/21</v>
      </c>
      <c r="K52" s="111" t="s">
        <v>66</v>
      </c>
      <c r="L52" s="110" t="str">
        <f>CONCATENATE("def ",RIGHT(K51,2),"/",RIGHT(I51,2))</f>
        <v>def 23/22</v>
      </c>
      <c r="M52" s="111" t="s">
        <v>66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68</v>
      </c>
      <c r="C53" s="182">
        <v>6.9877185377835573</v>
      </c>
      <c r="D53" s="183">
        <v>0.14024708590753754</v>
      </c>
      <c r="E53" s="182">
        <v>6.4985997414907368</v>
      </c>
      <c r="F53" s="183">
        <f t="shared" ref="F53:J65" si="8">IFERROR(E53-C53,"-")</f>
        <v>-0.48911879629282051</v>
      </c>
      <c r="G53" s="182" t="s">
        <v>233</v>
      </c>
      <c r="H53" s="183" t="str">
        <f t="shared" si="8"/>
        <v>-</v>
      </c>
      <c r="I53" s="182" t="s">
        <v>233</v>
      </c>
      <c r="J53" s="183" t="str">
        <f t="shared" si="8"/>
        <v>-</v>
      </c>
      <c r="K53" s="182" t="s">
        <v>233</v>
      </c>
      <c r="L53" s="183" t="str">
        <f t="shared" ref="L53:L65" si="9">IFERROR(K53-I53,"-")</f>
        <v>-</v>
      </c>
      <c r="M53" s="182" t="s">
        <v>233</v>
      </c>
      <c r="N53" s="183" t="str">
        <f>IFERROR(M53-K53,"-")</f>
        <v>-</v>
      </c>
      <c r="O53" s="183" t="str">
        <f>IFERROR(M53-C53,"-")</f>
        <v>-</v>
      </c>
    </row>
    <row r="54" spans="1:16" x14ac:dyDescent="0.25">
      <c r="A54" s="1"/>
      <c r="B54" s="112" t="s">
        <v>70</v>
      </c>
      <c r="C54" s="182">
        <v>6.6499779119422762</v>
      </c>
      <c r="D54" s="183">
        <v>-0.53991812444498866</v>
      </c>
      <c r="E54" s="182">
        <v>6.0998446400828588</v>
      </c>
      <c r="F54" s="183">
        <f t="shared" si="8"/>
        <v>-0.55013327185941741</v>
      </c>
      <c r="G54" s="182" t="s">
        <v>233</v>
      </c>
      <c r="H54" s="183" t="str">
        <f t="shared" si="8"/>
        <v>-</v>
      </c>
      <c r="I54" s="182" t="s">
        <v>233</v>
      </c>
      <c r="J54" s="183" t="str">
        <f t="shared" si="8"/>
        <v>-</v>
      </c>
      <c r="K54" s="182" t="s">
        <v>233</v>
      </c>
      <c r="L54" s="183" t="str">
        <f t="shared" si="9"/>
        <v>-</v>
      </c>
      <c r="M54" s="182" t="s">
        <v>233</v>
      </c>
      <c r="N54" s="183" t="str">
        <f t="shared" ref="N54:N64" si="10">IFERROR(M54-K54,"-")</f>
        <v>-</v>
      </c>
      <c r="O54" s="183" t="str">
        <f t="shared" ref="O54:O64" si="11">IFERROR(M54-C54,"-")</f>
        <v>-</v>
      </c>
    </row>
    <row r="55" spans="1:16" x14ac:dyDescent="0.25">
      <c r="A55" s="1"/>
      <c r="B55" s="112" t="s">
        <v>72</v>
      </c>
      <c r="C55" s="182">
        <v>7.1960340697364922</v>
      </c>
      <c r="D55" s="183">
        <v>0.6264531075016242</v>
      </c>
      <c r="E55" s="182">
        <v>7.0561279826464212</v>
      </c>
      <c r="F55" s="183">
        <f t="shared" si="8"/>
        <v>-0.13990608709007102</v>
      </c>
      <c r="G55" s="182" t="s">
        <v>233</v>
      </c>
      <c r="H55" s="183" t="str">
        <f t="shared" si="8"/>
        <v>-</v>
      </c>
      <c r="I55" s="182" t="s">
        <v>233</v>
      </c>
      <c r="J55" s="183" t="str">
        <f t="shared" si="8"/>
        <v>-</v>
      </c>
      <c r="K55" s="182" t="s">
        <v>233</v>
      </c>
      <c r="L55" s="183" t="str">
        <f t="shared" si="9"/>
        <v>-</v>
      </c>
      <c r="M55" s="182" t="s">
        <v>233</v>
      </c>
      <c r="N55" s="183" t="str">
        <f t="shared" si="10"/>
        <v>-</v>
      </c>
      <c r="O55" s="183" t="str">
        <f t="shared" si="11"/>
        <v>-</v>
      </c>
    </row>
    <row r="56" spans="1:16" x14ac:dyDescent="0.25">
      <c r="A56" s="1"/>
      <c r="B56" s="112" t="s">
        <v>74</v>
      </c>
      <c r="C56" s="182">
        <v>6.4299702000851422</v>
      </c>
      <c r="D56" s="183">
        <v>-2.9671947032153589E-2</v>
      </c>
      <c r="E56" s="182" t="s">
        <v>233</v>
      </c>
      <c r="F56" s="183" t="str">
        <f t="shared" si="8"/>
        <v>-</v>
      </c>
      <c r="G56" s="182" t="s">
        <v>233</v>
      </c>
      <c r="H56" s="183" t="str">
        <f t="shared" si="8"/>
        <v>-</v>
      </c>
      <c r="I56" s="182" t="s">
        <v>233</v>
      </c>
      <c r="J56" s="183" t="str">
        <f t="shared" si="8"/>
        <v>-</v>
      </c>
      <c r="K56" s="182" t="s">
        <v>233</v>
      </c>
      <c r="L56" s="183" t="str">
        <f t="shared" si="9"/>
        <v>-</v>
      </c>
      <c r="M56" s="182" t="s">
        <v>233</v>
      </c>
      <c r="N56" s="183" t="str">
        <f t="shared" si="10"/>
        <v>-</v>
      </c>
      <c r="O56" s="183" t="str">
        <f t="shared" si="11"/>
        <v>-</v>
      </c>
    </row>
    <row r="57" spans="1:16" x14ac:dyDescent="0.25">
      <c r="A57" s="1"/>
      <c r="B57" s="112" t="s">
        <v>76</v>
      </c>
      <c r="C57" s="182">
        <v>5.7626768399300587</v>
      </c>
      <c r="D57" s="183">
        <v>-1.2816829161675019</v>
      </c>
      <c r="E57" s="182" t="s">
        <v>233</v>
      </c>
      <c r="F57" s="183" t="str">
        <f t="shared" si="8"/>
        <v>-</v>
      </c>
      <c r="G57" s="182" t="s">
        <v>233</v>
      </c>
      <c r="H57" s="183" t="str">
        <f t="shared" si="8"/>
        <v>-</v>
      </c>
      <c r="I57" s="182" t="s">
        <v>233</v>
      </c>
      <c r="J57" s="183" t="str">
        <f t="shared" si="8"/>
        <v>-</v>
      </c>
      <c r="K57" s="182" t="s">
        <v>233</v>
      </c>
      <c r="L57" s="183" t="str">
        <f t="shared" si="9"/>
        <v>-</v>
      </c>
      <c r="M57" s="182" t="s">
        <v>233</v>
      </c>
      <c r="N57" s="183" t="str">
        <f t="shared" si="10"/>
        <v>-</v>
      </c>
      <c r="O57" s="183" t="str">
        <f t="shared" si="11"/>
        <v>-</v>
      </c>
    </row>
    <row r="58" spans="1:16" x14ac:dyDescent="0.25">
      <c r="A58" s="1"/>
      <c r="B58" s="112" t="s">
        <v>78</v>
      </c>
      <c r="C58" s="182">
        <v>6.4920973942759508</v>
      </c>
      <c r="D58" s="183">
        <v>-0.78837146605451114</v>
      </c>
      <c r="E58" s="182" t="s">
        <v>233</v>
      </c>
      <c r="F58" s="183" t="str">
        <f t="shared" si="8"/>
        <v>-</v>
      </c>
      <c r="G58" s="182" t="s">
        <v>233</v>
      </c>
      <c r="H58" s="183" t="str">
        <f t="shared" si="8"/>
        <v>-</v>
      </c>
      <c r="I58" s="182" t="s">
        <v>233</v>
      </c>
      <c r="J58" s="183" t="str">
        <f t="shared" si="8"/>
        <v>-</v>
      </c>
      <c r="K58" s="182" t="s">
        <v>233</v>
      </c>
      <c r="L58" s="183" t="str">
        <f t="shared" si="9"/>
        <v>-</v>
      </c>
      <c r="M58" s="182" t="s">
        <v>233</v>
      </c>
      <c r="N58" s="183" t="str">
        <f t="shared" si="10"/>
        <v>-</v>
      </c>
      <c r="O58" s="183" t="str">
        <f t="shared" si="11"/>
        <v>-</v>
      </c>
    </row>
    <row r="59" spans="1:16" x14ac:dyDescent="0.25">
      <c r="A59" s="1"/>
      <c r="B59" s="112" t="s">
        <v>80</v>
      </c>
      <c r="C59" s="182">
        <v>6.9464129209966199</v>
      </c>
      <c r="D59" s="183">
        <v>0.47524923085897885</v>
      </c>
      <c r="E59" s="182" t="s">
        <v>233</v>
      </c>
      <c r="F59" s="183" t="str">
        <f t="shared" si="8"/>
        <v>-</v>
      </c>
      <c r="G59" s="182" t="s">
        <v>233</v>
      </c>
      <c r="H59" s="183" t="str">
        <f t="shared" si="8"/>
        <v>-</v>
      </c>
      <c r="I59" s="182" t="s">
        <v>233</v>
      </c>
      <c r="J59" s="183" t="str">
        <f t="shared" si="8"/>
        <v>-</v>
      </c>
      <c r="K59" s="182" t="s">
        <v>233</v>
      </c>
      <c r="L59" s="183" t="str">
        <f t="shared" si="9"/>
        <v>-</v>
      </c>
      <c r="M59" s="182" t="s">
        <v>233</v>
      </c>
      <c r="N59" s="183" t="str">
        <f t="shared" si="10"/>
        <v>-</v>
      </c>
      <c r="O59" s="183" t="str">
        <f t="shared" si="11"/>
        <v>-</v>
      </c>
    </row>
    <row r="60" spans="1:16" x14ac:dyDescent="0.25">
      <c r="A60" s="1"/>
      <c r="B60" s="112" t="s">
        <v>82</v>
      </c>
      <c r="C60" s="182">
        <v>7.4494210459345975</v>
      </c>
      <c r="D60" s="183">
        <v>6.4898675922505866E-2</v>
      </c>
      <c r="E60" s="182" t="s">
        <v>233</v>
      </c>
      <c r="F60" s="183" t="str">
        <f t="shared" si="8"/>
        <v>-</v>
      </c>
      <c r="G60" s="182" t="s">
        <v>233</v>
      </c>
      <c r="H60" s="183" t="str">
        <f t="shared" si="8"/>
        <v>-</v>
      </c>
      <c r="I60" s="182" t="s">
        <v>233</v>
      </c>
      <c r="J60" s="183" t="str">
        <f t="shared" si="8"/>
        <v>-</v>
      </c>
      <c r="K60" s="182" t="s">
        <v>233</v>
      </c>
      <c r="L60" s="183" t="str">
        <f t="shared" si="9"/>
        <v>-</v>
      </c>
      <c r="M60" s="182" t="s">
        <v>233</v>
      </c>
      <c r="N60" s="183" t="str">
        <f t="shared" si="10"/>
        <v>-</v>
      </c>
      <c r="O60" s="183" t="str">
        <f t="shared" si="11"/>
        <v>-</v>
      </c>
    </row>
    <row r="61" spans="1:16" x14ac:dyDescent="0.25">
      <c r="A61" s="1"/>
      <c r="B61" s="112" t="s">
        <v>84</v>
      </c>
      <c r="C61" s="182">
        <v>7.7272727272727275</v>
      </c>
      <c r="D61" s="183">
        <v>0.82417771443315502</v>
      </c>
      <c r="E61" s="182" t="s">
        <v>233</v>
      </c>
      <c r="F61" s="183" t="str">
        <f t="shared" si="8"/>
        <v>-</v>
      </c>
      <c r="G61" s="182" t="s">
        <v>233</v>
      </c>
      <c r="H61" s="183" t="str">
        <f t="shared" si="8"/>
        <v>-</v>
      </c>
      <c r="I61" s="182" t="s">
        <v>233</v>
      </c>
      <c r="J61" s="183" t="str">
        <f t="shared" si="8"/>
        <v>-</v>
      </c>
      <c r="K61" s="182" t="s">
        <v>233</v>
      </c>
      <c r="L61" s="183" t="str">
        <f t="shared" si="9"/>
        <v>-</v>
      </c>
      <c r="M61" s="182" t="s">
        <v>233</v>
      </c>
      <c r="N61" s="183" t="str">
        <f t="shared" si="10"/>
        <v>-</v>
      </c>
      <c r="O61" s="183" t="str">
        <f t="shared" si="11"/>
        <v>-</v>
      </c>
    </row>
    <row r="62" spans="1:16" x14ac:dyDescent="0.25">
      <c r="A62" s="1"/>
      <c r="B62" s="112" t="s">
        <v>86</v>
      </c>
      <c r="C62" s="182">
        <v>7.0857012612065038</v>
      </c>
      <c r="D62" s="183">
        <v>1.0923328928381357</v>
      </c>
      <c r="E62" s="182" t="s">
        <v>233</v>
      </c>
      <c r="F62" s="183" t="str">
        <f t="shared" si="8"/>
        <v>-</v>
      </c>
      <c r="G62" s="182" t="s">
        <v>233</v>
      </c>
      <c r="H62" s="183" t="str">
        <f t="shared" si="8"/>
        <v>-</v>
      </c>
      <c r="I62" s="182" t="s">
        <v>233</v>
      </c>
      <c r="J62" s="183" t="str">
        <f t="shared" si="8"/>
        <v>-</v>
      </c>
      <c r="K62" s="182" t="s">
        <v>233</v>
      </c>
      <c r="L62" s="183" t="str">
        <f t="shared" si="9"/>
        <v>-</v>
      </c>
      <c r="M62" s="182" t="s">
        <v>233</v>
      </c>
      <c r="N62" s="183" t="str">
        <f t="shared" si="10"/>
        <v>-</v>
      </c>
      <c r="O62" s="183" t="str">
        <f t="shared" si="11"/>
        <v>-</v>
      </c>
    </row>
    <row r="63" spans="1:16" x14ac:dyDescent="0.25">
      <c r="A63" s="1"/>
      <c r="B63" s="112" t="s">
        <v>88</v>
      </c>
      <c r="C63" s="182">
        <v>7.1001414871875488</v>
      </c>
      <c r="D63" s="183">
        <v>0.98294470745942419</v>
      </c>
      <c r="E63" s="182" t="s">
        <v>233</v>
      </c>
      <c r="F63" s="183" t="str">
        <f t="shared" si="8"/>
        <v>-</v>
      </c>
      <c r="G63" s="182" t="s">
        <v>233</v>
      </c>
      <c r="H63" s="183" t="str">
        <f t="shared" si="8"/>
        <v>-</v>
      </c>
      <c r="I63" s="182" t="s">
        <v>233</v>
      </c>
      <c r="J63" s="183" t="str">
        <f t="shared" si="8"/>
        <v>-</v>
      </c>
      <c r="K63" s="182" t="s">
        <v>233</v>
      </c>
      <c r="L63" s="183" t="str">
        <f t="shared" si="9"/>
        <v>-</v>
      </c>
      <c r="M63" s="182" t="s">
        <v>233</v>
      </c>
      <c r="N63" s="183" t="str">
        <f t="shared" si="10"/>
        <v>-</v>
      </c>
      <c r="O63" s="183" t="str">
        <f t="shared" si="11"/>
        <v>-</v>
      </c>
    </row>
    <row r="64" spans="1:16" x14ac:dyDescent="0.25">
      <c r="A64" s="1"/>
      <c r="B64" s="112" t="s">
        <v>90</v>
      </c>
      <c r="C64" s="182">
        <v>7.2345963756177927</v>
      </c>
      <c r="D64" s="183">
        <v>1.4006643501964051</v>
      </c>
      <c r="E64" s="182" t="s">
        <v>233</v>
      </c>
      <c r="F64" s="183" t="str">
        <f t="shared" si="8"/>
        <v>-</v>
      </c>
      <c r="G64" s="182" t="s">
        <v>233</v>
      </c>
      <c r="H64" s="183" t="str">
        <f t="shared" si="8"/>
        <v>-</v>
      </c>
      <c r="I64" s="182" t="s">
        <v>233</v>
      </c>
      <c r="J64" s="183" t="str">
        <f t="shared" si="8"/>
        <v>-</v>
      </c>
      <c r="K64" s="182" t="s">
        <v>233</v>
      </c>
      <c r="L64" s="183" t="str">
        <f t="shared" si="9"/>
        <v>-</v>
      </c>
      <c r="M64" s="182" t="s">
        <v>233</v>
      </c>
      <c r="N64" s="183" t="str">
        <f t="shared" si="10"/>
        <v>-</v>
      </c>
      <c r="O64" s="183" t="str">
        <f t="shared" si="11"/>
        <v>-</v>
      </c>
    </row>
    <row r="65" spans="1:16" ht="15.75" x14ac:dyDescent="0.25">
      <c r="B65" s="115" t="s">
        <v>27</v>
      </c>
      <c r="C65" s="184">
        <v>6.9254667409254909</v>
      </c>
      <c r="D65" s="185">
        <v>0.28839266254428342</v>
      </c>
      <c r="E65" s="184" t="s">
        <v>233</v>
      </c>
      <c r="F65" s="185" t="str">
        <f t="shared" si="8"/>
        <v>-</v>
      </c>
      <c r="G65" s="184" t="s">
        <v>233</v>
      </c>
      <c r="H65" s="185" t="str">
        <f t="shared" si="8"/>
        <v>-</v>
      </c>
      <c r="I65" s="184" t="s">
        <v>233</v>
      </c>
      <c r="J65" s="185" t="str">
        <f t="shared" si="8"/>
        <v>-</v>
      </c>
      <c r="K65" s="184" t="s">
        <v>233</v>
      </c>
      <c r="L65" s="185" t="str">
        <f t="shared" si="9"/>
        <v>-</v>
      </c>
      <c r="M65" s="184" t="s">
        <v>233</v>
      </c>
      <c r="N65" s="185" t="s">
        <v>233</v>
      </c>
      <c r="O65" s="185" t="s">
        <v>233</v>
      </c>
    </row>
    <row r="66" spans="1:16" ht="6" customHeight="1" x14ac:dyDescent="0.25"/>
    <row r="67" spans="1:16" x14ac:dyDescent="0.25">
      <c r="B67" s="103" t="s">
        <v>52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267" t="s">
        <v>304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98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99</v>
      </c>
    </row>
    <row r="72" spans="1:16" ht="22.5" thickTop="1" thickBot="1" x14ac:dyDescent="0.3">
      <c r="B72" s="107"/>
      <c r="C72" s="301" t="s">
        <v>59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3"/>
    </row>
    <row r="73" spans="1:16" ht="22.5" thickTop="1" thickBot="1" x14ac:dyDescent="0.3">
      <c r="B73" s="107"/>
      <c r="C73" s="292">
        <v>2019</v>
      </c>
      <c r="D73" s="293"/>
      <c r="E73" s="294" t="s">
        <v>282</v>
      </c>
      <c r="F73" s="293"/>
      <c r="G73" s="294" t="s">
        <v>283</v>
      </c>
      <c r="H73" s="293"/>
      <c r="I73" s="294" t="s">
        <v>284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3"/>
      <c r="C74" s="109" t="s">
        <v>66</v>
      </c>
      <c r="D74" s="110" t="str">
        <f>CONCATENATE("def ",RIGHT(C73,2),"/",RIGHT(C73-1,2))</f>
        <v>def 19/18</v>
      </c>
      <c r="E74" s="111" t="s">
        <v>66</v>
      </c>
      <c r="F74" s="110" t="str">
        <f>CONCATENATE("def ",RIGHT(E73,2),"/",RIGHT(C73,2))</f>
        <v>def 20/19</v>
      </c>
      <c r="G74" s="111" t="s">
        <v>66</v>
      </c>
      <c r="H74" s="110" t="str">
        <f>CONCATENATE("def ",RIGHT(G73,2),"/",RIGHT(E73,2))</f>
        <v>def 21/20</v>
      </c>
      <c r="I74" s="111" t="s">
        <v>66</v>
      </c>
      <c r="J74" s="110" t="str">
        <f>CONCATENATE("def ",RIGHT(I73,2),"/",RIGHT(G73,2))</f>
        <v>def 22/21</v>
      </c>
      <c r="K74" s="111" t="s">
        <v>66</v>
      </c>
      <c r="L74" s="110" t="str">
        <f>CONCATENATE("def ",RIGHT(K73,2),"/",RIGHT(I73,2))</f>
        <v>def 23/22</v>
      </c>
      <c r="M74" s="111" t="s">
        <v>66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68</v>
      </c>
      <c r="C75" s="182" t="s">
        <v>233</v>
      </c>
      <c r="D75" s="183" t="s">
        <v>233</v>
      </c>
      <c r="E75" s="182" t="s">
        <v>233</v>
      </c>
      <c r="F75" s="183" t="str">
        <f t="shared" ref="F75:J87" si="12">IFERROR(E75-C75,"-")</f>
        <v>-</v>
      </c>
      <c r="G75" s="182" t="s">
        <v>233</v>
      </c>
      <c r="H75" s="183" t="str">
        <f t="shared" si="12"/>
        <v>-</v>
      </c>
      <c r="I75" s="182" t="s">
        <v>233</v>
      </c>
      <c r="J75" s="183" t="str">
        <f t="shared" si="12"/>
        <v>-</v>
      </c>
      <c r="K75" s="182" t="s">
        <v>233</v>
      </c>
      <c r="L75" s="183" t="str">
        <f t="shared" ref="L75:L87" si="13">IFERROR(K75-I75,"-")</f>
        <v>-</v>
      </c>
      <c r="M75" s="182" t="s">
        <v>233</v>
      </c>
      <c r="N75" s="183" t="str">
        <f>IFERROR(M75-K75,"-")</f>
        <v>-</v>
      </c>
      <c r="O75" s="183" t="str">
        <f>IFERROR(M75-C75,"-")</f>
        <v>-</v>
      </c>
    </row>
    <row r="76" spans="1:16" x14ac:dyDescent="0.25">
      <c r="A76" s="1"/>
      <c r="B76" s="112" t="s">
        <v>70</v>
      </c>
      <c r="C76" s="182" t="s">
        <v>233</v>
      </c>
      <c r="D76" s="183" t="s">
        <v>233</v>
      </c>
      <c r="E76" s="182" t="s">
        <v>233</v>
      </c>
      <c r="F76" s="183" t="str">
        <f t="shared" si="12"/>
        <v>-</v>
      </c>
      <c r="G76" s="182" t="s">
        <v>233</v>
      </c>
      <c r="H76" s="183" t="str">
        <f t="shared" si="12"/>
        <v>-</v>
      </c>
      <c r="I76" s="182" t="s">
        <v>233</v>
      </c>
      <c r="J76" s="183" t="str">
        <f t="shared" si="12"/>
        <v>-</v>
      </c>
      <c r="K76" s="182" t="s">
        <v>233</v>
      </c>
      <c r="L76" s="183" t="str">
        <f t="shared" si="13"/>
        <v>-</v>
      </c>
      <c r="M76" s="182" t="s">
        <v>233</v>
      </c>
      <c r="N76" s="183" t="str">
        <f t="shared" ref="N76:N86" si="14">IFERROR(M76-K76,"-")</f>
        <v>-</v>
      </c>
      <c r="O76" s="183" t="str">
        <f t="shared" ref="O76:O86" si="15">IFERROR(M76-C76,"-")</f>
        <v>-</v>
      </c>
    </row>
    <row r="77" spans="1:16" x14ac:dyDescent="0.25">
      <c r="A77" s="1"/>
      <c r="B77" s="112" t="s">
        <v>72</v>
      </c>
      <c r="C77" s="182" t="s">
        <v>233</v>
      </c>
      <c r="D77" s="183" t="s">
        <v>233</v>
      </c>
      <c r="E77" s="182" t="s">
        <v>233</v>
      </c>
      <c r="F77" s="183" t="str">
        <f t="shared" si="12"/>
        <v>-</v>
      </c>
      <c r="G77" s="182" t="s">
        <v>233</v>
      </c>
      <c r="H77" s="183" t="str">
        <f t="shared" si="12"/>
        <v>-</v>
      </c>
      <c r="I77" s="182" t="s">
        <v>233</v>
      </c>
      <c r="J77" s="183" t="str">
        <f t="shared" si="12"/>
        <v>-</v>
      </c>
      <c r="K77" s="182" t="s">
        <v>233</v>
      </c>
      <c r="L77" s="183" t="str">
        <f t="shared" si="13"/>
        <v>-</v>
      </c>
      <c r="M77" s="182" t="s">
        <v>233</v>
      </c>
      <c r="N77" s="183" t="str">
        <f t="shared" si="14"/>
        <v>-</v>
      </c>
      <c r="O77" s="183" t="str">
        <f t="shared" si="15"/>
        <v>-</v>
      </c>
    </row>
    <row r="78" spans="1:16" x14ac:dyDescent="0.25">
      <c r="A78" s="1"/>
      <c r="B78" s="112" t="s">
        <v>74</v>
      </c>
      <c r="C78" s="182" t="s">
        <v>233</v>
      </c>
      <c r="D78" s="183" t="s">
        <v>233</v>
      </c>
      <c r="E78" s="182" t="s">
        <v>233</v>
      </c>
      <c r="F78" s="183" t="str">
        <f t="shared" si="12"/>
        <v>-</v>
      </c>
      <c r="G78" s="182" t="s">
        <v>233</v>
      </c>
      <c r="H78" s="183" t="str">
        <f t="shared" si="12"/>
        <v>-</v>
      </c>
      <c r="I78" s="182" t="s">
        <v>233</v>
      </c>
      <c r="J78" s="183" t="str">
        <f t="shared" si="12"/>
        <v>-</v>
      </c>
      <c r="K78" s="182" t="s">
        <v>233</v>
      </c>
      <c r="L78" s="183" t="str">
        <f t="shared" si="13"/>
        <v>-</v>
      </c>
      <c r="M78" s="182" t="s">
        <v>233</v>
      </c>
      <c r="N78" s="183" t="str">
        <f t="shared" si="14"/>
        <v>-</v>
      </c>
      <c r="O78" s="183" t="str">
        <f t="shared" si="15"/>
        <v>-</v>
      </c>
    </row>
    <row r="79" spans="1:16" x14ac:dyDescent="0.25">
      <c r="A79" s="1"/>
      <c r="B79" s="112" t="s">
        <v>76</v>
      </c>
      <c r="C79" s="182" t="s">
        <v>233</v>
      </c>
      <c r="D79" s="183" t="s">
        <v>233</v>
      </c>
      <c r="E79" s="182" t="s">
        <v>233</v>
      </c>
      <c r="F79" s="183" t="str">
        <f t="shared" si="12"/>
        <v>-</v>
      </c>
      <c r="G79" s="182" t="s">
        <v>233</v>
      </c>
      <c r="H79" s="183" t="str">
        <f t="shared" si="12"/>
        <v>-</v>
      </c>
      <c r="I79" s="182" t="s">
        <v>233</v>
      </c>
      <c r="J79" s="183" t="str">
        <f t="shared" si="12"/>
        <v>-</v>
      </c>
      <c r="K79" s="182" t="s">
        <v>233</v>
      </c>
      <c r="L79" s="183" t="str">
        <f t="shared" si="13"/>
        <v>-</v>
      </c>
      <c r="M79" s="182" t="s">
        <v>233</v>
      </c>
      <c r="N79" s="183" t="str">
        <f t="shared" si="14"/>
        <v>-</v>
      </c>
      <c r="O79" s="183" t="str">
        <f t="shared" si="15"/>
        <v>-</v>
      </c>
    </row>
    <row r="80" spans="1:16" x14ac:dyDescent="0.25">
      <c r="A80" s="1"/>
      <c r="B80" s="112" t="s">
        <v>78</v>
      </c>
      <c r="C80" s="182" t="s">
        <v>233</v>
      </c>
      <c r="D80" s="183" t="s">
        <v>233</v>
      </c>
      <c r="E80" s="182" t="s">
        <v>233</v>
      </c>
      <c r="F80" s="183" t="str">
        <f t="shared" si="12"/>
        <v>-</v>
      </c>
      <c r="G80" s="182" t="s">
        <v>233</v>
      </c>
      <c r="H80" s="183" t="str">
        <f t="shared" si="12"/>
        <v>-</v>
      </c>
      <c r="I80" s="182" t="s">
        <v>233</v>
      </c>
      <c r="J80" s="183" t="str">
        <f t="shared" si="12"/>
        <v>-</v>
      </c>
      <c r="K80" s="182" t="s">
        <v>233</v>
      </c>
      <c r="L80" s="183" t="str">
        <f t="shared" si="13"/>
        <v>-</v>
      </c>
      <c r="M80" s="182" t="s">
        <v>233</v>
      </c>
      <c r="N80" s="183" t="str">
        <f t="shared" si="14"/>
        <v>-</v>
      </c>
      <c r="O80" s="183" t="str">
        <f t="shared" si="15"/>
        <v>-</v>
      </c>
    </row>
    <row r="81" spans="1:16" x14ac:dyDescent="0.25">
      <c r="A81" s="1"/>
      <c r="B81" s="112" t="s">
        <v>80</v>
      </c>
      <c r="C81" s="182" t="s">
        <v>233</v>
      </c>
      <c r="D81" s="183" t="s">
        <v>233</v>
      </c>
      <c r="E81" s="182" t="s">
        <v>233</v>
      </c>
      <c r="F81" s="183" t="str">
        <f t="shared" si="12"/>
        <v>-</v>
      </c>
      <c r="G81" s="182" t="s">
        <v>233</v>
      </c>
      <c r="H81" s="183" t="str">
        <f t="shared" si="12"/>
        <v>-</v>
      </c>
      <c r="I81" s="182" t="s">
        <v>233</v>
      </c>
      <c r="J81" s="183" t="str">
        <f t="shared" si="12"/>
        <v>-</v>
      </c>
      <c r="K81" s="182" t="s">
        <v>233</v>
      </c>
      <c r="L81" s="183" t="str">
        <f t="shared" si="13"/>
        <v>-</v>
      </c>
      <c r="M81" s="182" t="s">
        <v>233</v>
      </c>
      <c r="N81" s="183" t="str">
        <f t="shared" si="14"/>
        <v>-</v>
      </c>
      <c r="O81" s="183" t="str">
        <f t="shared" si="15"/>
        <v>-</v>
      </c>
    </row>
    <row r="82" spans="1:16" x14ac:dyDescent="0.25">
      <c r="A82" s="1"/>
      <c r="B82" s="112" t="s">
        <v>82</v>
      </c>
      <c r="C82" s="182" t="s">
        <v>233</v>
      </c>
      <c r="D82" s="183" t="s">
        <v>233</v>
      </c>
      <c r="E82" s="182" t="s">
        <v>233</v>
      </c>
      <c r="F82" s="183" t="str">
        <f t="shared" si="12"/>
        <v>-</v>
      </c>
      <c r="G82" s="182" t="s">
        <v>233</v>
      </c>
      <c r="H82" s="183" t="str">
        <f t="shared" si="12"/>
        <v>-</v>
      </c>
      <c r="I82" s="182" t="s">
        <v>233</v>
      </c>
      <c r="J82" s="183" t="str">
        <f t="shared" si="12"/>
        <v>-</v>
      </c>
      <c r="K82" s="182" t="s">
        <v>233</v>
      </c>
      <c r="L82" s="183" t="str">
        <f t="shared" si="13"/>
        <v>-</v>
      </c>
      <c r="M82" s="182" t="s">
        <v>233</v>
      </c>
      <c r="N82" s="183" t="str">
        <f t="shared" si="14"/>
        <v>-</v>
      </c>
      <c r="O82" s="183" t="str">
        <f t="shared" si="15"/>
        <v>-</v>
      </c>
    </row>
    <row r="83" spans="1:16" x14ac:dyDescent="0.25">
      <c r="A83" s="1"/>
      <c r="B83" s="112" t="s">
        <v>84</v>
      </c>
      <c r="C83" s="182" t="s">
        <v>233</v>
      </c>
      <c r="D83" s="183" t="s">
        <v>233</v>
      </c>
      <c r="E83" s="182" t="s">
        <v>233</v>
      </c>
      <c r="F83" s="183" t="str">
        <f t="shared" si="12"/>
        <v>-</v>
      </c>
      <c r="G83" s="182" t="s">
        <v>233</v>
      </c>
      <c r="H83" s="183" t="str">
        <f t="shared" si="12"/>
        <v>-</v>
      </c>
      <c r="I83" s="182" t="s">
        <v>233</v>
      </c>
      <c r="J83" s="183" t="str">
        <f t="shared" si="12"/>
        <v>-</v>
      </c>
      <c r="K83" s="182" t="s">
        <v>233</v>
      </c>
      <c r="L83" s="183" t="str">
        <f t="shared" si="13"/>
        <v>-</v>
      </c>
      <c r="M83" s="182" t="s">
        <v>233</v>
      </c>
      <c r="N83" s="183" t="str">
        <f t="shared" si="14"/>
        <v>-</v>
      </c>
      <c r="O83" s="183" t="str">
        <f t="shared" si="15"/>
        <v>-</v>
      </c>
    </row>
    <row r="84" spans="1:16" x14ac:dyDescent="0.25">
      <c r="A84" s="1"/>
      <c r="B84" s="112" t="s">
        <v>86</v>
      </c>
      <c r="C84" s="182" t="s">
        <v>233</v>
      </c>
      <c r="D84" s="183" t="s">
        <v>233</v>
      </c>
      <c r="E84" s="182" t="s">
        <v>233</v>
      </c>
      <c r="F84" s="183" t="str">
        <f t="shared" si="12"/>
        <v>-</v>
      </c>
      <c r="G84" s="182" t="s">
        <v>233</v>
      </c>
      <c r="H84" s="183" t="str">
        <f t="shared" si="12"/>
        <v>-</v>
      </c>
      <c r="I84" s="182" t="s">
        <v>233</v>
      </c>
      <c r="J84" s="183" t="str">
        <f t="shared" si="12"/>
        <v>-</v>
      </c>
      <c r="K84" s="182" t="s">
        <v>233</v>
      </c>
      <c r="L84" s="183" t="str">
        <f t="shared" si="13"/>
        <v>-</v>
      </c>
      <c r="M84" s="182" t="s">
        <v>233</v>
      </c>
      <c r="N84" s="183" t="str">
        <f t="shared" si="14"/>
        <v>-</v>
      </c>
      <c r="O84" s="183" t="str">
        <f t="shared" si="15"/>
        <v>-</v>
      </c>
    </row>
    <row r="85" spans="1:16" x14ac:dyDescent="0.25">
      <c r="A85" s="1"/>
      <c r="B85" s="112" t="s">
        <v>88</v>
      </c>
      <c r="C85" s="182" t="s">
        <v>233</v>
      </c>
      <c r="D85" s="183" t="s">
        <v>233</v>
      </c>
      <c r="E85" s="182" t="s">
        <v>233</v>
      </c>
      <c r="F85" s="183" t="str">
        <f t="shared" si="12"/>
        <v>-</v>
      </c>
      <c r="G85" s="182" t="s">
        <v>233</v>
      </c>
      <c r="H85" s="183" t="str">
        <f t="shared" si="12"/>
        <v>-</v>
      </c>
      <c r="I85" s="182" t="s">
        <v>233</v>
      </c>
      <c r="J85" s="183" t="str">
        <f t="shared" si="12"/>
        <v>-</v>
      </c>
      <c r="K85" s="182" t="s">
        <v>233</v>
      </c>
      <c r="L85" s="183" t="str">
        <f t="shared" si="13"/>
        <v>-</v>
      </c>
      <c r="M85" s="182" t="s">
        <v>233</v>
      </c>
      <c r="N85" s="183" t="str">
        <f t="shared" si="14"/>
        <v>-</v>
      </c>
      <c r="O85" s="183" t="str">
        <f t="shared" si="15"/>
        <v>-</v>
      </c>
    </row>
    <row r="86" spans="1:16" x14ac:dyDescent="0.25">
      <c r="A86" s="1"/>
      <c r="B86" s="112" t="s">
        <v>90</v>
      </c>
      <c r="C86" s="182" t="s">
        <v>233</v>
      </c>
      <c r="D86" s="183" t="s">
        <v>233</v>
      </c>
      <c r="E86" s="182" t="s">
        <v>233</v>
      </c>
      <c r="F86" s="183" t="str">
        <f t="shared" si="12"/>
        <v>-</v>
      </c>
      <c r="G86" s="182" t="s">
        <v>233</v>
      </c>
      <c r="H86" s="183" t="str">
        <f t="shared" si="12"/>
        <v>-</v>
      </c>
      <c r="I86" s="182" t="s">
        <v>233</v>
      </c>
      <c r="J86" s="183" t="str">
        <f t="shared" si="12"/>
        <v>-</v>
      </c>
      <c r="K86" s="182" t="s">
        <v>233</v>
      </c>
      <c r="L86" s="183" t="str">
        <f t="shared" si="13"/>
        <v>-</v>
      </c>
      <c r="M86" s="182" t="s">
        <v>233</v>
      </c>
      <c r="N86" s="183" t="str">
        <f t="shared" si="14"/>
        <v>-</v>
      </c>
      <c r="O86" s="183" t="str">
        <f t="shared" si="15"/>
        <v>-</v>
      </c>
    </row>
    <row r="87" spans="1:16" ht="15.75" x14ac:dyDescent="0.25">
      <c r="B87" s="115" t="s">
        <v>27</v>
      </c>
      <c r="C87" s="184" t="s">
        <v>233</v>
      </c>
      <c r="D87" s="185" t="s">
        <v>233</v>
      </c>
      <c r="E87" s="184" t="s">
        <v>233</v>
      </c>
      <c r="F87" s="185" t="str">
        <f t="shared" si="12"/>
        <v>-</v>
      </c>
      <c r="G87" s="184" t="s">
        <v>233</v>
      </c>
      <c r="H87" s="185" t="str">
        <f t="shared" si="12"/>
        <v>-</v>
      </c>
      <c r="I87" s="184" t="s">
        <v>233</v>
      </c>
      <c r="J87" s="185" t="str">
        <f t="shared" si="12"/>
        <v>-</v>
      </c>
      <c r="K87" s="184" t="s">
        <v>233</v>
      </c>
      <c r="L87" s="185" t="str">
        <f t="shared" si="13"/>
        <v>-</v>
      </c>
      <c r="M87" s="184" t="s">
        <v>233</v>
      </c>
      <c r="N87" s="185" t="s">
        <v>233</v>
      </c>
      <c r="O87" s="185" t="s">
        <v>233</v>
      </c>
    </row>
    <row r="88" spans="1:16" ht="6" customHeight="1" x14ac:dyDescent="0.25"/>
    <row r="89" spans="1:16" x14ac:dyDescent="0.25">
      <c r="B89" s="103" t="s">
        <v>52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267" t="s">
        <v>305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111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112</v>
      </c>
    </row>
    <row r="94" spans="1:16" ht="22.5" thickTop="1" thickBot="1" x14ac:dyDescent="0.3">
      <c r="B94" s="119" t="s">
        <v>93</v>
      </c>
      <c r="C94" s="301" t="s">
        <v>29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3"/>
    </row>
    <row r="95" spans="1:16" ht="22.5" thickTop="1" thickBot="1" x14ac:dyDescent="0.3">
      <c r="B95" s="107"/>
      <c r="C95" s="292">
        <v>2019</v>
      </c>
      <c r="D95" s="293"/>
      <c r="E95" s="294" t="s">
        <v>282</v>
      </c>
      <c r="F95" s="293"/>
      <c r="G95" s="294" t="s">
        <v>283</v>
      </c>
      <c r="H95" s="293"/>
      <c r="I95" s="294" t="s">
        <v>284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3"/>
      <c r="C96" s="109" t="s">
        <v>66</v>
      </c>
      <c r="D96" s="110" t="str">
        <f>CONCATENATE("def ",RIGHT(C95,2),"/",RIGHT(C95-1,2))</f>
        <v>def 19/18</v>
      </c>
      <c r="E96" s="111" t="s">
        <v>66</v>
      </c>
      <c r="F96" s="110" t="str">
        <f>CONCATENATE("def ",RIGHT(E95,2),"/",RIGHT(C95,2))</f>
        <v>def 20/19</v>
      </c>
      <c r="G96" s="111" t="s">
        <v>66</v>
      </c>
      <c r="H96" s="110" t="str">
        <f>CONCATENATE("def ",RIGHT(G95,2),"/",RIGHT(E95,2))</f>
        <v>def 21/20</v>
      </c>
      <c r="I96" s="111" t="s">
        <v>66</v>
      </c>
      <c r="J96" s="110" t="str">
        <f>CONCATENATE("def ",RIGHT(I95,2),"/",RIGHT(G95,2))</f>
        <v>def 22/21</v>
      </c>
      <c r="K96" s="111" t="s">
        <v>66</v>
      </c>
      <c r="L96" s="110" t="str">
        <f>CONCATENATE("def ",RIGHT(K95,2),"/",RIGHT(I95,2))</f>
        <v>def 23/22</v>
      </c>
      <c r="M96" s="111" t="s">
        <v>66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68</v>
      </c>
      <c r="C97" s="182">
        <v>9.9110429447852759</v>
      </c>
      <c r="D97" s="183">
        <v>0.89402796420454678</v>
      </c>
      <c r="E97" s="182">
        <v>8.190780809031045</v>
      </c>
      <c r="F97" s="183">
        <f t="shared" ref="F97:J109" si="16">IFERROR(E97-C97,"-")</f>
        <v>-1.7202621357542309</v>
      </c>
      <c r="G97" s="182">
        <v>4.666666666666667</v>
      </c>
      <c r="H97" s="183">
        <f t="shared" si="16"/>
        <v>-3.524114142364378</v>
      </c>
      <c r="I97" s="182">
        <v>7.88339222614841</v>
      </c>
      <c r="J97" s="183">
        <f t="shared" si="16"/>
        <v>3.216725559481743</v>
      </c>
      <c r="K97" s="182">
        <v>8.1773602199816686</v>
      </c>
      <c r="L97" s="183">
        <f t="shared" ref="L97:L109" si="17">IFERROR(K97-I97,"-")</f>
        <v>0.29396799383325867</v>
      </c>
      <c r="M97" s="182">
        <v>10.413913913913914</v>
      </c>
      <c r="N97" s="183">
        <f>IFERROR(M97-K97,"-")</f>
        <v>2.2365536939322457</v>
      </c>
      <c r="O97" s="183">
        <f>IFERROR(M97-C97,"-")</f>
        <v>0.50287096912863838</v>
      </c>
    </row>
    <row r="98" spans="2:15" x14ac:dyDescent="0.25">
      <c r="B98" s="112" t="s">
        <v>70</v>
      </c>
      <c r="C98" s="182">
        <v>8.6511716517431889</v>
      </c>
      <c r="D98" s="183">
        <v>-0.64335533716032778</v>
      </c>
      <c r="E98" s="182">
        <v>6.8860085836909875</v>
      </c>
      <c r="F98" s="183">
        <f t="shared" si="16"/>
        <v>-1.7651630680522015</v>
      </c>
      <c r="G98" s="182" t="s">
        <v>233</v>
      </c>
      <c r="H98" s="183" t="str">
        <f t="shared" si="16"/>
        <v>-</v>
      </c>
      <c r="I98" s="182">
        <v>7.5273934698395131</v>
      </c>
      <c r="J98" s="183" t="str">
        <f t="shared" si="16"/>
        <v>-</v>
      </c>
      <c r="K98" s="182">
        <v>8.5766773162939298</v>
      </c>
      <c r="L98" s="183">
        <f t="shared" si="17"/>
        <v>1.0492838464544167</v>
      </c>
      <c r="M98" s="182">
        <v>9.1971702418986769</v>
      </c>
      <c r="N98" s="183">
        <f t="shared" ref="N98:N101" si="18">IFERROR(M98-K98,"-")</f>
        <v>0.62049292560474711</v>
      </c>
      <c r="O98" s="183">
        <f t="shared" ref="O98:O101" si="19">IFERROR(M98-C98,"-")</f>
        <v>0.54599859015548802</v>
      </c>
    </row>
    <row r="99" spans="2:15" x14ac:dyDescent="0.25">
      <c r="B99" s="112" t="s">
        <v>72</v>
      </c>
      <c r="C99" s="182">
        <v>8.1802313781205598</v>
      </c>
      <c r="D99" s="183">
        <v>0.245059242022311</v>
      </c>
      <c r="E99" s="182">
        <v>8.8082069580731481</v>
      </c>
      <c r="F99" s="183">
        <f t="shared" si="16"/>
        <v>0.62797557995258835</v>
      </c>
      <c r="G99" s="182" t="s">
        <v>233</v>
      </c>
      <c r="H99" s="183" t="str">
        <f t="shared" si="16"/>
        <v>-</v>
      </c>
      <c r="I99" s="182">
        <v>6.7445866141732287</v>
      </c>
      <c r="J99" s="183" t="str">
        <f t="shared" si="16"/>
        <v>-</v>
      </c>
      <c r="K99" s="182">
        <v>6.8096395301741595</v>
      </c>
      <c r="L99" s="183">
        <f t="shared" si="17"/>
        <v>6.5052916000930772E-2</v>
      </c>
      <c r="M99" s="182">
        <v>8.3502024291497978</v>
      </c>
      <c r="N99" s="183">
        <f t="shared" si="18"/>
        <v>1.5405628989756384</v>
      </c>
      <c r="O99" s="183">
        <f t="shared" si="19"/>
        <v>0.16997105102923804</v>
      </c>
    </row>
    <row r="100" spans="2:15" x14ac:dyDescent="0.25">
      <c r="B100" s="112" t="s">
        <v>74</v>
      </c>
      <c r="C100" s="182">
        <v>7.336711711711712</v>
      </c>
      <c r="D100" s="183">
        <v>-2.2616076160193801</v>
      </c>
      <c r="E100" s="182" t="s">
        <v>233</v>
      </c>
      <c r="F100" s="183" t="str">
        <f t="shared" si="16"/>
        <v>-</v>
      </c>
      <c r="G100" s="182">
        <v>1.2105263157894737</v>
      </c>
      <c r="H100" s="183" t="str">
        <f t="shared" si="16"/>
        <v>-</v>
      </c>
      <c r="I100" s="182">
        <v>5.1685051350323317</v>
      </c>
      <c r="J100" s="183">
        <f t="shared" si="16"/>
        <v>3.9579788192428582</v>
      </c>
      <c r="K100" s="182">
        <v>6.0014224751066854</v>
      </c>
      <c r="L100" s="183">
        <f t="shared" si="17"/>
        <v>0.8329173400743537</v>
      </c>
      <c r="M100" s="182">
        <v>8.2081497797356828</v>
      </c>
      <c r="N100" s="183">
        <f t="shared" si="18"/>
        <v>2.2067273046289975</v>
      </c>
      <c r="O100" s="183">
        <f t="shared" si="19"/>
        <v>0.87143806802397084</v>
      </c>
    </row>
    <row r="101" spans="2:15" x14ac:dyDescent="0.25">
      <c r="B101" s="112" t="s">
        <v>76</v>
      </c>
      <c r="C101" s="182">
        <v>8.5319791380730159</v>
      </c>
      <c r="D101" s="183">
        <v>-0.12817932259478226</v>
      </c>
      <c r="E101" s="182" t="s">
        <v>233</v>
      </c>
      <c r="F101" s="183" t="str">
        <f t="shared" si="16"/>
        <v>-</v>
      </c>
      <c r="G101" s="182">
        <v>4.4444444444444446</v>
      </c>
      <c r="H101" s="183" t="str">
        <f t="shared" si="16"/>
        <v>-</v>
      </c>
      <c r="I101" s="182">
        <v>6.043542800593765</v>
      </c>
      <c r="J101" s="183">
        <f t="shared" si="16"/>
        <v>1.5990983561493204</v>
      </c>
      <c r="K101" s="182">
        <v>6.0594594594594593</v>
      </c>
      <c r="L101" s="183">
        <f t="shared" si="17"/>
        <v>1.5916658865694266E-2</v>
      </c>
      <c r="M101" s="182">
        <v>8.0295741324921135</v>
      </c>
      <c r="N101" s="183">
        <f t="shared" si="18"/>
        <v>1.9701146730326542</v>
      </c>
      <c r="O101" s="183">
        <f t="shared" si="19"/>
        <v>-0.5024050055809024</v>
      </c>
    </row>
    <row r="102" spans="2:15" x14ac:dyDescent="0.25">
      <c r="B102" s="112" t="s">
        <v>78</v>
      </c>
      <c r="C102" s="182">
        <v>7.6503311258278144</v>
      </c>
      <c r="D102" s="183">
        <v>0.71143621791882161</v>
      </c>
      <c r="E102" s="182" t="s">
        <v>233</v>
      </c>
      <c r="F102" s="183" t="str">
        <f t="shared" si="16"/>
        <v>-</v>
      </c>
      <c r="G102" s="182">
        <v>2.4927536231884058</v>
      </c>
      <c r="H102" s="183" t="str">
        <f t="shared" si="16"/>
        <v>-</v>
      </c>
      <c r="I102" s="182">
        <v>5.1080017490161786</v>
      </c>
      <c r="J102" s="183">
        <f t="shared" si="16"/>
        <v>2.6152481258277729</v>
      </c>
      <c r="K102" s="182">
        <v>5.6800539993250085</v>
      </c>
      <c r="L102" s="183">
        <f t="shared" si="17"/>
        <v>0.57205225030882989</v>
      </c>
      <c r="M102" s="182"/>
      <c r="N102" s="183"/>
      <c r="O102" s="183"/>
    </row>
    <row r="103" spans="2:15" x14ac:dyDescent="0.25">
      <c r="B103" s="112" t="s">
        <v>80</v>
      </c>
      <c r="C103" s="182">
        <v>7.8353430353430351</v>
      </c>
      <c r="D103" s="183">
        <v>0.98214610439674388</v>
      </c>
      <c r="E103" s="182" t="s">
        <v>233</v>
      </c>
      <c r="F103" s="183" t="str">
        <f t="shared" si="16"/>
        <v>-</v>
      </c>
      <c r="G103" s="182">
        <v>4.072289156626506</v>
      </c>
      <c r="H103" s="183" t="str">
        <f t="shared" si="16"/>
        <v>-</v>
      </c>
      <c r="I103" s="182">
        <v>4.8290492412511616</v>
      </c>
      <c r="J103" s="183">
        <f t="shared" si="16"/>
        <v>0.7567600846246556</v>
      </c>
      <c r="K103" s="182">
        <v>6.3039930049548234</v>
      </c>
      <c r="L103" s="183">
        <f t="shared" si="17"/>
        <v>1.4749437637036618</v>
      </c>
      <c r="M103" s="182"/>
      <c r="N103" s="183"/>
      <c r="O103" s="183"/>
    </row>
    <row r="104" spans="2:15" x14ac:dyDescent="0.25">
      <c r="B104" s="112" t="s">
        <v>82</v>
      </c>
      <c r="C104" s="182">
        <v>8.0955294917559062</v>
      </c>
      <c r="D104" s="183">
        <v>0.42243831310505353</v>
      </c>
      <c r="E104" s="182">
        <v>4.042553191489362</v>
      </c>
      <c r="F104" s="183">
        <f t="shared" si="16"/>
        <v>-4.0529763002665442</v>
      </c>
      <c r="G104" s="182">
        <v>3.8154965753424657</v>
      </c>
      <c r="H104" s="183">
        <f t="shared" si="16"/>
        <v>-0.22705661614689632</v>
      </c>
      <c r="I104" s="182">
        <v>6.6067237551538218</v>
      </c>
      <c r="J104" s="183">
        <f t="shared" si="16"/>
        <v>2.7912271798113562</v>
      </c>
      <c r="K104" s="182">
        <v>7.5210163111668757</v>
      </c>
      <c r="L104" s="183">
        <f t="shared" si="17"/>
        <v>0.91429255601305393</v>
      </c>
      <c r="M104" s="182"/>
      <c r="N104" s="183"/>
      <c r="O104" s="183"/>
    </row>
    <row r="105" spans="2:15" x14ac:dyDescent="0.25">
      <c r="B105" s="112" t="s">
        <v>84</v>
      </c>
      <c r="C105" s="182">
        <v>7.7954459917199852</v>
      </c>
      <c r="D105" s="183">
        <v>0.51301272045989865</v>
      </c>
      <c r="E105" s="182" t="s">
        <v>233</v>
      </c>
      <c r="F105" s="183" t="str">
        <f t="shared" si="16"/>
        <v>-</v>
      </c>
      <c r="G105" s="182">
        <v>4.3591065292096216</v>
      </c>
      <c r="H105" s="183" t="str">
        <f t="shared" si="16"/>
        <v>-</v>
      </c>
      <c r="I105" s="182">
        <v>5.703914861269479</v>
      </c>
      <c r="J105" s="183">
        <f t="shared" si="16"/>
        <v>1.3448083320598574</v>
      </c>
      <c r="K105" s="182">
        <v>6.6633237822349569</v>
      </c>
      <c r="L105" s="183">
        <f t="shared" si="17"/>
        <v>0.95940892096547792</v>
      </c>
      <c r="M105" s="182"/>
      <c r="N105" s="183"/>
      <c r="O105" s="183"/>
    </row>
    <row r="106" spans="2:15" x14ac:dyDescent="0.25">
      <c r="B106" s="112" t="s">
        <v>86</v>
      </c>
      <c r="C106" s="182">
        <v>7.1420805998125587</v>
      </c>
      <c r="D106" s="183">
        <v>-0.50972556758832255</v>
      </c>
      <c r="E106" s="182" t="s">
        <v>233</v>
      </c>
      <c r="F106" s="183" t="str">
        <f t="shared" si="16"/>
        <v>-</v>
      </c>
      <c r="G106" s="182">
        <v>6.2294117647058824</v>
      </c>
      <c r="H106" s="183" t="str">
        <f t="shared" si="16"/>
        <v>-</v>
      </c>
      <c r="I106" s="182">
        <v>6.6061643835616435</v>
      </c>
      <c r="J106" s="183">
        <f t="shared" si="16"/>
        <v>0.37675261885576106</v>
      </c>
      <c r="K106" s="182">
        <v>7.0198019801980198</v>
      </c>
      <c r="L106" s="183">
        <f t="shared" si="17"/>
        <v>0.41363759663637634</v>
      </c>
      <c r="M106" s="182"/>
      <c r="N106" s="183"/>
      <c r="O106" s="183"/>
    </row>
    <row r="107" spans="2:15" x14ac:dyDescent="0.25">
      <c r="B107" s="112" t="s">
        <v>88</v>
      </c>
      <c r="C107" s="182">
        <v>7.2845254957507084</v>
      </c>
      <c r="D107" s="183">
        <v>-2.7268699030882502</v>
      </c>
      <c r="E107" s="182">
        <v>14</v>
      </c>
      <c r="F107" s="183">
        <f t="shared" si="16"/>
        <v>6.7154745042492916</v>
      </c>
      <c r="G107" s="182">
        <v>6.854821235102925</v>
      </c>
      <c r="H107" s="183">
        <f t="shared" si="16"/>
        <v>-7.145178764897075</v>
      </c>
      <c r="I107" s="182">
        <v>7.8238507055075104</v>
      </c>
      <c r="J107" s="183">
        <f t="shared" si="16"/>
        <v>0.96902947040458542</v>
      </c>
      <c r="K107" s="182">
        <v>8.2249518304431604</v>
      </c>
      <c r="L107" s="183">
        <f t="shared" si="17"/>
        <v>0.40110112493564998</v>
      </c>
      <c r="M107" s="182"/>
      <c r="N107" s="183"/>
      <c r="O107" s="183"/>
    </row>
    <row r="108" spans="2:15" x14ac:dyDescent="0.25">
      <c r="B108" s="112" t="s">
        <v>90</v>
      </c>
      <c r="C108" s="182">
        <v>8.0411493437389137</v>
      </c>
      <c r="D108" s="183">
        <v>0.17778758112341997</v>
      </c>
      <c r="E108" s="182">
        <v>6.3157894736842106</v>
      </c>
      <c r="F108" s="183">
        <f t="shared" si="16"/>
        <v>-1.725359870054703</v>
      </c>
      <c r="G108" s="182">
        <v>5.9259763851044509</v>
      </c>
      <c r="H108" s="183">
        <f t="shared" si="16"/>
        <v>-0.38981308857975971</v>
      </c>
      <c r="I108" s="182">
        <v>6.6447415973979043</v>
      </c>
      <c r="J108" s="183">
        <f t="shared" si="16"/>
        <v>0.71876521229345336</v>
      </c>
      <c r="K108" s="182">
        <v>7.5358156028368795</v>
      </c>
      <c r="L108" s="183">
        <f t="shared" si="17"/>
        <v>0.89107400543897519</v>
      </c>
      <c r="M108" s="182"/>
      <c r="N108" s="183"/>
      <c r="O108" s="183"/>
    </row>
    <row r="109" spans="2:15" ht="15.75" x14ac:dyDescent="0.25">
      <c r="B109" s="115" t="s">
        <v>27</v>
      </c>
      <c r="C109" s="184">
        <v>8.0225015338186285</v>
      </c>
      <c r="D109" s="185">
        <v>-0.13229972261566303</v>
      </c>
      <c r="E109" s="184">
        <v>7.5491122565864837</v>
      </c>
      <c r="F109" s="185">
        <f t="shared" si="16"/>
        <v>-0.47338927723214486</v>
      </c>
      <c r="G109" s="184">
        <v>5.2001395916942945</v>
      </c>
      <c r="H109" s="185">
        <f t="shared" si="16"/>
        <v>-2.3489726648921891</v>
      </c>
      <c r="I109" s="184">
        <v>6.2775198596925614</v>
      </c>
      <c r="J109" s="185">
        <f t="shared" si="16"/>
        <v>1.0773802679982669</v>
      </c>
      <c r="K109" s="184">
        <v>6.9479687058158168</v>
      </c>
      <c r="L109" s="185">
        <f t="shared" si="17"/>
        <v>0.67044884612325539</v>
      </c>
      <c r="M109" s="184">
        <v>8.7511536202701574</v>
      </c>
      <c r="N109" s="185">
        <v>1.766575630160359</v>
      </c>
      <c r="O109" s="185">
        <v>0.20495292045591107</v>
      </c>
    </row>
    <row r="110" spans="2:15" ht="6" customHeight="1" x14ac:dyDescent="0.25"/>
    <row r="111" spans="2:15" x14ac:dyDescent="0.25">
      <c r="B111" s="103" t="s">
        <v>52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B6D8-F00D-48C0-96A9-8D1A56E11C7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42F1A-9006-4949-980B-F0C52754AB13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/>
    </row>
    <row r="2" spans="1:17" ht="18.75" x14ac:dyDescent="0.3">
      <c r="D2" s="190"/>
    </row>
    <row r="4" spans="1:17" ht="48.75" customHeight="1" thickBot="1" x14ac:dyDescent="0.3">
      <c r="B4" s="267" t="s">
        <v>306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147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148</v>
      </c>
    </row>
    <row r="6" spans="1:17" ht="22.5" thickTop="1" thickBot="1" x14ac:dyDescent="0.3">
      <c r="B6" s="107"/>
      <c r="C6" s="289" t="s">
        <v>149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7" ht="22.5" thickTop="1" thickBot="1" x14ac:dyDescent="0.3">
      <c r="B7" s="107"/>
      <c r="C7" s="292">
        <v>2019</v>
      </c>
      <c r="D7" s="293"/>
      <c r="E7" s="294" t="s">
        <v>282</v>
      </c>
      <c r="F7" s="293"/>
      <c r="G7" s="294" t="s">
        <v>283</v>
      </c>
      <c r="H7" s="293"/>
      <c r="I7" s="294" t="s">
        <v>284</v>
      </c>
      <c r="J7" s="293"/>
      <c r="K7" s="294">
        <v>2023</v>
      </c>
      <c r="L7" s="293"/>
      <c r="M7" s="294">
        <v>2024</v>
      </c>
      <c r="N7" s="295"/>
      <c r="O7" s="296"/>
    </row>
    <row r="8" spans="1:17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67</v>
      </c>
      <c r="B9" s="112" t="s">
        <v>68</v>
      </c>
      <c r="C9" s="191">
        <v>0.75790000000000002</v>
      </c>
      <c r="D9" s="114">
        <v>4.178694158075591E-2</v>
      </c>
      <c r="E9" s="191">
        <v>0.74590000000000001</v>
      </c>
      <c r="F9" s="114">
        <f t="shared" ref="F9:L21" si="0">IFERROR(E9/C9-1,"-")</f>
        <v>-1.5833223380393169E-2</v>
      </c>
      <c r="G9" s="191">
        <v>0.29010000000000002</v>
      </c>
      <c r="H9" s="114">
        <f t="shared" si="0"/>
        <v>-0.61107387049202311</v>
      </c>
      <c r="I9" s="191">
        <v>0.7419</v>
      </c>
      <c r="J9" s="114">
        <f t="shared" si="0"/>
        <v>1.5573940020682522</v>
      </c>
      <c r="K9" s="191">
        <v>0.66569999999999996</v>
      </c>
      <c r="L9" s="114">
        <f t="shared" si="0"/>
        <v>-0.10270926000808744</v>
      </c>
      <c r="M9" s="191">
        <v>0.77329999999999999</v>
      </c>
      <c r="N9" s="114">
        <f t="shared" ref="N9:N13" si="1">IFERROR(M9/K9-1,"-")</f>
        <v>0.16163436983626256</v>
      </c>
      <c r="O9" s="114">
        <f>IFERROR(M9/C9-1,"-")</f>
        <v>2.0319303338171224E-2</v>
      </c>
    </row>
    <row r="10" spans="1:17" x14ac:dyDescent="0.25">
      <c r="A10" s="1" t="s">
        <v>69</v>
      </c>
      <c r="B10" s="112" t="s">
        <v>70</v>
      </c>
      <c r="C10" s="191">
        <v>0.78489999999999993</v>
      </c>
      <c r="D10" s="114">
        <v>-5.6156806156806294E-2</v>
      </c>
      <c r="E10" s="191">
        <v>0.76</v>
      </c>
      <c r="F10" s="114">
        <f t="shared" si="0"/>
        <v>-3.1723786469613824E-2</v>
      </c>
      <c r="G10" s="191">
        <v>0.26280000000000003</v>
      </c>
      <c r="H10" s="114">
        <f t="shared" si="0"/>
        <v>-0.65421052631578935</v>
      </c>
      <c r="I10" s="191">
        <v>0.86650000000000005</v>
      </c>
      <c r="J10" s="114">
        <f t="shared" si="0"/>
        <v>2.2971841704718416</v>
      </c>
      <c r="K10" s="191">
        <v>0.80540000000000012</v>
      </c>
      <c r="L10" s="114">
        <f t="shared" si="0"/>
        <v>-7.0513560300057621E-2</v>
      </c>
      <c r="M10" s="191">
        <v>0.81370000000000009</v>
      </c>
      <c r="N10" s="114">
        <f t="shared" si="1"/>
        <v>1.0305438291532187E-2</v>
      </c>
      <c r="O10" s="114">
        <f t="shared" ref="O10:O13" si="2">IFERROR(M10/C10-1,"-")</f>
        <v>3.669257230220424E-2</v>
      </c>
    </row>
    <row r="11" spans="1:17" x14ac:dyDescent="0.25">
      <c r="A11" s="1" t="s">
        <v>71</v>
      </c>
      <c r="B11" s="112" t="s">
        <v>72</v>
      </c>
      <c r="C11" s="191">
        <v>0.73870000000000002</v>
      </c>
      <c r="D11" s="114">
        <v>2.1291303746716617E-2</v>
      </c>
      <c r="E11" s="191">
        <v>0.32850000000000001</v>
      </c>
      <c r="F11" s="114">
        <f t="shared" si="0"/>
        <v>-0.55529985108975222</v>
      </c>
      <c r="G11" s="191">
        <v>0.42359999999999998</v>
      </c>
      <c r="H11" s="114">
        <f t="shared" si="0"/>
        <v>0.28949771689497705</v>
      </c>
      <c r="I11" s="191">
        <v>0.8458</v>
      </c>
      <c r="J11" s="114">
        <f t="shared" si="0"/>
        <v>0.99669499527856487</v>
      </c>
      <c r="K11" s="191">
        <v>0.73080000000000001</v>
      </c>
      <c r="L11" s="114">
        <f t="shared" si="0"/>
        <v>-0.13596594939702056</v>
      </c>
      <c r="M11" s="191">
        <v>0.82409999999999994</v>
      </c>
      <c r="N11" s="114">
        <f t="shared" si="1"/>
        <v>0.12766830870279144</v>
      </c>
      <c r="O11" s="114">
        <f t="shared" si="2"/>
        <v>0.11560850142141588</v>
      </c>
    </row>
    <row r="12" spans="1:17" x14ac:dyDescent="0.25">
      <c r="A12" s="1" t="s">
        <v>73</v>
      </c>
      <c r="B12" s="112" t="s">
        <v>74</v>
      </c>
      <c r="C12" s="191">
        <v>0.63</v>
      </c>
      <c r="D12" s="114">
        <v>-8.3902864621201112E-2</v>
      </c>
      <c r="E12" s="191">
        <v>0</v>
      </c>
      <c r="F12" s="114">
        <f t="shared" si="0"/>
        <v>-1</v>
      </c>
      <c r="G12" s="191">
        <v>0.58460000000000001</v>
      </c>
      <c r="H12" s="114" t="str">
        <f t="shared" si="0"/>
        <v>-</v>
      </c>
      <c r="I12" s="191">
        <v>0.80959999999999999</v>
      </c>
      <c r="J12" s="114">
        <f t="shared" si="0"/>
        <v>0.38487854943551136</v>
      </c>
      <c r="K12" s="191">
        <v>0.8508</v>
      </c>
      <c r="L12" s="114">
        <f t="shared" si="0"/>
        <v>5.0889328063241202E-2</v>
      </c>
      <c r="M12" s="191">
        <v>0.7854000000000001</v>
      </c>
      <c r="N12" s="114">
        <f t="shared" si="1"/>
        <v>-7.686882933709438E-2</v>
      </c>
      <c r="O12" s="114">
        <f t="shared" si="2"/>
        <v>0.24666666666666681</v>
      </c>
    </row>
    <row r="13" spans="1:17" x14ac:dyDescent="0.25">
      <c r="A13" s="1" t="s">
        <v>75</v>
      </c>
      <c r="B13" s="112" t="s">
        <v>76</v>
      </c>
      <c r="C13" s="191">
        <v>0.52710000000000001</v>
      </c>
      <c r="D13" s="114">
        <v>-0.14417924987822694</v>
      </c>
      <c r="E13" s="191">
        <v>0</v>
      </c>
      <c r="F13" s="114">
        <f t="shared" si="0"/>
        <v>-1</v>
      </c>
      <c r="G13" s="191">
        <v>0.70109999999999995</v>
      </c>
      <c r="H13" s="114" t="str">
        <f t="shared" si="0"/>
        <v>-</v>
      </c>
      <c r="I13" s="191">
        <v>0.81930000000000003</v>
      </c>
      <c r="J13" s="114">
        <f t="shared" si="0"/>
        <v>0.16859221223791199</v>
      </c>
      <c r="K13" s="191">
        <v>0.74939999999999996</v>
      </c>
      <c r="L13" s="114">
        <f t="shared" si="0"/>
        <v>-8.5316733797143995E-2</v>
      </c>
      <c r="M13" s="191">
        <v>0.79349999999999998</v>
      </c>
      <c r="N13" s="114">
        <f t="shared" si="1"/>
        <v>5.884707766212971E-2</v>
      </c>
      <c r="O13" s="114">
        <f t="shared" si="2"/>
        <v>0.50540694365395544</v>
      </c>
    </row>
    <row r="14" spans="1:17" x14ac:dyDescent="0.25">
      <c r="A14" s="1" t="s">
        <v>77</v>
      </c>
      <c r="B14" s="112" t="s">
        <v>78</v>
      </c>
      <c r="C14" s="191">
        <v>0.64910000000000001</v>
      </c>
      <c r="D14" s="114">
        <v>-6.2671480144404268E-2</v>
      </c>
      <c r="E14" s="191">
        <v>0</v>
      </c>
      <c r="F14" s="114">
        <f t="shared" si="0"/>
        <v>-1</v>
      </c>
      <c r="G14" s="191">
        <v>0.73840000000000006</v>
      </c>
      <c r="H14" s="114" t="str">
        <f t="shared" si="0"/>
        <v>-</v>
      </c>
      <c r="I14" s="191">
        <v>0.75730000000000008</v>
      </c>
      <c r="J14" s="114">
        <f t="shared" si="0"/>
        <v>2.5595882990249175E-2</v>
      </c>
      <c r="K14" s="191">
        <v>0.89209999999999989</v>
      </c>
      <c r="L14" s="114">
        <f t="shared" si="0"/>
        <v>0.17800079228839261</v>
      </c>
      <c r="M14" s="191"/>
      <c r="N14" s="114"/>
      <c r="O14" s="114"/>
    </row>
    <row r="15" spans="1:17" x14ac:dyDescent="0.25">
      <c r="A15" s="1" t="s">
        <v>79</v>
      </c>
      <c r="B15" s="112" t="s">
        <v>80</v>
      </c>
      <c r="C15" s="191">
        <v>0.72930000000000006</v>
      </c>
      <c r="D15" s="114">
        <v>-6.4999999999999947E-2</v>
      </c>
      <c r="E15" s="191">
        <v>0</v>
      </c>
      <c r="F15" s="114">
        <f t="shared" si="0"/>
        <v>-1</v>
      </c>
      <c r="G15" s="191">
        <v>0.76500000000000001</v>
      </c>
      <c r="H15" s="114" t="str">
        <f t="shared" si="0"/>
        <v>-</v>
      </c>
      <c r="I15" s="191">
        <v>0.69299999999999995</v>
      </c>
      <c r="J15" s="114">
        <f t="shared" si="0"/>
        <v>-9.4117647058823639E-2</v>
      </c>
      <c r="K15" s="191">
        <v>0.84819999999999995</v>
      </c>
      <c r="L15" s="114">
        <f t="shared" si="0"/>
        <v>0.22395382395382391</v>
      </c>
      <c r="M15" s="191"/>
      <c r="N15" s="114"/>
      <c r="O15" s="114"/>
    </row>
    <row r="16" spans="1:17" x14ac:dyDescent="0.25">
      <c r="A16" s="1" t="s">
        <v>81</v>
      </c>
      <c r="B16" s="112" t="s">
        <v>82</v>
      </c>
      <c r="C16" s="191">
        <v>0.83109999999999995</v>
      </c>
      <c r="D16" s="114">
        <v>9.4560779665481265E-2</v>
      </c>
      <c r="E16" s="191">
        <v>0.70719999999999994</v>
      </c>
      <c r="F16" s="114">
        <f t="shared" si="0"/>
        <v>-0.14907953314883893</v>
      </c>
      <c r="G16" s="191">
        <v>0.86809999999999998</v>
      </c>
      <c r="H16" s="114">
        <f t="shared" si="0"/>
        <v>0.22751696832579205</v>
      </c>
      <c r="I16" s="191">
        <v>0.92120000000000002</v>
      </c>
      <c r="J16" s="114">
        <f t="shared" si="0"/>
        <v>6.1168068194908498E-2</v>
      </c>
      <c r="K16" s="191">
        <v>0.91409999999999991</v>
      </c>
      <c r="L16" s="114">
        <f t="shared" si="0"/>
        <v>-7.7073382544508018E-3</v>
      </c>
      <c r="M16" s="191"/>
      <c r="N16" s="114"/>
      <c r="O16" s="114"/>
    </row>
    <row r="17" spans="1:30" x14ac:dyDescent="0.25">
      <c r="A17" s="1" t="s">
        <v>83</v>
      </c>
      <c r="B17" s="112" t="s">
        <v>84</v>
      </c>
      <c r="C17" s="191">
        <v>0.71939999999999993</v>
      </c>
      <c r="D17" s="114">
        <v>4.4680256911475702E-3</v>
      </c>
      <c r="E17" s="191">
        <v>0.81629999999999991</v>
      </c>
      <c r="F17" s="114">
        <f t="shared" si="0"/>
        <v>0.13469557964970802</v>
      </c>
      <c r="G17" s="191">
        <v>0.85939999999999994</v>
      </c>
      <c r="H17" s="114">
        <f t="shared" si="0"/>
        <v>5.2799215974519198E-2</v>
      </c>
      <c r="I17" s="191">
        <v>0.74739999999999995</v>
      </c>
      <c r="J17" s="114">
        <f t="shared" si="0"/>
        <v>-0.13032348149872008</v>
      </c>
      <c r="K17" s="191">
        <v>0.87129999999999996</v>
      </c>
      <c r="L17" s="114">
        <f t="shared" si="0"/>
        <v>0.16577468557666575</v>
      </c>
      <c r="M17" s="191"/>
      <c r="N17" s="114"/>
      <c r="O17" s="114"/>
    </row>
    <row r="18" spans="1:30" x14ac:dyDescent="0.25">
      <c r="A18" s="1" t="s">
        <v>85</v>
      </c>
      <c r="B18" s="112" t="s">
        <v>86</v>
      </c>
      <c r="C18" s="191">
        <v>0.6633</v>
      </c>
      <c r="D18" s="114">
        <v>-9.5952023988006063E-2</v>
      </c>
      <c r="E18" s="191">
        <v>0.32350000000000001</v>
      </c>
      <c r="F18" s="114">
        <f t="shared" si="0"/>
        <v>-0.51228704960048244</v>
      </c>
      <c r="G18" s="191">
        <v>0.81379999999999997</v>
      </c>
      <c r="H18" s="114">
        <f t="shared" si="0"/>
        <v>1.5156105100463675</v>
      </c>
      <c r="I18" s="191">
        <v>0.89290000000000003</v>
      </c>
      <c r="J18" s="114">
        <f t="shared" si="0"/>
        <v>9.7198328827721836E-2</v>
      </c>
      <c r="K18" s="191">
        <v>0.99150000000000005</v>
      </c>
      <c r="L18" s="114">
        <f t="shared" si="0"/>
        <v>0.1104266995184231</v>
      </c>
      <c r="M18" s="191"/>
      <c r="N18" s="114"/>
      <c r="O18" s="114"/>
      <c r="AC18" s="192"/>
    </row>
    <row r="19" spans="1:30" x14ac:dyDescent="0.25">
      <c r="A19" s="1" t="s">
        <v>87</v>
      </c>
      <c r="B19" s="112" t="s">
        <v>88</v>
      </c>
      <c r="C19" s="191">
        <v>0.69469999999999998</v>
      </c>
      <c r="D19" s="114">
        <v>-9.8962386511024514E-2</v>
      </c>
      <c r="E19" s="191">
        <v>0.36009999999999998</v>
      </c>
      <c r="F19" s="114">
        <f t="shared" si="0"/>
        <v>-0.48164675399453005</v>
      </c>
      <c r="G19" s="191">
        <v>0.73260000000000003</v>
      </c>
      <c r="H19" s="114">
        <f t="shared" si="0"/>
        <v>1.0344348792002225</v>
      </c>
      <c r="I19" s="191">
        <v>0.79159999999999997</v>
      </c>
      <c r="J19" s="114">
        <f t="shared" si="0"/>
        <v>8.0535080535080406E-2</v>
      </c>
      <c r="K19" s="191">
        <v>0.81189999999999996</v>
      </c>
      <c r="L19" s="114">
        <f t="shared" si="0"/>
        <v>2.5644264780191994E-2</v>
      </c>
      <c r="M19" s="191"/>
      <c r="N19" s="114"/>
      <c r="O19" s="114"/>
      <c r="AC19" s="192"/>
      <c r="AD19" s="192"/>
    </row>
    <row r="20" spans="1:30" x14ac:dyDescent="0.25">
      <c r="A20" s="1" t="s">
        <v>89</v>
      </c>
      <c r="B20" s="112" t="s">
        <v>90</v>
      </c>
      <c r="C20" s="191">
        <v>0.69530000000000003</v>
      </c>
      <c r="D20" s="114">
        <v>1.151907847372291E-3</v>
      </c>
      <c r="E20" s="191">
        <v>0.65659999999999996</v>
      </c>
      <c r="F20" s="114">
        <f t="shared" si="0"/>
        <v>-5.5659427585215138E-2</v>
      </c>
      <c r="G20" s="191">
        <v>0.74909999999999999</v>
      </c>
      <c r="H20" s="114">
        <f t="shared" si="0"/>
        <v>0.14087724642095645</v>
      </c>
      <c r="I20" s="191">
        <v>0.73380000000000001</v>
      </c>
      <c r="J20" s="114">
        <f t="shared" si="0"/>
        <v>-2.0424509411293479E-2</v>
      </c>
      <c r="K20" s="191">
        <v>0.80489999999999995</v>
      </c>
      <c r="L20" s="114">
        <f t="shared" si="0"/>
        <v>9.6892886345053109E-2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27</v>
      </c>
      <c r="C21" s="193">
        <v>0.70135878861553691</v>
      </c>
      <c r="D21" s="117">
        <v>-3.5314470078520843E-2</v>
      </c>
      <c r="E21" s="193">
        <v>0.60407891607923314</v>
      </c>
      <c r="F21" s="117">
        <f t="shared" si="0"/>
        <v>-0.13870200832348811</v>
      </c>
      <c r="G21" s="193">
        <v>0.70336128458075009</v>
      </c>
      <c r="H21" s="117">
        <f t="shared" si="0"/>
        <v>0.16435330858078601</v>
      </c>
      <c r="I21" s="193">
        <v>0.8015089072176752</v>
      </c>
      <c r="J21" s="117">
        <f t="shared" si="0"/>
        <v>0.13954083738832401</v>
      </c>
      <c r="K21" s="193">
        <v>0.82779844332469787</v>
      </c>
      <c r="L21" s="117">
        <f t="shared" si="0"/>
        <v>3.2800054834428494E-2</v>
      </c>
      <c r="M21" s="193" t="s">
        <v>233</v>
      </c>
      <c r="N21" s="117" t="s">
        <v>233</v>
      </c>
      <c r="O21" s="117" t="s">
        <v>233</v>
      </c>
      <c r="P21" s="304"/>
    </row>
    <row r="22" spans="1:30" ht="6" customHeight="1" x14ac:dyDescent="0.25">
      <c r="P22" s="304"/>
    </row>
    <row r="23" spans="1:30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04"/>
    </row>
    <row r="24" spans="1:30" x14ac:dyDescent="0.25">
      <c r="C24" s="195"/>
      <c r="K24" s="195"/>
      <c r="M24" s="195"/>
      <c r="N24" s="114"/>
      <c r="O24" s="195"/>
      <c r="P24" s="304"/>
    </row>
    <row r="26" spans="1:30" ht="21.75" customHeight="1" thickBot="1" x14ac:dyDescent="0.3">
      <c r="B26" s="267" t="s">
        <v>307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150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151</v>
      </c>
    </row>
    <row r="28" spans="1:30" ht="22.5" thickTop="1" thickBot="1" x14ac:dyDescent="0.3">
      <c r="B28" s="107"/>
      <c r="C28" s="289" t="s">
        <v>57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30" ht="22.5" thickTop="1" thickBot="1" x14ac:dyDescent="0.3">
      <c r="B29" s="107"/>
      <c r="C29" s="292">
        <v>2019</v>
      </c>
      <c r="D29" s="293"/>
      <c r="E29" s="294" t="s">
        <v>282</v>
      </c>
      <c r="F29" s="293"/>
      <c r="G29" s="294" t="s">
        <v>283</v>
      </c>
      <c r="H29" s="293"/>
      <c r="I29" s="294" t="s">
        <v>284</v>
      </c>
      <c r="J29" s="293"/>
      <c r="K29" s="294">
        <v>2023</v>
      </c>
      <c r="L29" s="293"/>
      <c r="M29" s="294">
        <v>2024</v>
      </c>
      <c r="N29" s="295"/>
      <c r="O29" s="296"/>
    </row>
    <row r="30" spans="1:30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68</v>
      </c>
      <c r="C31" s="191">
        <v>0.86769999999999992</v>
      </c>
      <c r="D31" s="114"/>
      <c r="E31" s="191">
        <v>0.78949999999999998</v>
      </c>
      <c r="F31" s="114">
        <f t="shared" ref="F31:J43" si="3">IFERROR(E31/C31-1,"-")</f>
        <v>-9.0123314509623076E-2</v>
      </c>
      <c r="G31" s="191">
        <v>0.29600000000000004</v>
      </c>
      <c r="H31" s="114">
        <f t="shared" si="3"/>
        <v>-0.62507916402786567</v>
      </c>
      <c r="I31" s="191">
        <v>0.80040000000000011</v>
      </c>
      <c r="J31" s="114">
        <f t="shared" si="3"/>
        <v>1.7040540540540539</v>
      </c>
      <c r="K31" s="191">
        <v>0.66769999999999996</v>
      </c>
      <c r="L31" s="114">
        <f t="shared" ref="L31:L43" si="4">IFERROR(K31/I31-1,"-")</f>
        <v>-0.16579210394802613</v>
      </c>
      <c r="M31" s="191">
        <v>0.77610000000000001</v>
      </c>
      <c r="N31" s="114">
        <f t="shared" ref="N31:N35" si="5">IFERROR(M31/K31-1,"-")</f>
        <v>0.16234836004193509</v>
      </c>
      <c r="O31" s="114">
        <f>IFERROR(M31/C31-1,"-")</f>
        <v>-0.10556644001382953</v>
      </c>
    </row>
    <row r="32" spans="1:30" x14ac:dyDescent="0.25">
      <c r="B32" s="112" t="s">
        <v>70</v>
      </c>
      <c r="C32" s="191">
        <v>0.89700000000000002</v>
      </c>
      <c r="D32" s="114"/>
      <c r="E32" s="191">
        <v>0.82389999999999997</v>
      </c>
      <c r="F32" s="114">
        <f t="shared" si="3"/>
        <v>-8.1493868450390194E-2</v>
      </c>
      <c r="G32" s="191">
        <v>0</v>
      </c>
      <c r="H32" s="114">
        <f t="shared" si="3"/>
        <v>-1</v>
      </c>
      <c r="I32" s="191">
        <v>0.94040000000000001</v>
      </c>
      <c r="J32" s="114" t="str">
        <f t="shared" si="3"/>
        <v>-</v>
      </c>
      <c r="K32" s="191">
        <v>0.8387</v>
      </c>
      <c r="L32" s="114">
        <f t="shared" si="4"/>
        <v>-0.10814547001276054</v>
      </c>
      <c r="M32" s="191">
        <v>0.8488</v>
      </c>
      <c r="N32" s="114">
        <f t="shared" si="5"/>
        <v>1.204244664361509E-2</v>
      </c>
      <c r="O32" s="114">
        <f t="shared" ref="O32:O35" si="6">IFERROR(M32/C32-1,"-")</f>
        <v>-5.3734671125975519E-2</v>
      </c>
    </row>
    <row r="33" spans="2:17" x14ac:dyDescent="0.25">
      <c r="B33" s="112" t="s">
        <v>72</v>
      </c>
      <c r="C33" s="191">
        <v>0.97010000000000007</v>
      </c>
      <c r="D33" s="114"/>
      <c r="E33" s="191">
        <v>0.34029999999999999</v>
      </c>
      <c r="F33" s="114">
        <f t="shared" si="3"/>
        <v>-0.64921142150293787</v>
      </c>
      <c r="G33" s="191">
        <v>0.43320000000000003</v>
      </c>
      <c r="H33" s="114">
        <f t="shared" si="3"/>
        <v>0.27299441669115487</v>
      </c>
      <c r="I33" s="191">
        <v>0.92749999999999999</v>
      </c>
      <c r="J33" s="114">
        <f t="shared" si="3"/>
        <v>1.1410433979686054</v>
      </c>
      <c r="K33" s="191">
        <v>0.75569999999999993</v>
      </c>
      <c r="L33" s="114">
        <f t="shared" si="4"/>
        <v>-0.18522911051212942</v>
      </c>
      <c r="M33" s="191">
        <v>0.83979999999999999</v>
      </c>
      <c r="N33" s="114">
        <f t="shared" si="5"/>
        <v>0.11128754796877072</v>
      </c>
      <c r="O33" s="114">
        <f t="shared" si="6"/>
        <v>-0.13431604989176382</v>
      </c>
    </row>
    <row r="34" spans="2:17" x14ac:dyDescent="0.25">
      <c r="B34" s="112" t="s">
        <v>74</v>
      </c>
      <c r="C34" s="191">
        <v>0.84</v>
      </c>
      <c r="D34" s="114"/>
      <c r="E34" s="191">
        <v>0</v>
      </c>
      <c r="F34" s="114">
        <f t="shared" si="3"/>
        <v>-1</v>
      </c>
      <c r="G34" s="191">
        <v>0.59740000000000004</v>
      </c>
      <c r="H34" s="114" t="str">
        <f t="shared" si="3"/>
        <v>-</v>
      </c>
      <c r="I34" s="191">
        <v>0.8701000000000001</v>
      </c>
      <c r="J34" s="114">
        <f t="shared" si="3"/>
        <v>0.45647807164378973</v>
      </c>
      <c r="K34" s="191">
        <v>0.89739999999999998</v>
      </c>
      <c r="L34" s="114">
        <f t="shared" si="4"/>
        <v>3.137570394207545E-2</v>
      </c>
      <c r="M34" s="191">
        <v>0.77200000000000002</v>
      </c>
      <c r="N34" s="114">
        <f t="shared" si="5"/>
        <v>-0.13973701805215066</v>
      </c>
      <c r="O34" s="114">
        <f t="shared" si="6"/>
        <v>-8.0952380952380887E-2</v>
      </c>
    </row>
    <row r="35" spans="2:17" x14ac:dyDescent="0.25">
      <c r="B35" s="112" t="s">
        <v>76</v>
      </c>
      <c r="C35" s="191">
        <v>0.65040000000000009</v>
      </c>
      <c r="D35" s="114"/>
      <c r="E35" s="191">
        <v>0</v>
      </c>
      <c r="F35" s="114">
        <f t="shared" si="3"/>
        <v>-1</v>
      </c>
      <c r="G35" s="191">
        <v>0.71640000000000004</v>
      </c>
      <c r="H35" s="114" t="str">
        <f t="shared" si="3"/>
        <v>-</v>
      </c>
      <c r="I35" s="191">
        <v>0.91069999999999995</v>
      </c>
      <c r="J35" s="114">
        <f t="shared" si="3"/>
        <v>0.27121719709659398</v>
      </c>
      <c r="K35" s="191">
        <v>0.78780000000000006</v>
      </c>
      <c r="L35" s="114">
        <f t="shared" si="4"/>
        <v>-0.13495113648841539</v>
      </c>
      <c r="M35" s="191">
        <v>0.80449999999999999</v>
      </c>
      <c r="N35" s="114">
        <f t="shared" si="5"/>
        <v>2.1198273673521006E-2</v>
      </c>
      <c r="O35" s="114">
        <f t="shared" si="6"/>
        <v>0.23693111931119293</v>
      </c>
    </row>
    <row r="36" spans="2:17" x14ac:dyDescent="0.25">
      <c r="B36" s="112" t="s">
        <v>78</v>
      </c>
      <c r="C36" s="191">
        <v>0.84530000000000005</v>
      </c>
      <c r="D36" s="114"/>
      <c r="E36" s="191">
        <v>0</v>
      </c>
      <c r="F36" s="114">
        <f t="shared" si="3"/>
        <v>-1</v>
      </c>
      <c r="G36" s="191">
        <v>0.8</v>
      </c>
      <c r="H36" s="114" t="str">
        <f t="shared" si="3"/>
        <v>-</v>
      </c>
      <c r="I36" s="191">
        <v>0.83409999999999995</v>
      </c>
      <c r="J36" s="114">
        <f t="shared" si="3"/>
        <v>4.2624999999999913E-2</v>
      </c>
      <c r="K36" s="191">
        <v>0.94840000000000002</v>
      </c>
      <c r="L36" s="114">
        <f t="shared" si="4"/>
        <v>0.13703392878551734</v>
      </c>
      <c r="M36" s="191"/>
      <c r="N36" s="114"/>
      <c r="O36" s="114"/>
    </row>
    <row r="37" spans="2:17" x14ac:dyDescent="0.25">
      <c r="B37" s="112" t="s">
        <v>80</v>
      </c>
      <c r="C37" s="191">
        <v>0.99540000000000006</v>
      </c>
      <c r="D37" s="114"/>
      <c r="E37" s="191">
        <v>0</v>
      </c>
      <c r="F37" s="114">
        <f t="shared" si="3"/>
        <v>-1</v>
      </c>
      <c r="G37" s="191">
        <v>0.79249999999999998</v>
      </c>
      <c r="H37" s="114" t="str">
        <f t="shared" si="3"/>
        <v>-</v>
      </c>
      <c r="I37" s="191">
        <v>0.71450000000000002</v>
      </c>
      <c r="J37" s="114">
        <f t="shared" si="3"/>
        <v>-9.8422712933753931E-2</v>
      </c>
      <c r="K37" s="191">
        <v>0.85980000000000001</v>
      </c>
      <c r="L37" s="114">
        <f t="shared" si="4"/>
        <v>0.20335899230230936</v>
      </c>
      <c r="M37" s="191"/>
      <c r="N37" s="114"/>
      <c r="O37" s="114"/>
    </row>
    <row r="38" spans="2:17" x14ac:dyDescent="0.25">
      <c r="B38" s="112" t="s">
        <v>82</v>
      </c>
      <c r="C38" s="191">
        <v>1.0504</v>
      </c>
      <c r="D38" s="114"/>
      <c r="E38" s="191">
        <v>0.79610000000000003</v>
      </c>
      <c r="F38" s="114">
        <f t="shared" si="3"/>
        <v>-0.24209824828636706</v>
      </c>
      <c r="G38" s="191">
        <v>0.93</v>
      </c>
      <c r="H38" s="114">
        <f t="shared" si="3"/>
        <v>0.16819495038311771</v>
      </c>
      <c r="I38" s="191">
        <v>0.9556</v>
      </c>
      <c r="J38" s="114">
        <f t="shared" si="3"/>
        <v>2.7526881720430163E-2</v>
      </c>
      <c r="K38" s="191">
        <v>0.92110000000000003</v>
      </c>
      <c r="L38" s="114">
        <f t="shared" si="4"/>
        <v>-3.6102971954792729E-2</v>
      </c>
      <c r="M38" s="191"/>
      <c r="N38" s="114"/>
      <c r="O38" s="114"/>
    </row>
    <row r="39" spans="2:17" x14ac:dyDescent="0.25">
      <c r="B39" s="112" t="s">
        <v>84</v>
      </c>
      <c r="C39" s="191">
        <v>0.88090000000000002</v>
      </c>
      <c r="D39" s="114"/>
      <c r="E39" s="191">
        <v>0.83379999999999999</v>
      </c>
      <c r="F39" s="114">
        <f t="shared" si="3"/>
        <v>-5.3468044045862251E-2</v>
      </c>
      <c r="G39" s="191">
        <v>0.93120000000000003</v>
      </c>
      <c r="H39" s="114">
        <f t="shared" si="3"/>
        <v>0.11681458383305365</v>
      </c>
      <c r="I39" s="191">
        <v>0.78689999999999993</v>
      </c>
      <c r="J39" s="114">
        <f t="shared" si="3"/>
        <v>-0.15496134020618568</v>
      </c>
      <c r="K39" s="191">
        <v>0.90790000000000004</v>
      </c>
      <c r="L39" s="114">
        <f t="shared" si="4"/>
        <v>0.15376795018426748</v>
      </c>
      <c r="M39" s="191"/>
      <c r="N39" s="114"/>
      <c r="O39" s="114"/>
    </row>
    <row r="40" spans="2:17" x14ac:dyDescent="0.25">
      <c r="B40" s="112" t="s">
        <v>86</v>
      </c>
      <c r="C40" s="191">
        <v>0.83660000000000001</v>
      </c>
      <c r="D40" s="114"/>
      <c r="E40" s="191">
        <v>0.3306</v>
      </c>
      <c r="F40" s="114">
        <f t="shared" si="3"/>
        <v>-0.60482907004542197</v>
      </c>
      <c r="G40" s="191">
        <v>0.89700000000000002</v>
      </c>
      <c r="H40" s="114">
        <f t="shared" si="3"/>
        <v>1.7132486388384756</v>
      </c>
      <c r="I40" s="191">
        <v>0.94959999999999989</v>
      </c>
      <c r="J40" s="114">
        <f t="shared" si="3"/>
        <v>5.8639910813823803E-2</v>
      </c>
      <c r="K40" s="191">
        <v>1.0544</v>
      </c>
      <c r="L40" s="114">
        <f t="shared" si="4"/>
        <v>0.11036225779275499</v>
      </c>
      <c r="M40" s="191"/>
      <c r="N40" s="114"/>
      <c r="O40" s="114"/>
    </row>
    <row r="41" spans="2:17" x14ac:dyDescent="0.25">
      <c r="B41" s="112" t="s">
        <v>88</v>
      </c>
      <c r="C41" s="191">
        <v>0.82810000000000006</v>
      </c>
      <c r="D41" s="114"/>
      <c r="E41" s="191">
        <v>0.36659999999999998</v>
      </c>
      <c r="F41" s="114">
        <f t="shared" si="3"/>
        <v>-0.55729984301412872</v>
      </c>
      <c r="G41" s="191">
        <v>0.79159999999999997</v>
      </c>
      <c r="H41" s="114">
        <f t="shared" si="3"/>
        <v>1.159301691216585</v>
      </c>
      <c r="I41" s="191">
        <v>0.82230000000000003</v>
      </c>
      <c r="J41" s="114">
        <f t="shared" si="3"/>
        <v>3.8782213239009655E-2</v>
      </c>
      <c r="K41" s="191">
        <v>0.84939999999999993</v>
      </c>
      <c r="L41" s="114">
        <f t="shared" si="4"/>
        <v>3.2956341967651515E-2</v>
      </c>
      <c r="M41" s="191"/>
      <c r="N41" s="114"/>
      <c r="O41" s="114"/>
    </row>
    <row r="42" spans="2:17" x14ac:dyDescent="0.25">
      <c r="B42" s="112" t="s">
        <v>90</v>
      </c>
      <c r="C42" s="191">
        <v>0.7792</v>
      </c>
      <c r="D42" s="114"/>
      <c r="E42" s="191">
        <v>0.66909999999999992</v>
      </c>
      <c r="F42" s="114">
        <f t="shared" si="3"/>
        <v>-0.14129876796714591</v>
      </c>
      <c r="G42" s="191">
        <v>0.81269999999999998</v>
      </c>
      <c r="H42" s="114">
        <f t="shared" si="3"/>
        <v>0.21461664923030943</v>
      </c>
      <c r="I42" s="191">
        <v>0.74650000000000005</v>
      </c>
      <c r="J42" s="114">
        <f t="shared" si="3"/>
        <v>-8.1456872154546445E-2</v>
      </c>
      <c r="K42" s="191">
        <v>0.81110000000000004</v>
      </c>
      <c r="L42" s="114">
        <f t="shared" si="4"/>
        <v>8.6537173476222362E-2</v>
      </c>
      <c r="M42" s="191"/>
      <c r="N42" s="114"/>
      <c r="O42" s="114"/>
    </row>
    <row r="43" spans="2:17" ht="15.75" x14ac:dyDescent="0.25">
      <c r="B43" s="115" t="s">
        <v>27</v>
      </c>
      <c r="C43" s="193">
        <v>0.86997825061978129</v>
      </c>
      <c r="D43" s="117"/>
      <c r="E43" s="193">
        <v>0.58930000000000005</v>
      </c>
      <c r="F43" s="117">
        <f t="shared" si="3"/>
        <v>-0.32262674431208282</v>
      </c>
      <c r="G43" s="193">
        <v>0.7399</v>
      </c>
      <c r="H43" s="117">
        <f t="shared" si="3"/>
        <v>0.2555574410317325</v>
      </c>
      <c r="I43" s="193">
        <v>0.85289463645208108</v>
      </c>
      <c r="J43" s="117">
        <f t="shared" si="3"/>
        <v>0.15271609197470082</v>
      </c>
      <c r="K43" s="193">
        <v>0.85798212005108554</v>
      </c>
      <c r="L43" s="117">
        <f t="shared" si="4"/>
        <v>5.9649614167673892E-3</v>
      </c>
      <c r="M43" s="193" t="s">
        <v>233</v>
      </c>
      <c r="N43" s="117" t="s">
        <v>233</v>
      </c>
      <c r="O43" s="117" t="s">
        <v>233</v>
      </c>
    </row>
    <row r="44" spans="2:17" ht="6" customHeight="1" x14ac:dyDescent="0.25"/>
    <row r="45" spans="2:17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267" t="s">
        <v>308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152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153</v>
      </c>
    </row>
    <row r="50" spans="2:17" ht="22.5" thickTop="1" thickBot="1" x14ac:dyDescent="0.3">
      <c r="B50" s="107"/>
      <c r="C50" s="289" t="s">
        <v>58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2:17" ht="22.5" thickTop="1" thickBot="1" x14ac:dyDescent="0.3">
      <c r="B51" s="107"/>
      <c r="C51" s="292">
        <v>2019</v>
      </c>
      <c r="D51" s="293"/>
      <c r="E51" s="294" t="s">
        <v>282</v>
      </c>
      <c r="F51" s="293"/>
      <c r="G51" s="294" t="s">
        <v>283</v>
      </c>
      <c r="H51" s="293"/>
      <c r="I51" s="294" t="s">
        <v>284</v>
      </c>
      <c r="J51" s="293"/>
      <c r="K51" s="294">
        <v>2023</v>
      </c>
      <c r="L51" s="293"/>
      <c r="M51" s="294">
        <v>2024</v>
      </c>
      <c r="N51" s="295"/>
      <c r="O51" s="296"/>
    </row>
    <row r="52" spans="2:17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68</v>
      </c>
      <c r="C53" s="191">
        <v>0.86769999999999992</v>
      </c>
      <c r="D53" s="114"/>
      <c r="E53" s="191" t="s">
        <v>319</v>
      </c>
      <c r="F53" s="114" t="str">
        <f t="shared" ref="F53:J65" si="7">IFERROR(E53/C53-1,"-")</f>
        <v>-</v>
      </c>
      <c r="G53" s="191" t="s">
        <v>319</v>
      </c>
      <c r="H53" s="114" t="str">
        <f t="shared" si="7"/>
        <v>-</v>
      </c>
      <c r="I53" s="191" t="s">
        <v>319</v>
      </c>
      <c r="J53" s="114" t="str">
        <f t="shared" si="7"/>
        <v>-</v>
      </c>
      <c r="K53" s="191" t="s">
        <v>319</v>
      </c>
      <c r="L53" s="114" t="str">
        <f t="shared" ref="L53:L65" si="8">IFERROR(K53/I53-1,"-")</f>
        <v>-</v>
      </c>
      <c r="M53" s="191" t="s">
        <v>319</v>
      </c>
      <c r="N53" s="114" t="str">
        <f t="shared" ref="N53:N57" si="9">IFERROR(M53/K53-1,"-")</f>
        <v>-</v>
      </c>
      <c r="O53" s="114" t="str">
        <f>IFERROR(M53/C53-1,"-")</f>
        <v>-</v>
      </c>
    </row>
    <row r="54" spans="2:17" x14ac:dyDescent="0.25">
      <c r="B54" s="112" t="s">
        <v>70</v>
      </c>
      <c r="C54" s="191">
        <v>0.89700000000000002</v>
      </c>
      <c r="D54" s="114"/>
      <c r="E54" s="191" t="s">
        <v>319</v>
      </c>
      <c r="F54" s="114" t="str">
        <f t="shared" si="7"/>
        <v>-</v>
      </c>
      <c r="G54" s="191" t="s">
        <v>319</v>
      </c>
      <c r="H54" s="114" t="str">
        <f t="shared" si="7"/>
        <v>-</v>
      </c>
      <c r="I54" s="191" t="s">
        <v>319</v>
      </c>
      <c r="J54" s="114" t="str">
        <f t="shared" si="7"/>
        <v>-</v>
      </c>
      <c r="K54" s="191" t="s">
        <v>319</v>
      </c>
      <c r="L54" s="114" t="str">
        <f t="shared" si="8"/>
        <v>-</v>
      </c>
      <c r="M54" s="191" t="s">
        <v>319</v>
      </c>
      <c r="N54" s="114" t="str">
        <f t="shared" si="9"/>
        <v>-</v>
      </c>
      <c r="O54" s="114" t="str">
        <f t="shared" ref="O54:O57" si="10">IFERROR(M54/C54-1,"-")</f>
        <v>-</v>
      </c>
    </row>
    <row r="55" spans="2:17" x14ac:dyDescent="0.25">
      <c r="B55" s="112" t="s">
        <v>72</v>
      </c>
      <c r="C55" s="191">
        <v>0.97010000000000007</v>
      </c>
      <c r="D55" s="114"/>
      <c r="E55" s="191" t="s">
        <v>319</v>
      </c>
      <c r="F55" s="114" t="str">
        <f t="shared" si="7"/>
        <v>-</v>
      </c>
      <c r="G55" s="191" t="s">
        <v>319</v>
      </c>
      <c r="H55" s="114" t="str">
        <f t="shared" si="7"/>
        <v>-</v>
      </c>
      <c r="I55" s="191" t="s">
        <v>319</v>
      </c>
      <c r="J55" s="114" t="str">
        <f t="shared" si="7"/>
        <v>-</v>
      </c>
      <c r="K55" s="191" t="s">
        <v>319</v>
      </c>
      <c r="L55" s="114" t="str">
        <f t="shared" si="8"/>
        <v>-</v>
      </c>
      <c r="M55" s="191" t="s">
        <v>319</v>
      </c>
      <c r="N55" s="114" t="str">
        <f t="shared" si="9"/>
        <v>-</v>
      </c>
      <c r="O55" s="114" t="str">
        <f t="shared" si="10"/>
        <v>-</v>
      </c>
    </row>
    <row r="56" spans="2:17" x14ac:dyDescent="0.25">
      <c r="B56" s="112" t="s">
        <v>74</v>
      </c>
      <c r="C56" s="191">
        <v>0.84</v>
      </c>
      <c r="D56" s="114"/>
      <c r="E56" s="191" t="s">
        <v>319</v>
      </c>
      <c r="F56" s="114" t="str">
        <f t="shared" si="7"/>
        <v>-</v>
      </c>
      <c r="G56" s="191" t="s">
        <v>319</v>
      </c>
      <c r="H56" s="114" t="str">
        <f t="shared" si="7"/>
        <v>-</v>
      </c>
      <c r="I56" s="191" t="s">
        <v>319</v>
      </c>
      <c r="J56" s="114" t="str">
        <f t="shared" si="7"/>
        <v>-</v>
      </c>
      <c r="K56" s="191" t="s">
        <v>319</v>
      </c>
      <c r="L56" s="114" t="str">
        <f t="shared" si="8"/>
        <v>-</v>
      </c>
      <c r="M56" s="191" t="s">
        <v>319</v>
      </c>
      <c r="N56" s="114" t="str">
        <f t="shared" si="9"/>
        <v>-</v>
      </c>
      <c r="O56" s="114" t="str">
        <f t="shared" si="10"/>
        <v>-</v>
      </c>
    </row>
    <row r="57" spans="2:17" x14ac:dyDescent="0.25">
      <c r="B57" s="112" t="s">
        <v>76</v>
      </c>
      <c r="C57" s="191">
        <v>0.65040000000000009</v>
      </c>
      <c r="D57" s="114"/>
      <c r="E57" s="191" t="s">
        <v>319</v>
      </c>
      <c r="F57" s="114" t="str">
        <f t="shared" si="7"/>
        <v>-</v>
      </c>
      <c r="G57" s="191" t="s">
        <v>319</v>
      </c>
      <c r="H57" s="114" t="str">
        <f t="shared" si="7"/>
        <v>-</v>
      </c>
      <c r="I57" s="191" t="s">
        <v>319</v>
      </c>
      <c r="J57" s="114" t="str">
        <f t="shared" si="7"/>
        <v>-</v>
      </c>
      <c r="K57" s="191" t="s">
        <v>319</v>
      </c>
      <c r="L57" s="114" t="str">
        <f t="shared" si="8"/>
        <v>-</v>
      </c>
      <c r="M57" s="191" t="s">
        <v>319</v>
      </c>
      <c r="N57" s="114" t="str">
        <f t="shared" si="9"/>
        <v>-</v>
      </c>
      <c r="O57" s="114" t="str">
        <f t="shared" si="10"/>
        <v>-</v>
      </c>
    </row>
    <row r="58" spans="2:17" x14ac:dyDescent="0.25">
      <c r="B58" s="112" t="s">
        <v>78</v>
      </c>
      <c r="C58" s="191">
        <v>0.84530000000000005</v>
      </c>
      <c r="D58" s="114"/>
      <c r="E58" s="191" t="s">
        <v>319</v>
      </c>
      <c r="F58" s="114" t="str">
        <f t="shared" si="7"/>
        <v>-</v>
      </c>
      <c r="G58" s="191" t="s">
        <v>319</v>
      </c>
      <c r="H58" s="114" t="str">
        <f t="shared" si="7"/>
        <v>-</v>
      </c>
      <c r="I58" s="191" t="s">
        <v>319</v>
      </c>
      <c r="J58" s="114" t="str">
        <f t="shared" si="7"/>
        <v>-</v>
      </c>
      <c r="K58" s="191" t="s">
        <v>319</v>
      </c>
      <c r="L58" s="114" t="str">
        <f t="shared" si="8"/>
        <v>-</v>
      </c>
      <c r="M58" s="191"/>
      <c r="N58" s="114"/>
      <c r="O58" s="114"/>
    </row>
    <row r="59" spans="2:17" x14ac:dyDescent="0.25">
      <c r="B59" s="112" t="s">
        <v>80</v>
      </c>
      <c r="C59" s="191">
        <v>0.99540000000000006</v>
      </c>
      <c r="D59" s="114"/>
      <c r="E59" s="191" t="s">
        <v>319</v>
      </c>
      <c r="F59" s="114" t="str">
        <f t="shared" si="7"/>
        <v>-</v>
      </c>
      <c r="G59" s="191" t="s">
        <v>319</v>
      </c>
      <c r="H59" s="114" t="str">
        <f t="shared" si="7"/>
        <v>-</v>
      </c>
      <c r="I59" s="191" t="s">
        <v>319</v>
      </c>
      <c r="J59" s="114" t="str">
        <f t="shared" si="7"/>
        <v>-</v>
      </c>
      <c r="K59" s="191" t="s">
        <v>319</v>
      </c>
      <c r="L59" s="114" t="str">
        <f t="shared" si="8"/>
        <v>-</v>
      </c>
      <c r="M59" s="191"/>
      <c r="N59" s="114"/>
      <c r="O59" s="114"/>
    </row>
    <row r="60" spans="2:17" x14ac:dyDescent="0.25">
      <c r="B60" s="112" t="s">
        <v>82</v>
      </c>
      <c r="C60" s="191">
        <v>1.0504</v>
      </c>
      <c r="D60" s="114"/>
      <c r="E60" s="191" t="s">
        <v>319</v>
      </c>
      <c r="F60" s="114" t="str">
        <f t="shared" si="7"/>
        <v>-</v>
      </c>
      <c r="G60" s="191" t="s">
        <v>319</v>
      </c>
      <c r="H60" s="114" t="str">
        <f t="shared" si="7"/>
        <v>-</v>
      </c>
      <c r="I60" s="191" t="s">
        <v>319</v>
      </c>
      <c r="J60" s="114" t="str">
        <f t="shared" si="7"/>
        <v>-</v>
      </c>
      <c r="K60" s="191" t="s">
        <v>319</v>
      </c>
      <c r="L60" s="114" t="str">
        <f t="shared" si="8"/>
        <v>-</v>
      </c>
      <c r="M60" s="191"/>
      <c r="N60" s="114"/>
      <c r="O60" s="114"/>
    </row>
    <row r="61" spans="2:17" x14ac:dyDescent="0.25">
      <c r="B61" s="112" t="s">
        <v>84</v>
      </c>
      <c r="C61" s="191">
        <v>0.88090000000000002</v>
      </c>
      <c r="D61" s="114"/>
      <c r="E61" s="191" t="s">
        <v>319</v>
      </c>
      <c r="F61" s="114" t="str">
        <f t="shared" si="7"/>
        <v>-</v>
      </c>
      <c r="G61" s="191" t="s">
        <v>319</v>
      </c>
      <c r="H61" s="114" t="str">
        <f t="shared" si="7"/>
        <v>-</v>
      </c>
      <c r="I61" s="191" t="s">
        <v>319</v>
      </c>
      <c r="J61" s="114" t="str">
        <f t="shared" si="7"/>
        <v>-</v>
      </c>
      <c r="K61" s="191" t="s">
        <v>319</v>
      </c>
      <c r="L61" s="114" t="str">
        <f t="shared" si="8"/>
        <v>-</v>
      </c>
      <c r="M61" s="191"/>
      <c r="N61" s="114"/>
      <c r="O61" s="114"/>
    </row>
    <row r="62" spans="2:17" x14ac:dyDescent="0.25">
      <c r="B62" s="112" t="s">
        <v>86</v>
      </c>
      <c r="C62" s="191">
        <v>0.83660000000000001</v>
      </c>
      <c r="D62" s="114"/>
      <c r="E62" s="191" t="s">
        <v>319</v>
      </c>
      <c r="F62" s="114" t="str">
        <f t="shared" si="7"/>
        <v>-</v>
      </c>
      <c r="G62" s="191" t="s">
        <v>319</v>
      </c>
      <c r="H62" s="114" t="str">
        <f t="shared" si="7"/>
        <v>-</v>
      </c>
      <c r="I62" s="191" t="s">
        <v>319</v>
      </c>
      <c r="J62" s="114" t="str">
        <f t="shared" si="7"/>
        <v>-</v>
      </c>
      <c r="K62" s="191" t="s">
        <v>319</v>
      </c>
      <c r="L62" s="114" t="str">
        <f t="shared" si="8"/>
        <v>-</v>
      </c>
      <c r="M62" s="191"/>
      <c r="N62" s="114"/>
      <c r="O62" s="114"/>
    </row>
    <row r="63" spans="2:17" x14ac:dyDescent="0.25">
      <c r="B63" s="112" t="s">
        <v>88</v>
      </c>
      <c r="C63" s="191">
        <v>0.82810000000000006</v>
      </c>
      <c r="D63" s="114"/>
      <c r="E63" s="191" t="s">
        <v>319</v>
      </c>
      <c r="F63" s="114" t="str">
        <f t="shared" si="7"/>
        <v>-</v>
      </c>
      <c r="G63" s="191" t="s">
        <v>319</v>
      </c>
      <c r="H63" s="114" t="str">
        <f t="shared" si="7"/>
        <v>-</v>
      </c>
      <c r="I63" s="191" t="s">
        <v>319</v>
      </c>
      <c r="J63" s="114" t="str">
        <f t="shared" si="7"/>
        <v>-</v>
      </c>
      <c r="K63" s="191" t="s">
        <v>319</v>
      </c>
      <c r="L63" s="114" t="str">
        <f t="shared" si="8"/>
        <v>-</v>
      </c>
      <c r="M63" s="191"/>
      <c r="N63" s="114"/>
      <c r="O63" s="114"/>
    </row>
    <row r="64" spans="2:17" x14ac:dyDescent="0.25">
      <c r="B64" s="112" t="s">
        <v>90</v>
      </c>
      <c r="C64" s="191">
        <v>0.7792</v>
      </c>
      <c r="D64" s="114"/>
      <c r="E64" s="191" t="s">
        <v>319</v>
      </c>
      <c r="F64" s="114" t="str">
        <f t="shared" si="7"/>
        <v>-</v>
      </c>
      <c r="G64" s="191" t="s">
        <v>319</v>
      </c>
      <c r="H64" s="114" t="str">
        <f t="shared" si="7"/>
        <v>-</v>
      </c>
      <c r="I64" s="191" t="s">
        <v>319</v>
      </c>
      <c r="J64" s="114" t="str">
        <f t="shared" si="7"/>
        <v>-</v>
      </c>
      <c r="K64" s="191" t="s">
        <v>319</v>
      </c>
      <c r="L64" s="114" t="str">
        <f t="shared" si="8"/>
        <v>-</v>
      </c>
      <c r="M64" s="191"/>
      <c r="N64" s="114"/>
      <c r="O64" s="114"/>
    </row>
    <row r="65" spans="2:17" ht="15.75" x14ac:dyDescent="0.25">
      <c r="B65" s="115" t="s">
        <v>27</v>
      </c>
      <c r="C65" s="193">
        <v>0.86997825061978129</v>
      </c>
      <c r="D65" s="117"/>
      <c r="E65" s="197" t="s">
        <v>319</v>
      </c>
      <c r="F65" s="117" t="str">
        <f t="shared" si="7"/>
        <v>-</v>
      </c>
      <c r="G65" s="197" t="s">
        <v>319</v>
      </c>
      <c r="H65" s="117" t="str">
        <f t="shared" si="7"/>
        <v>-</v>
      </c>
      <c r="I65" s="197" t="s">
        <v>319</v>
      </c>
      <c r="J65" s="117" t="str">
        <f t="shared" si="7"/>
        <v>-</v>
      </c>
      <c r="K65" s="197" t="s">
        <v>319</v>
      </c>
      <c r="L65" s="117" t="str">
        <f t="shared" si="8"/>
        <v>-</v>
      </c>
      <c r="M65" s="197" t="s">
        <v>319</v>
      </c>
      <c r="N65" s="117" t="s">
        <v>233</v>
      </c>
      <c r="O65" s="117" t="s">
        <v>233</v>
      </c>
    </row>
    <row r="66" spans="2:17" ht="6" customHeight="1" x14ac:dyDescent="0.25"/>
    <row r="67" spans="2:17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267" t="s">
        <v>309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154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155</v>
      </c>
    </row>
    <row r="72" spans="2:17" ht="22.5" thickTop="1" thickBot="1" x14ac:dyDescent="0.3">
      <c r="B72" s="107"/>
      <c r="C72" s="289" t="s">
        <v>59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2:17" ht="22.5" thickTop="1" thickBot="1" x14ac:dyDescent="0.3">
      <c r="B73" s="107"/>
      <c r="C73" s="292">
        <v>2019</v>
      </c>
      <c r="D73" s="293"/>
      <c r="E73" s="294" t="s">
        <v>282</v>
      </c>
      <c r="F73" s="293"/>
      <c r="G73" s="294" t="s">
        <v>283</v>
      </c>
      <c r="H73" s="293"/>
      <c r="I73" s="294" t="s">
        <v>284</v>
      </c>
      <c r="J73" s="293"/>
      <c r="K73" s="294">
        <v>2023</v>
      </c>
      <c r="L73" s="293"/>
      <c r="M73" s="294">
        <v>2024</v>
      </c>
      <c r="N73" s="295"/>
      <c r="O73" s="296"/>
    </row>
    <row r="74" spans="2:17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68</v>
      </c>
      <c r="C75" s="191" t="s">
        <v>319</v>
      </c>
      <c r="D75" s="114"/>
      <c r="E75" s="191" t="s">
        <v>319</v>
      </c>
      <c r="F75" s="114" t="str">
        <f t="shared" ref="F75:J87" si="11">IFERROR(E75/C75-1,"-")</f>
        <v>-</v>
      </c>
      <c r="G75" s="191" t="s">
        <v>319</v>
      </c>
      <c r="H75" s="114" t="str">
        <f t="shared" si="11"/>
        <v>-</v>
      </c>
      <c r="I75" s="191" t="s">
        <v>319</v>
      </c>
      <c r="J75" s="114" t="str">
        <f t="shared" si="11"/>
        <v>-</v>
      </c>
      <c r="K75" s="191" t="s">
        <v>319</v>
      </c>
      <c r="L75" s="114" t="str">
        <f t="shared" ref="L75:L87" si="12">IFERROR(K75/I75-1,"-")</f>
        <v>-</v>
      </c>
      <c r="M75" s="191" t="s">
        <v>319</v>
      </c>
      <c r="N75" s="114" t="str">
        <f t="shared" ref="N75:N79" si="13">IFERROR(M75/K75-1,"-")</f>
        <v>-</v>
      </c>
      <c r="O75" s="114" t="str">
        <f>IFERROR(M75/C75-1,"-")</f>
        <v>-</v>
      </c>
    </row>
    <row r="76" spans="2:17" x14ac:dyDescent="0.25">
      <c r="B76" s="112" t="s">
        <v>70</v>
      </c>
      <c r="C76" s="191" t="s">
        <v>319</v>
      </c>
      <c r="D76" s="114"/>
      <c r="E76" s="191" t="s">
        <v>319</v>
      </c>
      <c r="F76" s="114" t="str">
        <f t="shared" si="11"/>
        <v>-</v>
      </c>
      <c r="G76" s="191" t="s">
        <v>319</v>
      </c>
      <c r="H76" s="114" t="str">
        <f t="shared" si="11"/>
        <v>-</v>
      </c>
      <c r="I76" s="191" t="s">
        <v>319</v>
      </c>
      <c r="J76" s="114" t="str">
        <f t="shared" si="11"/>
        <v>-</v>
      </c>
      <c r="K76" s="191" t="s">
        <v>319</v>
      </c>
      <c r="L76" s="114" t="str">
        <f t="shared" si="12"/>
        <v>-</v>
      </c>
      <c r="M76" s="191" t="s">
        <v>319</v>
      </c>
      <c r="N76" s="114" t="str">
        <f t="shared" si="13"/>
        <v>-</v>
      </c>
      <c r="O76" s="114" t="str">
        <f t="shared" ref="O76:O79" si="14">IFERROR(M76/C76-1,"-")</f>
        <v>-</v>
      </c>
    </row>
    <row r="77" spans="2:17" x14ac:dyDescent="0.25">
      <c r="B77" s="112" t="s">
        <v>72</v>
      </c>
      <c r="C77" s="191" t="s">
        <v>319</v>
      </c>
      <c r="D77" s="114"/>
      <c r="E77" s="191" t="s">
        <v>319</v>
      </c>
      <c r="F77" s="114" t="str">
        <f t="shared" si="11"/>
        <v>-</v>
      </c>
      <c r="G77" s="191" t="s">
        <v>319</v>
      </c>
      <c r="H77" s="114" t="str">
        <f t="shared" si="11"/>
        <v>-</v>
      </c>
      <c r="I77" s="191" t="s">
        <v>319</v>
      </c>
      <c r="J77" s="114" t="str">
        <f t="shared" si="11"/>
        <v>-</v>
      </c>
      <c r="K77" s="191" t="s">
        <v>319</v>
      </c>
      <c r="L77" s="114" t="str">
        <f t="shared" si="12"/>
        <v>-</v>
      </c>
      <c r="M77" s="191" t="s">
        <v>319</v>
      </c>
      <c r="N77" s="114" t="str">
        <f t="shared" si="13"/>
        <v>-</v>
      </c>
      <c r="O77" s="114" t="str">
        <f t="shared" si="14"/>
        <v>-</v>
      </c>
    </row>
    <row r="78" spans="2:17" x14ac:dyDescent="0.25">
      <c r="B78" s="112" t="s">
        <v>74</v>
      </c>
      <c r="C78" s="191" t="s">
        <v>319</v>
      </c>
      <c r="D78" s="114"/>
      <c r="E78" s="191" t="s">
        <v>319</v>
      </c>
      <c r="F78" s="114" t="str">
        <f t="shared" si="11"/>
        <v>-</v>
      </c>
      <c r="G78" s="191" t="s">
        <v>319</v>
      </c>
      <c r="H78" s="114" t="str">
        <f t="shared" si="11"/>
        <v>-</v>
      </c>
      <c r="I78" s="191" t="s">
        <v>319</v>
      </c>
      <c r="J78" s="114" t="str">
        <f t="shared" si="11"/>
        <v>-</v>
      </c>
      <c r="K78" s="191" t="s">
        <v>319</v>
      </c>
      <c r="L78" s="114" t="str">
        <f t="shared" si="12"/>
        <v>-</v>
      </c>
      <c r="M78" s="191" t="s">
        <v>319</v>
      </c>
      <c r="N78" s="114" t="str">
        <f t="shared" si="13"/>
        <v>-</v>
      </c>
      <c r="O78" s="114" t="str">
        <f t="shared" si="14"/>
        <v>-</v>
      </c>
    </row>
    <row r="79" spans="2:17" x14ac:dyDescent="0.25">
      <c r="B79" s="112" t="s">
        <v>76</v>
      </c>
      <c r="C79" s="191" t="s">
        <v>319</v>
      </c>
      <c r="D79" s="114"/>
      <c r="E79" s="191" t="s">
        <v>319</v>
      </c>
      <c r="F79" s="114" t="str">
        <f t="shared" si="11"/>
        <v>-</v>
      </c>
      <c r="G79" s="191" t="s">
        <v>319</v>
      </c>
      <c r="H79" s="114" t="str">
        <f t="shared" si="11"/>
        <v>-</v>
      </c>
      <c r="I79" s="191" t="s">
        <v>319</v>
      </c>
      <c r="J79" s="114" t="str">
        <f t="shared" si="11"/>
        <v>-</v>
      </c>
      <c r="K79" s="191" t="s">
        <v>319</v>
      </c>
      <c r="L79" s="114" t="str">
        <f t="shared" si="12"/>
        <v>-</v>
      </c>
      <c r="M79" s="191" t="s">
        <v>319</v>
      </c>
      <c r="N79" s="114" t="str">
        <f t="shared" si="13"/>
        <v>-</v>
      </c>
      <c r="O79" s="114" t="str">
        <f t="shared" si="14"/>
        <v>-</v>
      </c>
    </row>
    <row r="80" spans="2:17" x14ac:dyDescent="0.25">
      <c r="B80" s="112" t="s">
        <v>78</v>
      </c>
      <c r="C80" s="191" t="s">
        <v>319</v>
      </c>
      <c r="D80" s="114"/>
      <c r="E80" s="191" t="s">
        <v>319</v>
      </c>
      <c r="F80" s="114" t="str">
        <f t="shared" si="11"/>
        <v>-</v>
      </c>
      <c r="G80" s="191" t="s">
        <v>319</v>
      </c>
      <c r="H80" s="114" t="str">
        <f t="shared" si="11"/>
        <v>-</v>
      </c>
      <c r="I80" s="191" t="s">
        <v>319</v>
      </c>
      <c r="J80" s="114" t="str">
        <f t="shared" si="11"/>
        <v>-</v>
      </c>
      <c r="K80" s="191" t="s">
        <v>319</v>
      </c>
      <c r="L80" s="114" t="str">
        <f t="shared" si="12"/>
        <v>-</v>
      </c>
      <c r="M80" s="191"/>
      <c r="N80" s="114"/>
      <c r="O80" s="114"/>
    </row>
    <row r="81" spans="2:17" x14ac:dyDescent="0.25">
      <c r="B81" s="112" t="s">
        <v>80</v>
      </c>
      <c r="C81" s="191" t="s">
        <v>319</v>
      </c>
      <c r="D81" s="114"/>
      <c r="E81" s="191" t="s">
        <v>319</v>
      </c>
      <c r="F81" s="114" t="str">
        <f t="shared" si="11"/>
        <v>-</v>
      </c>
      <c r="G81" s="191" t="s">
        <v>319</v>
      </c>
      <c r="H81" s="114" t="str">
        <f t="shared" si="11"/>
        <v>-</v>
      </c>
      <c r="I81" s="191" t="s">
        <v>319</v>
      </c>
      <c r="J81" s="114" t="str">
        <f t="shared" si="11"/>
        <v>-</v>
      </c>
      <c r="K81" s="191" t="s">
        <v>319</v>
      </c>
      <c r="L81" s="114" t="str">
        <f t="shared" si="12"/>
        <v>-</v>
      </c>
      <c r="M81" s="191"/>
      <c r="N81" s="114"/>
      <c r="O81" s="114"/>
    </row>
    <row r="82" spans="2:17" x14ac:dyDescent="0.25">
      <c r="B82" s="112" t="s">
        <v>82</v>
      </c>
      <c r="C82" s="191" t="s">
        <v>319</v>
      </c>
      <c r="D82" s="114"/>
      <c r="E82" s="191" t="s">
        <v>319</v>
      </c>
      <c r="F82" s="114" t="str">
        <f t="shared" si="11"/>
        <v>-</v>
      </c>
      <c r="G82" s="191" t="s">
        <v>319</v>
      </c>
      <c r="H82" s="114" t="str">
        <f t="shared" si="11"/>
        <v>-</v>
      </c>
      <c r="I82" s="191" t="s">
        <v>319</v>
      </c>
      <c r="J82" s="114" t="str">
        <f t="shared" si="11"/>
        <v>-</v>
      </c>
      <c r="K82" s="191" t="s">
        <v>319</v>
      </c>
      <c r="L82" s="114" t="str">
        <f t="shared" si="12"/>
        <v>-</v>
      </c>
      <c r="M82" s="191"/>
      <c r="N82" s="114"/>
      <c r="O82" s="114"/>
    </row>
    <row r="83" spans="2:17" x14ac:dyDescent="0.25">
      <c r="B83" s="112" t="s">
        <v>84</v>
      </c>
      <c r="C83" s="191" t="s">
        <v>319</v>
      </c>
      <c r="D83" s="114"/>
      <c r="E83" s="191" t="s">
        <v>319</v>
      </c>
      <c r="F83" s="114" t="str">
        <f t="shared" si="11"/>
        <v>-</v>
      </c>
      <c r="G83" s="191" t="s">
        <v>319</v>
      </c>
      <c r="H83" s="114" t="str">
        <f t="shared" si="11"/>
        <v>-</v>
      </c>
      <c r="I83" s="191" t="s">
        <v>319</v>
      </c>
      <c r="J83" s="114" t="str">
        <f t="shared" si="11"/>
        <v>-</v>
      </c>
      <c r="K83" s="191" t="s">
        <v>319</v>
      </c>
      <c r="L83" s="114" t="str">
        <f t="shared" si="12"/>
        <v>-</v>
      </c>
      <c r="M83" s="191"/>
      <c r="N83" s="114"/>
      <c r="O83" s="114"/>
    </row>
    <row r="84" spans="2:17" x14ac:dyDescent="0.25">
      <c r="B84" s="112" t="s">
        <v>86</v>
      </c>
      <c r="C84" s="191" t="s">
        <v>319</v>
      </c>
      <c r="D84" s="114"/>
      <c r="E84" s="191" t="s">
        <v>319</v>
      </c>
      <c r="F84" s="114" t="str">
        <f t="shared" si="11"/>
        <v>-</v>
      </c>
      <c r="G84" s="191" t="s">
        <v>319</v>
      </c>
      <c r="H84" s="114" t="str">
        <f t="shared" si="11"/>
        <v>-</v>
      </c>
      <c r="I84" s="191" t="s">
        <v>319</v>
      </c>
      <c r="J84" s="114" t="str">
        <f t="shared" si="11"/>
        <v>-</v>
      </c>
      <c r="K84" s="191" t="s">
        <v>319</v>
      </c>
      <c r="L84" s="114" t="str">
        <f t="shared" si="12"/>
        <v>-</v>
      </c>
      <c r="M84" s="191"/>
      <c r="N84" s="114"/>
      <c r="O84" s="114"/>
    </row>
    <row r="85" spans="2:17" x14ac:dyDescent="0.25">
      <c r="B85" s="112" t="s">
        <v>88</v>
      </c>
      <c r="C85" s="191" t="s">
        <v>319</v>
      </c>
      <c r="D85" s="114"/>
      <c r="E85" s="191" t="s">
        <v>319</v>
      </c>
      <c r="F85" s="114" t="str">
        <f t="shared" si="11"/>
        <v>-</v>
      </c>
      <c r="G85" s="191" t="s">
        <v>319</v>
      </c>
      <c r="H85" s="114" t="str">
        <f t="shared" si="11"/>
        <v>-</v>
      </c>
      <c r="I85" s="191" t="s">
        <v>319</v>
      </c>
      <c r="J85" s="114" t="str">
        <f t="shared" si="11"/>
        <v>-</v>
      </c>
      <c r="K85" s="191" t="s">
        <v>319</v>
      </c>
      <c r="L85" s="114" t="str">
        <f t="shared" si="12"/>
        <v>-</v>
      </c>
      <c r="M85" s="191"/>
      <c r="N85" s="114"/>
      <c r="O85" s="114"/>
    </row>
    <row r="86" spans="2:17" x14ac:dyDescent="0.25">
      <c r="B86" s="112" t="s">
        <v>90</v>
      </c>
      <c r="C86" s="191" t="s">
        <v>319</v>
      </c>
      <c r="D86" s="114"/>
      <c r="E86" s="191" t="s">
        <v>319</v>
      </c>
      <c r="F86" s="114" t="str">
        <f t="shared" si="11"/>
        <v>-</v>
      </c>
      <c r="G86" s="191" t="s">
        <v>319</v>
      </c>
      <c r="H86" s="114" t="str">
        <f t="shared" si="11"/>
        <v>-</v>
      </c>
      <c r="I86" s="191" t="s">
        <v>319</v>
      </c>
      <c r="J86" s="114" t="str">
        <f t="shared" si="11"/>
        <v>-</v>
      </c>
      <c r="K86" s="191" t="s">
        <v>319</v>
      </c>
      <c r="L86" s="114" t="str">
        <f t="shared" si="12"/>
        <v>-</v>
      </c>
      <c r="M86" s="191"/>
      <c r="N86" s="114"/>
      <c r="O86" s="114"/>
    </row>
    <row r="87" spans="2:17" ht="15.75" x14ac:dyDescent="0.25">
      <c r="B87" s="115" t="s">
        <v>27</v>
      </c>
      <c r="C87" s="197" t="s">
        <v>319</v>
      </c>
      <c r="D87" s="196"/>
      <c r="E87" s="197" t="s">
        <v>319</v>
      </c>
      <c r="F87" s="196" t="str">
        <f t="shared" si="11"/>
        <v>-</v>
      </c>
      <c r="G87" s="197" t="s">
        <v>319</v>
      </c>
      <c r="H87" s="196" t="str">
        <f t="shared" si="11"/>
        <v>-</v>
      </c>
      <c r="I87" s="197" t="s">
        <v>319</v>
      </c>
      <c r="J87" s="196" t="str">
        <f t="shared" si="11"/>
        <v>-</v>
      </c>
      <c r="K87" s="197" t="s">
        <v>319</v>
      </c>
      <c r="L87" s="196" t="str">
        <f t="shared" si="12"/>
        <v>-</v>
      </c>
      <c r="M87" s="197" t="s">
        <v>319</v>
      </c>
      <c r="N87" s="196" t="s">
        <v>233</v>
      </c>
      <c r="O87" s="196" t="s">
        <v>233</v>
      </c>
    </row>
    <row r="88" spans="2:17" ht="6" customHeight="1" x14ac:dyDescent="0.25"/>
    <row r="89" spans="2:17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267" t="s">
        <v>310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156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157</v>
      </c>
    </row>
    <row r="94" spans="2:17" ht="22.5" thickTop="1" thickBot="1" x14ac:dyDescent="0.3">
      <c r="B94" s="107"/>
      <c r="C94" s="289" t="s">
        <v>29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2:17" ht="22.5" thickTop="1" thickBot="1" x14ac:dyDescent="0.3">
      <c r="B95" s="107"/>
      <c r="C95" s="292">
        <v>2019</v>
      </c>
      <c r="D95" s="293"/>
      <c r="E95" s="294" t="s">
        <v>282</v>
      </c>
      <c r="F95" s="293"/>
      <c r="G95" s="294" t="s">
        <v>283</v>
      </c>
      <c r="H95" s="293"/>
      <c r="I95" s="294" t="s">
        <v>284</v>
      </c>
      <c r="J95" s="293"/>
      <c r="K95" s="294">
        <v>2023</v>
      </c>
      <c r="L95" s="293"/>
      <c r="M95" s="294">
        <v>2024</v>
      </c>
      <c r="N95" s="295"/>
      <c r="O95" s="296"/>
    </row>
    <row r="96" spans="2:17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91">
        <v>0.67299999999999993</v>
      </c>
      <c r="D97" s="114"/>
      <c r="E97" s="191">
        <v>0.69279999999999997</v>
      </c>
      <c r="F97" s="114">
        <f t="shared" ref="F97:J109" si="15">IFERROR(E97/C97-1,"-")</f>
        <v>2.9420505200594471E-2</v>
      </c>
      <c r="G97" s="191">
        <v>2.0499999999999997E-2</v>
      </c>
      <c r="H97" s="114">
        <f t="shared" si="15"/>
        <v>-0.97040993071593529</v>
      </c>
      <c r="I97" s="191">
        <v>0.51159999999999994</v>
      </c>
      <c r="J97" s="114">
        <f t="shared" si="15"/>
        <v>23.956097560975611</v>
      </c>
      <c r="K97" s="191">
        <v>0.65709999999999991</v>
      </c>
      <c r="L97" s="114">
        <f t="shared" ref="L97:L109" si="16">IFERROR(K97/I97-1,"-")</f>
        <v>0.28440187646598902</v>
      </c>
      <c r="M97" s="191">
        <v>0.7609999999999999</v>
      </c>
      <c r="N97" s="114">
        <f t="shared" ref="N97:N101" si="17">IFERROR(M97/K97-1,"-")</f>
        <v>0.15811900776137566</v>
      </c>
      <c r="O97" s="114">
        <f>IFERROR(M97/C97-1,"-")</f>
        <v>0.13075780089153044</v>
      </c>
    </row>
    <row r="98" spans="2:15" x14ac:dyDescent="0.25">
      <c r="B98" s="112" t="s">
        <v>70</v>
      </c>
      <c r="C98" s="191">
        <v>0.69810000000000005</v>
      </c>
      <c r="D98" s="114"/>
      <c r="E98" s="191">
        <v>0.6823999999999999</v>
      </c>
      <c r="F98" s="114">
        <f t="shared" si="15"/>
        <v>-2.2489614668385838E-2</v>
      </c>
      <c r="G98" s="191">
        <v>0</v>
      </c>
      <c r="H98" s="114">
        <f t="shared" si="15"/>
        <v>-1</v>
      </c>
      <c r="I98" s="191">
        <v>0.5756</v>
      </c>
      <c r="J98" s="114" t="str">
        <f t="shared" si="15"/>
        <v>-</v>
      </c>
      <c r="K98" s="191">
        <v>0.65670000000000006</v>
      </c>
      <c r="L98" s="114">
        <f t="shared" si="16"/>
        <v>0.14089645587213351</v>
      </c>
      <c r="M98" s="191">
        <v>0.81599999999999995</v>
      </c>
      <c r="N98" s="114">
        <f t="shared" si="17"/>
        <v>0.24257651895842836</v>
      </c>
      <c r="O98" s="114">
        <f t="shared" ref="O98:O101" si="18">IFERROR(M98/C98-1,"-")</f>
        <v>0.16888697894284466</v>
      </c>
    </row>
    <row r="99" spans="2:15" x14ac:dyDescent="0.25">
      <c r="B99" s="112" t="s">
        <v>72</v>
      </c>
      <c r="C99" s="191">
        <v>0.55969999999999998</v>
      </c>
      <c r="D99" s="114"/>
      <c r="E99" s="191">
        <v>0.31430000000000002</v>
      </c>
      <c r="F99" s="114">
        <f t="shared" si="15"/>
        <v>-0.43844916919778443</v>
      </c>
      <c r="G99" s="191">
        <v>0</v>
      </c>
      <c r="H99" s="114">
        <f t="shared" si="15"/>
        <v>-1</v>
      </c>
      <c r="I99" s="191">
        <v>0.52380000000000004</v>
      </c>
      <c r="J99" s="114" t="str">
        <f t="shared" si="15"/>
        <v>-</v>
      </c>
      <c r="K99" s="191">
        <v>0.61909999999999998</v>
      </c>
      <c r="L99" s="114">
        <f t="shared" si="16"/>
        <v>0.18193967163039315</v>
      </c>
      <c r="M99" s="191">
        <v>0.75430000000000008</v>
      </c>
      <c r="N99" s="114">
        <f t="shared" si="17"/>
        <v>0.21838152156356028</v>
      </c>
      <c r="O99" s="114">
        <f t="shared" si="18"/>
        <v>0.34768626049669482</v>
      </c>
    </row>
    <row r="100" spans="2:15" x14ac:dyDescent="0.25">
      <c r="B100" s="112" t="s">
        <v>74</v>
      </c>
      <c r="C100" s="191">
        <v>0.46740000000000004</v>
      </c>
      <c r="D100" s="114"/>
      <c r="E100" s="191">
        <v>0</v>
      </c>
      <c r="F100" s="114">
        <f t="shared" si="15"/>
        <v>-1</v>
      </c>
      <c r="G100" s="191">
        <v>1.7399999999999999E-2</v>
      </c>
      <c r="H100" s="114" t="str">
        <f t="shared" si="15"/>
        <v>-</v>
      </c>
      <c r="I100" s="191">
        <v>0.53670000000000007</v>
      </c>
      <c r="J100" s="114">
        <f t="shared" si="15"/>
        <v>29.844827586206904</v>
      </c>
      <c r="K100" s="191">
        <v>0.64219999999999999</v>
      </c>
      <c r="L100" s="114">
        <f t="shared" si="16"/>
        <v>0.19657164151294926</v>
      </c>
      <c r="M100" s="191">
        <v>0.84499999999999997</v>
      </c>
      <c r="N100" s="114">
        <f t="shared" si="17"/>
        <v>0.3157894736842104</v>
      </c>
      <c r="O100" s="114">
        <f t="shared" si="18"/>
        <v>0.80787334189131355</v>
      </c>
    </row>
    <row r="101" spans="2:15" x14ac:dyDescent="0.25">
      <c r="B101" s="112" t="s">
        <v>76</v>
      </c>
      <c r="C101" s="191">
        <v>0.43159999999999998</v>
      </c>
      <c r="D101" s="114"/>
      <c r="E101" s="191">
        <v>0</v>
      </c>
      <c r="F101" s="114">
        <f t="shared" si="15"/>
        <v>-1</v>
      </c>
      <c r="G101" s="191">
        <v>2.9300000000000003E-2</v>
      </c>
      <c r="H101" s="114" t="str">
        <f t="shared" si="15"/>
        <v>-</v>
      </c>
      <c r="I101" s="191">
        <v>0.46679999999999999</v>
      </c>
      <c r="J101" s="114">
        <f t="shared" si="15"/>
        <v>14.931740614334469</v>
      </c>
      <c r="K101" s="191">
        <v>0.57789999999999997</v>
      </c>
      <c r="L101" s="114">
        <f t="shared" si="16"/>
        <v>0.23800342759211657</v>
      </c>
      <c r="M101" s="191">
        <v>0.74480000000000002</v>
      </c>
      <c r="N101" s="114">
        <f t="shared" si="17"/>
        <v>0.28880429139989627</v>
      </c>
      <c r="O101" s="114">
        <f t="shared" si="18"/>
        <v>0.72567191844300294</v>
      </c>
    </row>
    <row r="102" spans="2:15" x14ac:dyDescent="0.25">
      <c r="B102" s="112" t="s">
        <v>78</v>
      </c>
      <c r="C102" s="191">
        <v>0.49729999999999996</v>
      </c>
      <c r="D102" s="114"/>
      <c r="E102" s="191">
        <v>0</v>
      </c>
      <c r="F102" s="114">
        <f t="shared" si="15"/>
        <v>-1</v>
      </c>
      <c r="G102" s="191">
        <v>0.1094</v>
      </c>
      <c r="H102" s="114" t="str">
        <f t="shared" si="15"/>
        <v>-</v>
      </c>
      <c r="I102" s="191">
        <v>0.46140000000000003</v>
      </c>
      <c r="J102" s="114">
        <f t="shared" si="15"/>
        <v>3.2175502742230355</v>
      </c>
      <c r="K102" s="191">
        <v>0.64040000000000008</v>
      </c>
      <c r="L102" s="114">
        <f t="shared" si="16"/>
        <v>0.38794971824880808</v>
      </c>
      <c r="M102" s="191"/>
      <c r="N102" s="114"/>
      <c r="O102" s="114"/>
    </row>
    <row r="103" spans="2:15" x14ac:dyDescent="0.25">
      <c r="B103" s="112" t="s">
        <v>80</v>
      </c>
      <c r="C103" s="191">
        <v>0.52329999999999999</v>
      </c>
      <c r="D103" s="114"/>
      <c r="E103" s="191">
        <v>0</v>
      </c>
      <c r="F103" s="114">
        <f t="shared" si="15"/>
        <v>-1</v>
      </c>
      <c r="G103" s="191">
        <v>0.45779999999999998</v>
      </c>
      <c r="H103" s="114" t="str">
        <f t="shared" si="15"/>
        <v>-</v>
      </c>
      <c r="I103" s="191">
        <v>0.59599999999999997</v>
      </c>
      <c r="J103" s="114">
        <f t="shared" si="15"/>
        <v>0.30187854958497162</v>
      </c>
      <c r="K103" s="191">
        <v>0.7965000000000001</v>
      </c>
      <c r="L103" s="114">
        <f t="shared" si="16"/>
        <v>0.33640939597315467</v>
      </c>
      <c r="M103" s="191"/>
      <c r="N103" s="114"/>
      <c r="O103" s="114"/>
    </row>
    <row r="104" spans="2:15" x14ac:dyDescent="0.25">
      <c r="B104" s="112" t="s">
        <v>82</v>
      </c>
      <c r="C104" s="191">
        <v>0.66139999999999999</v>
      </c>
      <c r="D104" s="114"/>
      <c r="E104" s="191">
        <v>0.15229999999999999</v>
      </c>
      <c r="F104" s="114">
        <f t="shared" si="15"/>
        <v>-0.76973087390384032</v>
      </c>
      <c r="G104" s="191">
        <v>0.53239999999999998</v>
      </c>
      <c r="H104" s="114">
        <f t="shared" si="15"/>
        <v>2.4957321076822061</v>
      </c>
      <c r="I104" s="191">
        <v>0.76709999999999989</v>
      </c>
      <c r="J104" s="114">
        <f t="shared" si="15"/>
        <v>0.4408339594290005</v>
      </c>
      <c r="K104" s="191">
        <v>0.88290000000000002</v>
      </c>
      <c r="L104" s="114">
        <f t="shared" si="16"/>
        <v>0.15095815408682078</v>
      </c>
      <c r="M104" s="191"/>
      <c r="N104" s="114"/>
      <c r="O104" s="114"/>
    </row>
    <row r="105" spans="2:15" x14ac:dyDescent="0.25">
      <c r="B105" s="112" t="s">
        <v>84</v>
      </c>
      <c r="C105" s="191">
        <v>0.59439999999999993</v>
      </c>
      <c r="D105" s="114"/>
      <c r="E105" s="191">
        <v>1.8200000000000001E-2</v>
      </c>
      <c r="F105" s="114">
        <f t="shared" si="15"/>
        <v>-0.96938088829071334</v>
      </c>
      <c r="G105" s="191">
        <v>0.4698</v>
      </c>
      <c r="H105" s="114">
        <f t="shared" si="15"/>
        <v>24.81318681318681</v>
      </c>
      <c r="I105" s="191">
        <v>0.57100000000000006</v>
      </c>
      <c r="J105" s="114">
        <f t="shared" si="15"/>
        <v>0.21541081311196275</v>
      </c>
      <c r="K105" s="191">
        <v>0.70790000000000008</v>
      </c>
      <c r="L105" s="114">
        <f t="shared" si="16"/>
        <v>0.23975481611208416</v>
      </c>
      <c r="M105" s="191"/>
      <c r="N105" s="114"/>
      <c r="O105" s="114"/>
    </row>
    <row r="106" spans="2:15" x14ac:dyDescent="0.25">
      <c r="B106" s="112" t="s">
        <v>86</v>
      </c>
      <c r="C106" s="191">
        <v>0.52910000000000001</v>
      </c>
      <c r="D106" s="114"/>
      <c r="E106" s="191">
        <v>0</v>
      </c>
      <c r="F106" s="114">
        <f t="shared" si="15"/>
        <v>-1</v>
      </c>
      <c r="G106" s="191">
        <v>0.48570000000000002</v>
      </c>
      <c r="H106" s="114" t="str">
        <f t="shared" si="15"/>
        <v>-</v>
      </c>
      <c r="I106" s="191">
        <v>0.63929999999999998</v>
      </c>
      <c r="J106" s="114">
        <f t="shared" si="15"/>
        <v>0.31624459542927719</v>
      </c>
      <c r="K106" s="191">
        <v>0.70120000000000005</v>
      </c>
      <c r="L106" s="114">
        <f t="shared" si="16"/>
        <v>9.6824651963084651E-2</v>
      </c>
      <c r="M106" s="191"/>
      <c r="N106" s="114"/>
      <c r="O106" s="114"/>
    </row>
    <row r="107" spans="2:15" x14ac:dyDescent="0.25">
      <c r="B107" s="112" t="s">
        <v>88</v>
      </c>
      <c r="C107" s="191">
        <v>0.59040000000000004</v>
      </c>
      <c r="D107" s="114"/>
      <c r="E107" s="191">
        <v>6.3600000000000004E-2</v>
      </c>
      <c r="F107" s="114">
        <f t="shared" si="15"/>
        <v>-0.89227642276422769</v>
      </c>
      <c r="G107" s="191">
        <v>0.49979999999999997</v>
      </c>
      <c r="H107" s="114">
        <f t="shared" si="15"/>
        <v>6.8584905660377347</v>
      </c>
      <c r="I107" s="191">
        <v>0.65410000000000001</v>
      </c>
      <c r="J107" s="114">
        <f t="shared" si="15"/>
        <v>0.30872348939575844</v>
      </c>
      <c r="K107" s="191">
        <v>0.64529999999999998</v>
      </c>
      <c r="L107" s="114">
        <f t="shared" si="16"/>
        <v>-1.3453600366916452E-2</v>
      </c>
      <c r="M107" s="191"/>
      <c r="N107" s="114"/>
      <c r="O107" s="114"/>
    </row>
    <row r="108" spans="2:15" x14ac:dyDescent="0.25">
      <c r="B108" s="112" t="s">
        <v>90</v>
      </c>
      <c r="C108" s="191">
        <v>0.62960000000000005</v>
      </c>
      <c r="D108" s="114"/>
      <c r="E108" s="191">
        <v>8.8000000000000009E-2</v>
      </c>
      <c r="F108" s="114">
        <f t="shared" si="15"/>
        <v>-0.86022871664548917</v>
      </c>
      <c r="G108" s="191">
        <v>0.49869999999999998</v>
      </c>
      <c r="H108" s="114">
        <f t="shared" si="15"/>
        <v>4.6670454545454536</v>
      </c>
      <c r="I108" s="191">
        <v>0.67709999999999992</v>
      </c>
      <c r="J108" s="114">
        <f t="shared" si="15"/>
        <v>0.35773009825546409</v>
      </c>
      <c r="K108" s="191">
        <v>0.7772</v>
      </c>
      <c r="L108" s="114">
        <f t="shared" si="16"/>
        <v>0.14783636095111508</v>
      </c>
      <c r="M108" s="191"/>
      <c r="N108" s="114"/>
      <c r="O108" s="114"/>
    </row>
    <row r="109" spans="2:15" ht="15.75" x14ac:dyDescent="0.25">
      <c r="B109" s="115" t="s">
        <v>27</v>
      </c>
      <c r="C109" s="197">
        <f>IFERROR(AVERAGE(C97:C108),"-")</f>
        <v>0.57127499999999998</v>
      </c>
      <c r="D109" s="117"/>
      <c r="E109" s="197">
        <f>IFERROR(AVERAGE(E97:E108),"-")</f>
        <v>0.16763333333333333</v>
      </c>
      <c r="F109" s="117">
        <f t="shared" si="15"/>
        <v>-0.70656280542062344</v>
      </c>
      <c r="G109" s="197">
        <f>IFERROR(AVERAGE(G97:G108),"-")</f>
        <v>0.26006666666666667</v>
      </c>
      <c r="H109" s="117">
        <f t="shared" si="15"/>
        <v>0.55140186915887845</v>
      </c>
      <c r="I109" s="197">
        <f>IFERROR(AVERAGE(I97:I108),"-")</f>
        <v>0.58170833333333338</v>
      </c>
      <c r="J109" s="117">
        <f t="shared" si="15"/>
        <v>1.2367662137913356</v>
      </c>
      <c r="K109" s="197">
        <f>IFERROR(AVERAGE(K97:K108),"-")</f>
        <v>0.69203333333333339</v>
      </c>
      <c r="L109" s="117">
        <f t="shared" si="16"/>
        <v>0.18965690136809688</v>
      </c>
      <c r="M109" s="197">
        <f>IFERROR(AVERAGE(M97:M108),"-")</f>
        <v>0.78422000000000014</v>
      </c>
      <c r="N109" s="117">
        <v>0.24480679586718357</v>
      </c>
      <c r="O109" s="117">
        <v>0.39046079611395301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16EAD-FB4F-41FB-B168-68110CC4AFC0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38937-7474-4F4B-B245-3E1550EDE703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9F6BD-DB4B-4544-A062-3FE9460EA340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8"/>
    </row>
    <row r="5" spans="2:54" ht="50.25" customHeight="1" thickBot="1" x14ac:dyDescent="0.3">
      <c r="B5" s="267" t="s">
        <v>159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160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161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9" t="s">
        <v>259</v>
      </c>
      <c r="D7" s="199" t="s">
        <v>266</v>
      </c>
      <c r="E7" s="199" t="s">
        <v>261</v>
      </c>
      <c r="F7" s="88" t="s">
        <v>262</v>
      </c>
      <c r="G7" s="88" t="s">
        <v>263</v>
      </c>
      <c r="H7" s="12" t="str">
        <f>CONCATENATE("var. ",RIGHT(G7,2),"/",RIGHT(F7,2))</f>
        <v>var. 24/23</v>
      </c>
      <c r="I7" s="200" t="str">
        <f>CONCATENATE("var. ",RIGHT(G7,2),"/",RIGHT(C7,2))</f>
        <v>var. 24/19</v>
      </c>
      <c r="J7" s="199" t="s">
        <v>231</v>
      </c>
      <c r="K7" s="201" t="s">
        <v>222</v>
      </c>
      <c r="L7" s="201" t="s">
        <v>223</v>
      </c>
      <c r="M7" s="11" t="s">
        <v>224</v>
      </c>
      <c r="N7" s="11" t="s">
        <v>225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9" t="s">
        <v>259</v>
      </c>
      <c r="T7" s="201" t="s">
        <v>266</v>
      </c>
      <c r="U7" s="201" t="s">
        <v>261</v>
      </c>
      <c r="V7" s="88" t="s">
        <v>262</v>
      </c>
      <c r="W7" s="88" t="s">
        <v>263</v>
      </c>
      <c r="X7" s="12" t="str">
        <f>CONCATENATE("var. ",RIGHT(W7,2),"/",RIGHT(V7,2))</f>
        <v>var. 24/23</v>
      </c>
      <c r="Y7" s="200" t="str">
        <f>CONCATENATE("var. ",RIGHT(W7,2),"/",RIGHT(S7,2))</f>
        <v>var. 24/19</v>
      </c>
      <c r="Z7" s="199" t="s">
        <v>231</v>
      </c>
      <c r="AA7" s="199" t="s">
        <v>222</v>
      </c>
      <c r="AB7" s="199" t="s">
        <v>223</v>
      </c>
      <c r="AC7" s="11" t="s">
        <v>224</v>
      </c>
      <c r="AD7" s="11" t="s">
        <v>225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9" t="s">
        <v>259</v>
      </c>
      <c r="AJ7" s="201" t="s">
        <v>266</v>
      </c>
      <c r="AK7" s="201" t="s">
        <v>261</v>
      </c>
      <c r="AL7" s="88" t="s">
        <v>262</v>
      </c>
      <c r="AM7" s="88" t="s">
        <v>263</v>
      </c>
      <c r="AN7" s="12" t="str">
        <f>CONCATENATE("var. ",RIGHT(AM7,2),"/",RIGHT(AL7,2))</f>
        <v>var. 24/23</v>
      </c>
      <c r="AO7" s="200" t="str">
        <f>CONCATENATE("dif. ",RIGHT(AM7,2),"/",RIGHT(AL7,2))</f>
        <v>dif. 24/23</v>
      </c>
      <c r="AP7" s="200" t="str">
        <f>CONCATENATE("var. ",RIGHT(AM7,2),"/",RIGHT(AI7,2))</f>
        <v>var. 24/19</v>
      </c>
      <c r="AQ7" s="200" t="str">
        <f>CONCATENATE("dif. ",RIGHT(AM7,2),"/",RIGHT(AI7,2))</f>
        <v>dif. 24/19</v>
      </c>
      <c r="AR7" s="202" t="str">
        <f>CONCATENATE("cuota ",RIGHT(AM7,2))</f>
        <v>cuota 24</v>
      </c>
      <c r="AS7" s="199" t="s">
        <v>231</v>
      </c>
      <c r="AT7" s="201" t="s">
        <v>222</v>
      </c>
      <c r="AU7" s="201" t="s">
        <v>223</v>
      </c>
      <c r="AV7" s="11" t="s">
        <v>224</v>
      </c>
      <c r="AW7" s="11" t="s">
        <v>225</v>
      </c>
      <c r="AX7" s="12" t="str">
        <f>CONCATENATE("var. ",RIGHT(AW7,2),"/",RIGHT(AV7,2))</f>
        <v>var. 24/23</v>
      </c>
      <c r="AY7" s="200" t="str">
        <f>CONCATENATE("dif. ",RIGHT(AW7,2),"/",RIGHT(AV7,2))</f>
        <v>dif. 24/23</v>
      </c>
      <c r="AZ7" s="200" t="str">
        <f>CONCATENATE("var. ",RIGHT(AW7,2),"/",RIGHT(AS7,2))</f>
        <v>var. 24/20</v>
      </c>
      <c r="BA7" s="200" t="str">
        <f>CONCATENATE("dif. ",RIGHT(AW7,2),"/",RIGHT(AS7,2))</f>
        <v>dif. 24/20</v>
      </c>
      <c r="BB7" s="202" t="str">
        <f>CONCATENATE("cuota ",RIGHT(AW7,2))</f>
        <v>cuota 24</v>
      </c>
    </row>
    <row r="8" spans="2:54" ht="15.75" x14ac:dyDescent="0.25">
      <c r="B8" s="203" t="s">
        <v>40</v>
      </c>
      <c r="C8" s="204">
        <v>90.442003840196293</v>
      </c>
      <c r="D8" s="205">
        <v>89.423468038758116</v>
      </c>
      <c r="E8" s="205">
        <v>105.64044124934222</v>
      </c>
      <c r="F8" s="206">
        <v>111.34863739464056</v>
      </c>
      <c r="G8" s="205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4">
        <v>36.67</v>
      </c>
      <c r="K8" s="207">
        <v>86.17</v>
      </c>
      <c r="L8" s="207">
        <v>87.38</v>
      </c>
      <c r="M8" s="207">
        <v>2248.5699999999997</v>
      </c>
      <c r="N8" s="207">
        <v>102.38</v>
      </c>
      <c r="O8" s="130">
        <f t="shared" ref="O8:O18" si="1">N8/M8-1</f>
        <v>-0.95446884019621359</v>
      </c>
      <c r="P8" s="208">
        <f t="shared" ref="P8:P18" si="2">N8/J8-1</f>
        <v>1.7919280065448593</v>
      </c>
      <c r="R8" s="203" t="s">
        <v>40</v>
      </c>
      <c r="S8" s="204">
        <v>72.652291919048196</v>
      </c>
      <c r="T8" s="206">
        <v>24.61800978023355</v>
      </c>
      <c r="U8" s="206">
        <v>76.315361633408315</v>
      </c>
      <c r="V8" s="206">
        <v>90.871739829036486</v>
      </c>
      <c r="W8" s="206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4">
        <v>2.39</v>
      </c>
      <c r="AA8" s="207">
        <v>29.15</v>
      </c>
      <c r="AB8" s="207">
        <v>61.04</v>
      </c>
      <c r="AC8" s="207">
        <v>1583.26</v>
      </c>
      <c r="AD8" s="207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40</v>
      </c>
      <c r="AI8" s="209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10">
        <v>107551.74</v>
      </c>
      <c r="AT8" s="211">
        <v>19222102.370000001</v>
      </c>
      <c r="AU8" s="211">
        <v>97026873.810000002</v>
      </c>
      <c r="AV8" s="211">
        <v>331089538.37</v>
      </c>
      <c r="AW8" s="211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41</v>
      </c>
      <c r="C9" s="212">
        <v>111.03625690525382</v>
      </c>
      <c r="D9" s="213">
        <v>119.61314873097885</v>
      </c>
      <c r="E9" s="213">
        <v>132.23809490025502</v>
      </c>
      <c r="F9" s="213">
        <v>137.98804402669992</v>
      </c>
      <c r="G9" s="213">
        <v>153.28463003899193</v>
      </c>
      <c r="H9" s="72">
        <f>G9/F9-1</f>
        <v>0.1108544303253709</v>
      </c>
      <c r="I9" s="72">
        <f t="shared" si="0"/>
        <v>0.38049169083381695</v>
      </c>
      <c r="J9" s="212">
        <v>0</v>
      </c>
      <c r="K9" s="213">
        <v>112.98</v>
      </c>
      <c r="L9" s="213">
        <v>108.31</v>
      </c>
      <c r="M9" s="213">
        <v>112.07</v>
      </c>
      <c r="N9" s="213">
        <v>120.74</v>
      </c>
      <c r="O9" s="72">
        <f t="shared" si="1"/>
        <v>7.7362362808958807E-2</v>
      </c>
      <c r="P9" s="72" t="e">
        <f t="shared" si="2"/>
        <v>#DIV/0!</v>
      </c>
      <c r="R9" s="13" t="s">
        <v>41</v>
      </c>
      <c r="S9" s="212">
        <v>93.338639513678345</v>
      </c>
      <c r="T9" s="213">
        <v>34.532290327417726</v>
      </c>
      <c r="U9" s="213">
        <v>102.92898644100693</v>
      </c>
      <c r="V9" s="213">
        <v>118.25142482894158</v>
      </c>
      <c r="W9" s="213">
        <v>132.44852244191219</v>
      </c>
      <c r="X9" s="72">
        <f t="shared" si="3"/>
        <v>0.12005857547600485</v>
      </c>
      <c r="Y9" s="72">
        <f t="shared" si="4"/>
        <v>0.41901063838092978</v>
      </c>
      <c r="Z9" s="212">
        <v>0</v>
      </c>
      <c r="AA9" s="213">
        <v>38.03</v>
      </c>
      <c r="AB9" s="213">
        <v>83.6</v>
      </c>
      <c r="AC9" s="213">
        <v>89.91</v>
      </c>
      <c r="AD9" s="213">
        <v>99.56</v>
      </c>
      <c r="AE9" s="72">
        <f t="shared" si="5"/>
        <v>0.10732955177399628</v>
      </c>
      <c r="AF9" s="72" t="e">
        <f t="shared" si="6"/>
        <v>#DIV/0!</v>
      </c>
      <c r="AH9" s="13" t="s">
        <v>41</v>
      </c>
      <c r="AI9" s="214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5">
        <v>0</v>
      </c>
      <c r="AT9" s="216">
        <v>9477077.6999999993</v>
      </c>
      <c r="AU9" s="216">
        <v>49225047.259999998</v>
      </c>
      <c r="AV9" s="216">
        <v>54760619.090000004</v>
      </c>
      <c r="AW9" s="216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42</v>
      </c>
      <c r="C10" s="212">
        <v>87.333539107317222</v>
      </c>
      <c r="D10" s="213">
        <v>68.605998124772668</v>
      </c>
      <c r="E10" s="213">
        <v>91.749378487789571</v>
      </c>
      <c r="F10" s="213">
        <v>99.58570987428547</v>
      </c>
      <c r="G10" s="213">
        <v>113.78281563761162</v>
      </c>
      <c r="H10" s="72">
        <f>G10/F10-1</f>
        <v>0.14256167658239538</v>
      </c>
      <c r="I10" s="72">
        <f t="shared" si="0"/>
        <v>0.30285359783476751</v>
      </c>
      <c r="J10" s="212">
        <v>0</v>
      </c>
      <c r="K10" s="213">
        <v>67.34</v>
      </c>
      <c r="L10" s="213">
        <v>79.27</v>
      </c>
      <c r="M10" s="213">
        <v>82.53</v>
      </c>
      <c r="N10" s="213">
        <v>97.02</v>
      </c>
      <c r="O10" s="72">
        <f t="shared" si="1"/>
        <v>0.17557251908396942</v>
      </c>
      <c r="P10" s="72" t="e">
        <f t="shared" si="2"/>
        <v>#DIV/0!</v>
      </c>
      <c r="R10" s="17" t="s">
        <v>42</v>
      </c>
      <c r="S10" s="212">
        <v>70.414695108664219</v>
      </c>
      <c r="T10" s="213">
        <v>14.137286315654363</v>
      </c>
      <c r="U10" s="213">
        <v>66.15306212844591</v>
      </c>
      <c r="V10" s="213">
        <v>81.414700866660823</v>
      </c>
      <c r="W10" s="213">
        <v>95.987960191022665</v>
      </c>
      <c r="X10" s="72">
        <f t="shared" si="3"/>
        <v>0.1790003423120059</v>
      </c>
      <c r="Y10" s="72">
        <f t="shared" si="4"/>
        <v>0.36318079689038907</v>
      </c>
      <c r="Z10" s="212">
        <v>0</v>
      </c>
      <c r="AA10" s="213">
        <v>15.16</v>
      </c>
      <c r="AB10" s="213">
        <v>53.96</v>
      </c>
      <c r="AC10" s="213">
        <v>58.56</v>
      </c>
      <c r="AD10" s="213">
        <v>74.69</v>
      </c>
      <c r="AE10" s="72">
        <f t="shared" si="5"/>
        <v>0.27544398907103806</v>
      </c>
      <c r="AF10" s="72" t="e">
        <f t="shared" si="6"/>
        <v>#DIV/0!</v>
      </c>
      <c r="AH10" s="17" t="s">
        <v>42</v>
      </c>
      <c r="AI10" s="214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5">
        <v>0</v>
      </c>
      <c r="AT10" s="216">
        <v>2329043.2799999998</v>
      </c>
      <c r="AU10" s="216">
        <v>24139704.43</v>
      </c>
      <c r="AV10" s="216">
        <v>25469490.43</v>
      </c>
      <c r="AW10" s="216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43</v>
      </c>
      <c r="C11" s="212">
        <v>68.923029771343678</v>
      </c>
      <c r="D11" s="213">
        <v>54.385695459573327</v>
      </c>
      <c r="E11" s="213">
        <v>69.053002298236166</v>
      </c>
      <c r="F11" s="213">
        <v>78.125708533032878</v>
      </c>
      <c r="G11" s="213">
        <v>86.04087629442229</v>
      </c>
      <c r="H11" s="72">
        <f>G11/F11-1</f>
        <v>0.1013132285135403</v>
      </c>
      <c r="I11" s="72">
        <f t="shared" si="0"/>
        <v>0.24836178240956763</v>
      </c>
      <c r="J11" s="212">
        <v>0</v>
      </c>
      <c r="K11" s="213">
        <v>50.39</v>
      </c>
      <c r="L11" s="213">
        <v>66.709999999999994</v>
      </c>
      <c r="M11" s="213">
        <v>58.18</v>
      </c>
      <c r="N11" s="213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43</v>
      </c>
      <c r="S11" s="212">
        <v>48.979817864189428</v>
      </c>
      <c r="T11" s="213">
        <v>19.218728302184203</v>
      </c>
      <c r="U11" s="213">
        <v>49.444334994722752</v>
      </c>
      <c r="V11" s="213">
        <v>54.895985344462289</v>
      </c>
      <c r="W11" s="213">
        <v>63.19860642891576</v>
      </c>
      <c r="X11" s="72">
        <f t="shared" si="3"/>
        <v>0.15124277362645078</v>
      </c>
      <c r="Y11" s="72">
        <f t="shared" si="4"/>
        <v>0.29029892687947512</v>
      </c>
      <c r="Z11" s="212">
        <v>0</v>
      </c>
      <c r="AA11" s="213">
        <v>19.03</v>
      </c>
      <c r="AB11" s="213">
        <v>35.21</v>
      </c>
      <c r="AC11" s="213">
        <v>27.56</v>
      </c>
      <c r="AD11" s="213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43</v>
      </c>
      <c r="AI11" s="214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5">
        <v>0</v>
      </c>
      <c r="AT11" s="216">
        <v>139202.99</v>
      </c>
      <c r="AU11" s="216">
        <v>447473.95</v>
      </c>
      <c r="AV11" s="216">
        <v>384494.2</v>
      </c>
      <c r="AW11" s="216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44</v>
      </c>
      <c r="C12" s="212">
        <v>154.5092213144126</v>
      </c>
      <c r="D12" s="213">
        <v>154.48940917080748</v>
      </c>
      <c r="E12" s="213">
        <v>236.67629712851519</v>
      </c>
      <c r="F12" s="213">
        <v>166.96534083631551</v>
      </c>
      <c r="G12" s="213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2">
        <v>0</v>
      </c>
      <c r="K12" s="213">
        <v>160.93</v>
      </c>
      <c r="L12" s="213">
        <v>104.86</v>
      </c>
      <c r="M12" s="213">
        <v>153.51</v>
      </c>
      <c r="N12" s="213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44</v>
      </c>
      <c r="S12" s="212">
        <v>112.39228111608712</v>
      </c>
      <c r="T12" s="213">
        <v>36.316833258124703</v>
      </c>
      <c r="U12" s="213">
        <v>117.61546768022718</v>
      </c>
      <c r="V12" s="213">
        <v>92.168248419946877</v>
      </c>
      <c r="W12" s="213">
        <v>127.96940866594741</v>
      </c>
      <c r="X12" s="72">
        <f t="shared" si="3"/>
        <v>0.38843268543934384</v>
      </c>
      <c r="Y12" s="72">
        <f t="shared" si="4"/>
        <v>0.13859606189299667</v>
      </c>
      <c r="Z12" s="212">
        <v>0</v>
      </c>
      <c r="AA12" s="213">
        <v>51.71</v>
      </c>
      <c r="AB12" s="213">
        <v>40.42</v>
      </c>
      <c r="AC12" s="213">
        <v>53.45</v>
      </c>
      <c r="AD12" s="213">
        <v>80.97</v>
      </c>
      <c r="AE12" s="72">
        <f t="shared" si="5"/>
        <v>0.51487371375116919</v>
      </c>
      <c r="AF12" s="72" t="e">
        <f t="shared" si="6"/>
        <v>#DIV/0!</v>
      </c>
      <c r="AH12" s="17" t="s">
        <v>44</v>
      </c>
      <c r="AI12" s="214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5">
        <v>0</v>
      </c>
      <c r="AT12" s="216">
        <v>1957390.92</v>
      </c>
      <c r="AU12" s="216">
        <v>2068539.88</v>
      </c>
      <c r="AV12" s="216">
        <v>2536858.79</v>
      </c>
      <c r="AW12" s="216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45</v>
      </c>
      <c r="C13" s="212">
        <v>53.395862228679078</v>
      </c>
      <c r="D13" s="213">
        <v>35.164202003230017</v>
      </c>
      <c r="E13" s="213">
        <v>56.134315429729149</v>
      </c>
      <c r="F13" s="213">
        <v>63.521467355569442</v>
      </c>
      <c r="G13" s="213">
        <v>73.307692546764059</v>
      </c>
      <c r="H13" s="72">
        <f t="shared" si="17"/>
        <v>0.15406169911685108</v>
      </c>
      <c r="I13" s="72">
        <f t="shared" si="0"/>
        <v>0.37290961297353631</v>
      </c>
      <c r="J13" s="212">
        <v>0</v>
      </c>
      <c r="K13" s="213">
        <v>33.96</v>
      </c>
      <c r="L13" s="213">
        <v>46.88</v>
      </c>
      <c r="M13" s="213">
        <v>54.44</v>
      </c>
      <c r="N13" s="213">
        <v>58.54</v>
      </c>
      <c r="O13" s="72">
        <f t="shared" si="1"/>
        <v>7.5312270389419567E-2</v>
      </c>
      <c r="P13" s="72" t="e">
        <f t="shared" si="2"/>
        <v>#DIV/0!</v>
      </c>
      <c r="R13" s="17" t="s">
        <v>45</v>
      </c>
      <c r="S13" s="212">
        <v>42.106524472874256</v>
      </c>
      <c r="T13" s="213">
        <v>10.539728120072974</v>
      </c>
      <c r="U13" s="213">
        <v>36.382449139046848</v>
      </c>
      <c r="V13" s="213">
        <v>50.331836134752088</v>
      </c>
      <c r="W13" s="213">
        <v>59.591288416812354</v>
      </c>
      <c r="X13" s="72">
        <f t="shared" si="3"/>
        <v>0.18396810037428768</v>
      </c>
      <c r="Y13" s="72">
        <f t="shared" si="4"/>
        <v>0.41525070432260636</v>
      </c>
      <c r="Z13" s="212">
        <v>0</v>
      </c>
      <c r="AA13" s="213">
        <v>14.65</v>
      </c>
      <c r="AB13" s="213">
        <v>30.01</v>
      </c>
      <c r="AC13" s="213">
        <v>36.36</v>
      </c>
      <c r="AD13" s="213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45</v>
      </c>
      <c r="AI13" s="214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5">
        <v>0</v>
      </c>
      <c r="AT13" s="216">
        <v>1280826.01</v>
      </c>
      <c r="AU13" s="216">
        <v>8016409.6399999997</v>
      </c>
      <c r="AV13" s="216">
        <v>10194390.619999999</v>
      </c>
      <c r="AW13" s="216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46</v>
      </c>
      <c r="C14" s="212">
        <v>83.7464852734403</v>
      </c>
      <c r="D14" s="213">
        <v>80.611090552006999</v>
      </c>
      <c r="E14" s="213">
        <v>89.354754765392471</v>
      </c>
      <c r="F14" s="213">
        <v>99.460677559462709</v>
      </c>
      <c r="G14" s="213">
        <v>111.53278240164596</v>
      </c>
      <c r="H14" s="72">
        <f t="shared" si="17"/>
        <v>0.12137565456424659</v>
      </c>
      <c r="I14" s="72">
        <f t="shared" si="0"/>
        <v>0.33179060634581536</v>
      </c>
      <c r="J14" s="212">
        <v>0</v>
      </c>
      <c r="K14" s="213">
        <v>80.28</v>
      </c>
      <c r="L14" s="213">
        <v>82.54</v>
      </c>
      <c r="M14" s="213">
        <v>86.96</v>
      </c>
      <c r="N14" s="213">
        <v>99.78</v>
      </c>
      <c r="O14" s="72">
        <f t="shared" si="1"/>
        <v>0.14742410303587872</v>
      </c>
      <c r="P14" s="72" t="e">
        <f t="shared" si="2"/>
        <v>#DIV/0!</v>
      </c>
      <c r="R14" s="17" t="s">
        <v>46</v>
      </c>
      <c r="S14" s="212">
        <v>55.048026816827388</v>
      </c>
      <c r="T14" s="213">
        <v>31.407207596971087</v>
      </c>
      <c r="U14" s="213">
        <v>69.287823586122954</v>
      </c>
      <c r="V14" s="213">
        <v>81.552824481819684</v>
      </c>
      <c r="W14" s="213">
        <v>94.069200130065227</v>
      </c>
      <c r="X14" s="72">
        <f t="shared" si="3"/>
        <v>0.15347568557893143</v>
      </c>
      <c r="Y14" s="72">
        <f t="shared" si="4"/>
        <v>0.708856894055095</v>
      </c>
      <c r="Z14" s="212">
        <v>0</v>
      </c>
      <c r="AA14" s="213">
        <v>36.950000000000003</v>
      </c>
      <c r="AB14" s="213">
        <v>59.7</v>
      </c>
      <c r="AC14" s="213">
        <v>60.27</v>
      </c>
      <c r="AD14" s="213">
        <v>69.36</v>
      </c>
      <c r="AE14" s="72">
        <f t="shared" si="5"/>
        <v>0.1508213041314086</v>
      </c>
      <c r="AF14" s="72" t="e">
        <f t="shared" si="6"/>
        <v>#DIV/0!</v>
      </c>
      <c r="AH14" s="17" t="s">
        <v>46</v>
      </c>
      <c r="AI14" s="214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5">
        <v>0</v>
      </c>
      <c r="AT14" s="216">
        <v>271492.53999999998</v>
      </c>
      <c r="AU14" s="216">
        <v>627335.91</v>
      </c>
      <c r="AV14" s="216">
        <v>633392.22</v>
      </c>
      <c r="AW14" s="216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47</v>
      </c>
      <c r="C15" s="212">
        <v>86.282504508350229</v>
      </c>
      <c r="D15" s="213">
        <v>107.84751943500432</v>
      </c>
      <c r="E15" s="213">
        <v>118.83918536650482</v>
      </c>
      <c r="F15" s="213">
        <v>141.30959432666666</v>
      </c>
      <c r="G15" s="213">
        <v>163.99167209658259</v>
      </c>
      <c r="H15" s="72">
        <f t="shared" si="17"/>
        <v>0.160513359888937</v>
      </c>
      <c r="I15" s="72">
        <f t="shared" si="0"/>
        <v>0.90063643876623733</v>
      </c>
      <c r="J15" s="212">
        <v>0</v>
      </c>
      <c r="K15" s="213">
        <v>92.13</v>
      </c>
      <c r="L15" s="213">
        <v>110.06</v>
      </c>
      <c r="M15" s="213">
        <v>137.72</v>
      </c>
      <c r="N15" s="213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47</v>
      </c>
      <c r="S15" s="212">
        <v>68.659172764831695</v>
      </c>
      <c r="T15" s="213">
        <v>44.959498197315753</v>
      </c>
      <c r="U15" s="213">
        <v>88.148081426396161</v>
      </c>
      <c r="V15" s="213">
        <v>111.84802044236957</v>
      </c>
      <c r="W15" s="213">
        <v>141.36123737760903</v>
      </c>
      <c r="X15" s="72">
        <f t="shared" si="3"/>
        <v>0.26386892515854887</v>
      </c>
      <c r="Y15" s="72">
        <f t="shared" si="4"/>
        <v>1.058883491966808</v>
      </c>
      <c r="Z15" s="212">
        <v>0</v>
      </c>
      <c r="AA15" s="213">
        <v>47.09</v>
      </c>
      <c r="AB15" s="213">
        <v>74.209999999999994</v>
      </c>
      <c r="AC15" s="213">
        <v>101.32</v>
      </c>
      <c r="AD15" s="213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47</v>
      </c>
      <c r="AI15" s="214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5">
        <v>0</v>
      </c>
      <c r="AT15" s="216">
        <v>919570.67</v>
      </c>
      <c r="AU15" s="216">
        <v>3319775.68</v>
      </c>
      <c r="AV15" s="216">
        <v>5606630.8099999996</v>
      </c>
      <c r="AW15" s="216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48</v>
      </c>
      <c r="C16" s="212">
        <v>65.704652006396628</v>
      </c>
      <c r="D16" s="213">
        <v>63.394620252519019</v>
      </c>
      <c r="E16" s="213">
        <v>75.761882314410343</v>
      </c>
      <c r="F16" s="213">
        <v>87.685735766659221</v>
      </c>
      <c r="G16" s="213">
        <v>97.331889797767843</v>
      </c>
      <c r="H16" s="72">
        <f t="shared" si="17"/>
        <v>0.11000824645844376</v>
      </c>
      <c r="I16" s="72">
        <f t="shared" si="0"/>
        <v>0.48135461988737371</v>
      </c>
      <c r="J16" s="212">
        <v>0</v>
      </c>
      <c r="K16" s="213">
        <v>65.77</v>
      </c>
      <c r="L16" s="213">
        <v>71.44</v>
      </c>
      <c r="M16" s="213">
        <v>78.97</v>
      </c>
      <c r="N16" s="213">
        <v>79.5</v>
      </c>
      <c r="O16" s="72">
        <f t="shared" si="1"/>
        <v>6.7114093959732557E-3</v>
      </c>
      <c r="P16" s="72" t="e">
        <f t="shared" si="2"/>
        <v>#DIV/0!</v>
      </c>
      <c r="R16" s="17" t="s">
        <v>48</v>
      </c>
      <c r="S16" s="212">
        <v>46.860015705015059</v>
      </c>
      <c r="T16" s="213">
        <v>26.247603193336275</v>
      </c>
      <c r="U16" s="213">
        <v>56.218571331512265</v>
      </c>
      <c r="V16" s="213">
        <v>64.730510163947514</v>
      </c>
      <c r="W16" s="213">
        <v>75.245820492638387</v>
      </c>
      <c r="X16" s="72">
        <f t="shared" si="3"/>
        <v>0.16244751203193064</v>
      </c>
      <c r="Y16" s="72">
        <f t="shared" si="4"/>
        <v>0.60575747490808918</v>
      </c>
      <c r="Z16" s="212">
        <v>0</v>
      </c>
      <c r="AA16" s="213">
        <v>28.77</v>
      </c>
      <c r="AB16" s="213">
        <v>52.03</v>
      </c>
      <c r="AC16" s="213">
        <v>48.39</v>
      </c>
      <c r="AD16" s="213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48</v>
      </c>
      <c r="AI16" s="214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5">
        <v>0</v>
      </c>
      <c r="AT16" s="216">
        <v>1115784.1499999999</v>
      </c>
      <c r="AU16" s="216">
        <v>2327395.5499999998</v>
      </c>
      <c r="AV16" s="216">
        <v>2293561.5499999998</v>
      </c>
      <c r="AW16" s="216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49</v>
      </c>
      <c r="C17" s="212">
        <v>96.555494271359834</v>
      </c>
      <c r="D17" s="213">
        <v>84.79904791982085</v>
      </c>
      <c r="E17" s="213">
        <v>108.55793877235132</v>
      </c>
      <c r="F17" s="213">
        <v>124.89683916108375</v>
      </c>
      <c r="G17" s="213">
        <v>138.28996695676636</v>
      </c>
      <c r="H17" s="72">
        <f t="shared" si="17"/>
        <v>0.10723352076515758</v>
      </c>
      <c r="I17" s="72">
        <f t="shared" si="0"/>
        <v>0.43223301791730107</v>
      </c>
      <c r="J17" s="212">
        <v>0</v>
      </c>
      <c r="K17" s="213">
        <v>80.63</v>
      </c>
      <c r="L17" s="213">
        <v>95.86</v>
      </c>
      <c r="M17" s="213">
        <v>113.97</v>
      </c>
      <c r="N17" s="213">
        <v>122.94</v>
      </c>
      <c r="O17" s="72">
        <f t="shared" si="1"/>
        <v>7.8704922347986317E-2</v>
      </c>
      <c r="P17" s="72" t="e">
        <f t="shared" si="2"/>
        <v>#DIV/0!</v>
      </c>
      <c r="R17" s="17" t="s">
        <v>49</v>
      </c>
      <c r="S17" s="212">
        <v>70.445792467793524</v>
      </c>
      <c r="T17" s="213">
        <v>25.330788310187259</v>
      </c>
      <c r="U17" s="213">
        <v>77.907610986334461</v>
      </c>
      <c r="V17" s="213">
        <v>103.81438075227631</v>
      </c>
      <c r="W17" s="213">
        <v>119.46333206455625</v>
      </c>
      <c r="X17" s="72">
        <f t="shared" si="3"/>
        <v>0.15073972602718455</v>
      </c>
      <c r="Y17" s="72">
        <f t="shared" si="4"/>
        <v>0.69581926584433873</v>
      </c>
      <c r="Z17" s="212">
        <v>0</v>
      </c>
      <c r="AA17" s="213">
        <v>29.03</v>
      </c>
      <c r="AB17" s="213">
        <v>65.599999999999994</v>
      </c>
      <c r="AC17" s="213">
        <v>86.93</v>
      </c>
      <c r="AD17" s="213">
        <v>98.95</v>
      </c>
      <c r="AE17" s="72">
        <f t="shared" si="5"/>
        <v>0.13827217301276873</v>
      </c>
      <c r="AF17" s="72" t="e">
        <f t="shared" si="6"/>
        <v>#DIV/0!</v>
      </c>
      <c r="AH17" s="17" t="s">
        <v>49</v>
      </c>
      <c r="AI17" s="214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5">
        <v>0</v>
      </c>
      <c r="AT17" s="216">
        <v>882765.87</v>
      </c>
      <c r="AU17" s="216">
        <v>5533119.9100000001</v>
      </c>
      <c r="AV17" s="216">
        <v>7023051.9699999997</v>
      </c>
      <c r="AW17" s="216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50</v>
      </c>
      <c r="C18" s="212">
        <v>54.530845033696238</v>
      </c>
      <c r="D18" s="213">
        <v>79.290809248569559</v>
      </c>
      <c r="E18" s="213">
        <v>62.000242937734313</v>
      </c>
      <c r="F18" s="213">
        <v>71.091270430905183</v>
      </c>
      <c r="G18" s="213">
        <v>77.162788348329599</v>
      </c>
      <c r="H18" s="72">
        <f t="shared" si="17"/>
        <v>8.5404549399991758E-2</v>
      </c>
      <c r="I18" s="72">
        <f t="shared" si="0"/>
        <v>0.41503012287171437</v>
      </c>
      <c r="J18" s="212">
        <v>0</v>
      </c>
      <c r="K18" s="213">
        <v>79.44</v>
      </c>
      <c r="L18" s="213">
        <v>51.13</v>
      </c>
      <c r="M18" s="213">
        <v>53.39</v>
      </c>
      <c r="N18" s="213">
        <v>54.91</v>
      </c>
      <c r="O18" s="72">
        <f t="shared" si="1"/>
        <v>2.8469750889679624E-2</v>
      </c>
      <c r="P18" s="72" t="e">
        <f t="shared" si="2"/>
        <v>#DIV/0!</v>
      </c>
      <c r="R18" s="21" t="s">
        <v>50</v>
      </c>
      <c r="S18" s="212">
        <v>42.431086714563492</v>
      </c>
      <c r="T18" s="213">
        <v>16.728878531526679</v>
      </c>
      <c r="U18" s="213">
        <v>42.193841171498114</v>
      </c>
      <c r="V18" s="213">
        <v>57.98342362668452</v>
      </c>
      <c r="W18" s="213">
        <v>63.589757842486854</v>
      </c>
      <c r="X18" s="72">
        <f t="shared" si="3"/>
        <v>9.6688568303549438E-2</v>
      </c>
      <c r="Y18" s="72">
        <f t="shared" si="4"/>
        <v>0.49865965654518907</v>
      </c>
      <c r="Z18" s="212">
        <v>0</v>
      </c>
      <c r="AA18" s="213">
        <v>30.5</v>
      </c>
      <c r="AB18" s="213">
        <v>34.869999999999997</v>
      </c>
      <c r="AC18" s="213">
        <v>38.43</v>
      </c>
      <c r="AD18" s="213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50</v>
      </c>
      <c r="AI18" s="214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5">
        <v>0</v>
      </c>
      <c r="AT18" s="216">
        <v>848948.24</v>
      </c>
      <c r="AU18" s="216">
        <v>1322071.6100000001</v>
      </c>
      <c r="AV18" s="216">
        <v>1460689.78</v>
      </c>
      <c r="AW18" s="216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7"/>
      <c r="BB19" s="102"/>
    </row>
    <row r="20" spans="2:54" x14ac:dyDescent="0.25">
      <c r="B20" s="103" t="s">
        <v>52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52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52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265" t="s">
        <v>162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R21" s="265" t="s">
        <v>163</v>
      </c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H21" s="305" t="s">
        <v>164</v>
      </c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</row>
    <row r="22" spans="2:54" ht="24" customHeight="1" x14ac:dyDescent="0.25">
      <c r="B22" s="265" t="s">
        <v>165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R22" s="306" t="s">
        <v>166</v>
      </c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P22" s="118"/>
      <c r="AQ22" s="118"/>
      <c r="AW22" s="50">
        <f>AW11/N11</f>
        <v>5182.1398774605659</v>
      </c>
    </row>
    <row r="23" spans="2:54" x14ac:dyDescent="0.2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</row>
    <row r="27" spans="2:54" ht="50.25" customHeight="1" thickBot="1" x14ac:dyDescent="0.3">
      <c r="B27" s="267" t="s">
        <v>167</v>
      </c>
      <c r="C27" s="267"/>
      <c r="D27" s="267"/>
      <c r="E27" s="267"/>
      <c r="F27" s="267"/>
      <c r="G27" s="267"/>
      <c r="H27" s="267"/>
      <c r="I27" s="267"/>
      <c r="R27" s="267" t="s">
        <v>168</v>
      </c>
      <c r="S27" s="267"/>
      <c r="T27" s="267"/>
      <c r="U27" s="267"/>
      <c r="V27" s="267"/>
      <c r="W27" s="267"/>
      <c r="X27" s="267"/>
      <c r="Y27" s="267"/>
      <c r="AH27" s="267" t="s">
        <v>169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200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200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200" t="str">
        <f>CONCATENATE("var. ",RIGHT(AM29,2),"/",RIGHT(AJ29,2))</f>
        <v>var. 23/20</v>
      </c>
    </row>
    <row r="30" spans="2:54" ht="15.75" x14ac:dyDescent="0.25">
      <c r="B30" s="203" t="s">
        <v>40</v>
      </c>
      <c r="C30" s="204">
        <v>87.94</v>
      </c>
      <c r="D30" s="204">
        <v>95.05</v>
      </c>
      <c r="E30" s="204">
        <v>99.07</v>
      </c>
      <c r="F30" s="204">
        <v>105.63</v>
      </c>
      <c r="G30" s="204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3" t="s">
        <v>40</v>
      </c>
      <c r="S30" s="204">
        <v>70.459999999999994</v>
      </c>
      <c r="T30" s="204">
        <v>47.83</v>
      </c>
      <c r="U30" s="204">
        <v>53</v>
      </c>
      <c r="V30" s="204">
        <v>80.58</v>
      </c>
      <c r="W30" s="204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3" t="s">
        <v>40</v>
      </c>
      <c r="AI30" s="210">
        <v>1422023576.4000001</v>
      </c>
      <c r="AJ30" s="210">
        <v>477122731.20999998</v>
      </c>
      <c r="AK30" s="210">
        <v>651901800.17999995</v>
      </c>
      <c r="AL30" s="210">
        <v>1528879517.8</v>
      </c>
      <c r="AM30" s="210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41</v>
      </c>
      <c r="C31" s="212">
        <v>107.11</v>
      </c>
      <c r="D31" s="212">
        <v>119.42</v>
      </c>
      <c r="E31" s="212">
        <v>126.49</v>
      </c>
      <c r="F31" s="212">
        <v>131.02000000000001</v>
      </c>
      <c r="G31" s="212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41</v>
      </c>
      <c r="S31" s="212">
        <v>89.94</v>
      </c>
      <c r="T31" s="213">
        <v>61.17</v>
      </c>
      <c r="U31" s="213">
        <v>72.88</v>
      </c>
      <c r="V31" s="213">
        <v>107.72</v>
      </c>
      <c r="W31" s="213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41</v>
      </c>
      <c r="AI31" s="215">
        <v>636659325.91999996</v>
      </c>
      <c r="AJ31" s="216">
        <v>217815325.03999999</v>
      </c>
      <c r="AK31" s="216">
        <v>333738906.93000001</v>
      </c>
      <c r="AL31" s="216">
        <v>743382276.49000001</v>
      </c>
      <c r="AM31" s="216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42</v>
      </c>
      <c r="C32" s="212">
        <v>84.930000000000021</v>
      </c>
      <c r="D32" s="212">
        <v>89.5</v>
      </c>
      <c r="E32" s="212">
        <v>85.87</v>
      </c>
      <c r="F32" s="212">
        <v>93.47</v>
      </c>
      <c r="G32" s="212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42</v>
      </c>
      <c r="S32" s="212">
        <v>68.489999999999995</v>
      </c>
      <c r="T32" s="213">
        <v>44.55</v>
      </c>
      <c r="U32" s="213">
        <v>43.14</v>
      </c>
      <c r="V32" s="213">
        <v>71.23</v>
      </c>
      <c r="W32" s="213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42</v>
      </c>
      <c r="AI32" s="215">
        <v>393325543.29000002</v>
      </c>
      <c r="AJ32" s="216">
        <v>122348722.31</v>
      </c>
      <c r="AK32" s="216">
        <v>137154616.22</v>
      </c>
      <c r="AL32" s="216">
        <v>381071528.48000002</v>
      </c>
      <c r="AM32" s="216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43</v>
      </c>
      <c r="C33" s="212">
        <v>67.28</v>
      </c>
      <c r="D33" s="212">
        <v>70.819999999999993</v>
      </c>
      <c r="E33" s="212">
        <v>66.41</v>
      </c>
      <c r="F33" s="212">
        <v>77.45</v>
      </c>
      <c r="G33" s="212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43</v>
      </c>
      <c r="S33" s="212">
        <v>47.78</v>
      </c>
      <c r="T33" s="213">
        <v>38.090000000000003</v>
      </c>
      <c r="U33" s="213">
        <v>36.92</v>
      </c>
      <c r="V33" s="213">
        <v>53.920000000000009</v>
      </c>
      <c r="W33" s="213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43</v>
      </c>
      <c r="AI33" s="215">
        <v>9017206.9299999997</v>
      </c>
      <c r="AJ33" s="216">
        <v>2812428.07</v>
      </c>
      <c r="AK33" s="216">
        <v>4381169.17</v>
      </c>
      <c r="AL33" s="216">
        <v>8179727.9699999997</v>
      </c>
      <c r="AM33" s="216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44</v>
      </c>
      <c r="C34" s="212">
        <v>145.08000000000001</v>
      </c>
      <c r="D34" s="212">
        <v>135.87</v>
      </c>
      <c r="E34" s="212">
        <v>154.08000000000001</v>
      </c>
      <c r="F34" s="212">
        <v>185.51</v>
      </c>
      <c r="G34" s="212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44</v>
      </c>
      <c r="S34" s="212">
        <v>107</v>
      </c>
      <c r="T34" s="213">
        <v>44.86</v>
      </c>
      <c r="U34" s="213">
        <v>46.13</v>
      </c>
      <c r="V34" s="213">
        <v>94.79</v>
      </c>
      <c r="W34" s="213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44</v>
      </c>
      <c r="AI34" s="215">
        <v>61080446.18</v>
      </c>
      <c r="AJ34" s="216">
        <v>19929247.640000001</v>
      </c>
      <c r="AK34" s="216">
        <v>22694182.550000001</v>
      </c>
      <c r="AL34" s="216">
        <v>56687870.049999997</v>
      </c>
      <c r="AM34" s="216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45</v>
      </c>
      <c r="C35" s="212">
        <v>53.04999999999999</v>
      </c>
      <c r="D35" s="212">
        <v>53.52</v>
      </c>
      <c r="E35" s="212">
        <v>51.25</v>
      </c>
      <c r="F35" s="212">
        <v>59.12</v>
      </c>
      <c r="G35" s="212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45</v>
      </c>
      <c r="S35" s="212">
        <v>41.28</v>
      </c>
      <c r="T35" s="213">
        <v>28.760000000000005</v>
      </c>
      <c r="U35" s="213">
        <v>28.24</v>
      </c>
      <c r="V35" s="213">
        <v>42.01</v>
      </c>
      <c r="W35" s="213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45</v>
      </c>
      <c r="AI35" s="215">
        <v>155171276.53999999</v>
      </c>
      <c r="AJ35" s="216">
        <v>46497100.399999999</v>
      </c>
      <c r="AK35" s="216">
        <v>54944687.289999999</v>
      </c>
      <c r="AL35" s="216">
        <v>136922674.63999999</v>
      </c>
      <c r="AM35" s="216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46</v>
      </c>
      <c r="C36" s="212">
        <v>81.38</v>
      </c>
      <c r="D36" s="212">
        <v>86.79</v>
      </c>
      <c r="E36" s="212">
        <v>84.44</v>
      </c>
      <c r="F36" s="212">
        <v>89.45</v>
      </c>
      <c r="G36" s="212">
        <v>98.5</v>
      </c>
      <c r="H36" s="72">
        <f>G36/F36-1</f>
        <v>0.10117384013415309</v>
      </c>
      <c r="I36" s="72">
        <f t="shared" si="18"/>
        <v>0.13492337826938572</v>
      </c>
      <c r="R36" s="17" t="s">
        <v>46</v>
      </c>
      <c r="S36" s="212">
        <v>51.62</v>
      </c>
      <c r="T36" s="213">
        <v>49.1</v>
      </c>
      <c r="U36" s="213">
        <v>45.63</v>
      </c>
      <c r="V36" s="213">
        <v>64.64</v>
      </c>
      <c r="W36" s="213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46</v>
      </c>
      <c r="AI36" s="215">
        <v>6868734.8799999999</v>
      </c>
      <c r="AJ36" s="216">
        <v>3114952.08</v>
      </c>
      <c r="AK36" s="216">
        <v>4498900.47</v>
      </c>
      <c r="AL36" s="216">
        <v>7864755.4299999997</v>
      </c>
      <c r="AM36" s="216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47</v>
      </c>
      <c r="C37" s="212">
        <v>85.19</v>
      </c>
      <c r="D37" s="212">
        <v>106.13</v>
      </c>
      <c r="E37" s="212">
        <v>125.31</v>
      </c>
      <c r="F37" s="212">
        <v>128.06</v>
      </c>
      <c r="G37" s="212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47</v>
      </c>
      <c r="S37" s="212">
        <v>67.78</v>
      </c>
      <c r="T37" s="213">
        <v>64.31</v>
      </c>
      <c r="U37" s="213">
        <v>82.55</v>
      </c>
      <c r="V37" s="213">
        <v>96.70999999999998</v>
      </c>
      <c r="W37" s="213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47</v>
      </c>
      <c r="AI37" s="215">
        <v>42420393.43</v>
      </c>
      <c r="AJ37" s="216">
        <v>18804870.850000001</v>
      </c>
      <c r="AK37" s="216">
        <v>30921945.879999999</v>
      </c>
      <c r="AL37" s="216">
        <v>58482134.030000001</v>
      </c>
      <c r="AM37" s="216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48</v>
      </c>
      <c r="C38" s="212">
        <v>63.43</v>
      </c>
      <c r="D38" s="212">
        <v>64.19</v>
      </c>
      <c r="E38" s="212">
        <v>68.989999999999995</v>
      </c>
      <c r="F38" s="212">
        <v>76.34</v>
      </c>
      <c r="G38" s="212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48</v>
      </c>
      <c r="S38" s="212">
        <v>43.26</v>
      </c>
      <c r="T38" s="213">
        <v>33.54</v>
      </c>
      <c r="U38" s="213">
        <v>37.840000000000003</v>
      </c>
      <c r="V38" s="213">
        <v>53.16</v>
      </c>
      <c r="W38" s="213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48</v>
      </c>
      <c r="AI38" s="215">
        <v>23173738.510000002</v>
      </c>
      <c r="AJ38" s="216">
        <v>10173605.369999999</v>
      </c>
      <c r="AK38" s="216">
        <v>16610861.380000001</v>
      </c>
      <c r="AL38" s="216">
        <v>27747259.210000001</v>
      </c>
      <c r="AM38" s="216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49</v>
      </c>
      <c r="C39" s="212">
        <v>92.8</v>
      </c>
      <c r="D39" s="212">
        <v>102.24</v>
      </c>
      <c r="E39" s="212">
        <v>98.71</v>
      </c>
      <c r="F39" s="212">
        <v>114.5</v>
      </c>
      <c r="G39" s="212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49</v>
      </c>
      <c r="S39" s="212">
        <v>71.48</v>
      </c>
      <c r="T39" s="213">
        <v>50.94</v>
      </c>
      <c r="U39" s="213">
        <v>53.72</v>
      </c>
      <c r="V39" s="213">
        <v>88.72</v>
      </c>
      <c r="W39" s="213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49</v>
      </c>
      <c r="AI39" s="215">
        <v>73857149.140000001</v>
      </c>
      <c r="AJ39" s="216">
        <v>28411183</v>
      </c>
      <c r="AK39" s="216">
        <v>34127770.07</v>
      </c>
      <c r="AL39" s="216">
        <v>88124626.280000001</v>
      </c>
      <c r="AM39" s="216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50</v>
      </c>
      <c r="C40" s="212">
        <v>55.1</v>
      </c>
      <c r="D40" s="212">
        <v>58.1</v>
      </c>
      <c r="E40" s="212">
        <v>74.28</v>
      </c>
      <c r="F40" s="212">
        <v>64.23</v>
      </c>
      <c r="G40" s="212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50</v>
      </c>
      <c r="S40" s="212">
        <v>39.85</v>
      </c>
      <c r="T40" s="213">
        <v>22.7</v>
      </c>
      <c r="U40" s="213">
        <v>29.35</v>
      </c>
      <c r="V40" s="213">
        <v>43.18</v>
      </c>
      <c r="W40" s="213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50</v>
      </c>
      <c r="AI40" s="215">
        <v>20449761.57</v>
      </c>
      <c r="AJ40" s="216">
        <v>7215296.4500000002</v>
      </c>
      <c r="AK40" s="216">
        <v>12828760.220000001</v>
      </c>
      <c r="AL40" s="216">
        <v>20416665.23</v>
      </c>
      <c r="AM40" s="216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07" t="s">
        <v>52</v>
      </c>
      <c r="C42" s="307"/>
      <c r="D42" s="307"/>
      <c r="E42" s="307"/>
      <c r="F42" s="307"/>
      <c r="G42" s="307"/>
      <c r="H42" s="307"/>
      <c r="I42" s="307"/>
      <c r="R42" s="307" t="s">
        <v>52</v>
      </c>
      <c r="S42" s="307"/>
      <c r="T42" s="307"/>
      <c r="U42" s="307"/>
      <c r="V42" s="307"/>
      <c r="W42" s="307"/>
      <c r="X42" s="307"/>
      <c r="Y42" s="307"/>
      <c r="AH42" s="103" t="s">
        <v>52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265" t="s">
        <v>162</v>
      </c>
      <c r="C43" s="265"/>
      <c r="D43" s="265"/>
      <c r="E43" s="265"/>
      <c r="F43" s="265"/>
      <c r="G43" s="265"/>
      <c r="H43" s="265"/>
      <c r="I43" s="265"/>
      <c r="R43" s="265" t="s">
        <v>163</v>
      </c>
      <c r="S43" s="265"/>
      <c r="T43" s="265"/>
      <c r="U43" s="265"/>
      <c r="V43" s="265"/>
      <c r="W43" s="265"/>
      <c r="X43" s="265"/>
      <c r="Y43" s="265"/>
      <c r="AH43" s="305" t="s">
        <v>164</v>
      </c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</row>
    <row r="44" spans="2:44" ht="24" customHeight="1" x14ac:dyDescent="0.25">
      <c r="B44" s="265" t="s">
        <v>165</v>
      </c>
      <c r="C44" s="265"/>
      <c r="D44" s="265"/>
      <c r="E44" s="265"/>
      <c r="F44" s="265"/>
      <c r="G44" s="265"/>
      <c r="H44" s="265"/>
      <c r="I44" s="265"/>
      <c r="R44" s="306" t="s">
        <v>166</v>
      </c>
      <c r="S44" s="306"/>
      <c r="T44" s="306"/>
      <c r="U44" s="306"/>
      <c r="V44" s="306"/>
      <c r="W44" s="306"/>
      <c r="X44" s="306"/>
      <c r="Y44" s="306"/>
      <c r="AI44" s="118"/>
      <c r="AJ44" s="118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243E-0C34-48AB-805B-54763BBA314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7F7A5-5ECB-4940-99E4-9A862C35ECC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19"/>
      <c r="G1" s="219"/>
      <c r="H1" s="219"/>
      <c r="J1" s="219"/>
    </row>
    <row r="3" spans="1:31" s="4" customFormat="1" ht="25.5" customHeight="1" thickBot="1" x14ac:dyDescent="0.3">
      <c r="B3" s="60" t="s">
        <v>312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259</v>
      </c>
      <c r="D5" s="170" t="s">
        <v>260</v>
      </c>
      <c r="E5" s="170" t="s">
        <v>266</v>
      </c>
      <c r="F5" s="170" t="s">
        <v>261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262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263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20" t="s">
        <v>170</v>
      </c>
      <c r="C6" s="221">
        <v>57713</v>
      </c>
      <c r="D6" s="221">
        <v>36009</v>
      </c>
      <c r="E6" s="221">
        <v>19920</v>
      </c>
      <c r="F6" s="221">
        <v>78474</v>
      </c>
      <c r="G6" s="222">
        <f t="shared" ref="G6:G11" si="0">F6/E6-1</f>
        <v>2.939457831325301</v>
      </c>
      <c r="H6" s="221">
        <f t="shared" ref="H6:H11" si="1">F6-E6</f>
        <v>58554</v>
      </c>
      <c r="I6" s="222"/>
      <c r="J6" s="221">
        <v>104659</v>
      </c>
      <c r="K6" s="222">
        <f t="shared" ref="K6:K11" si="2">J6/F6-1</f>
        <v>0.33367739633509186</v>
      </c>
      <c r="L6" s="221">
        <f t="shared" ref="L6:L11" si="3">J6-F6</f>
        <v>26185</v>
      </c>
      <c r="M6" s="222"/>
      <c r="N6" s="221">
        <v>98555</v>
      </c>
      <c r="O6" s="222">
        <f t="shared" ref="O6:O11" si="4">N6/J6-1</f>
        <v>-5.8322743385662013E-2</v>
      </c>
      <c r="P6" s="221">
        <f t="shared" ref="P6:P11" si="5">N6-J6</f>
        <v>-6104</v>
      </c>
      <c r="Q6" s="222">
        <f>N6/C6-1</f>
        <v>0.70767418086046474</v>
      </c>
      <c r="R6" s="221">
        <f>N6-C6</f>
        <v>40842</v>
      </c>
      <c r="S6" s="222"/>
      <c r="T6" s="222"/>
      <c r="V6" s="27"/>
      <c r="AE6" s="1"/>
    </row>
    <row r="7" spans="1:31" ht="18.75" x14ac:dyDescent="0.3">
      <c r="A7" s="4"/>
      <c r="B7" s="220" t="s">
        <v>171</v>
      </c>
      <c r="C7" s="221">
        <v>9273</v>
      </c>
      <c r="D7" s="221">
        <v>7208</v>
      </c>
      <c r="E7" s="221">
        <v>12072</v>
      </c>
      <c r="F7" s="221">
        <v>15168</v>
      </c>
      <c r="G7" s="222">
        <f t="shared" si="0"/>
        <v>0.25646123260437381</v>
      </c>
      <c r="H7" s="221">
        <f t="shared" si="1"/>
        <v>3096</v>
      </c>
      <c r="I7" s="222">
        <f>F7/$F$7</f>
        <v>1</v>
      </c>
      <c r="J7" s="221">
        <v>19220</v>
      </c>
      <c r="K7" s="222">
        <f t="shared" si="2"/>
        <v>0.26714135021097052</v>
      </c>
      <c r="L7" s="221">
        <f t="shared" si="3"/>
        <v>4052</v>
      </c>
      <c r="M7" s="222">
        <f>J7/$J$7</f>
        <v>1</v>
      </c>
      <c r="N7" s="221">
        <v>17517</v>
      </c>
      <c r="O7" s="222">
        <f t="shared" si="4"/>
        <v>-8.8605619146722159E-2</v>
      </c>
      <c r="P7" s="221">
        <f t="shared" si="5"/>
        <v>-1703</v>
      </c>
      <c r="Q7" s="222">
        <f t="shared" ref="Q7:Q11" si="6">N7/C7-1</f>
        <v>0.8890326755095439</v>
      </c>
      <c r="R7" s="221">
        <f t="shared" ref="R7:R11" si="7">N7-C7</f>
        <v>8244</v>
      </c>
      <c r="S7" s="222">
        <f>N7/$N$7</f>
        <v>1</v>
      </c>
      <c r="T7" s="222">
        <f>N7/$N$6</f>
        <v>0.17773831870529147</v>
      </c>
      <c r="V7" s="27"/>
      <c r="W7" s="77"/>
      <c r="AE7" s="1" t="s">
        <v>172</v>
      </c>
    </row>
    <row r="8" spans="1:31" ht="15.75" x14ac:dyDescent="0.25">
      <c r="A8" s="4"/>
      <c r="B8" s="223" t="s">
        <v>97</v>
      </c>
      <c r="C8" s="224">
        <v>6029</v>
      </c>
      <c r="D8" s="224">
        <v>5757</v>
      </c>
      <c r="E8" s="224">
        <v>898</v>
      </c>
      <c r="F8" s="224">
        <v>8596</v>
      </c>
      <c r="G8" s="225">
        <f t="shared" si="0"/>
        <v>8.5723830734966597</v>
      </c>
      <c r="H8" s="224">
        <f t="shared" si="1"/>
        <v>7698</v>
      </c>
      <c r="I8" s="225">
        <f>F8/$F$7</f>
        <v>0.56671940928270037</v>
      </c>
      <c r="J8" s="224">
        <v>11298</v>
      </c>
      <c r="K8" s="225">
        <f t="shared" si="2"/>
        <v>0.31433224755700317</v>
      </c>
      <c r="L8" s="224">
        <f t="shared" si="3"/>
        <v>2702</v>
      </c>
      <c r="M8" s="225">
        <f>J8/$J$7</f>
        <v>0.5878251821019771</v>
      </c>
      <c r="N8" s="224">
        <v>12797</v>
      </c>
      <c r="O8" s="225">
        <f t="shared" si="4"/>
        <v>0.13267835015046914</v>
      </c>
      <c r="P8" s="224">
        <f t="shared" si="5"/>
        <v>1499</v>
      </c>
      <c r="Q8" s="225">
        <f t="shared" si="6"/>
        <v>1.1225742245811907</v>
      </c>
      <c r="R8" s="224">
        <f t="shared" si="7"/>
        <v>6768</v>
      </c>
      <c r="S8" s="225">
        <f>N8/$N$7</f>
        <v>0.73054746817377403</v>
      </c>
      <c r="T8" s="225">
        <f>N8/$N$6</f>
        <v>0.12984627872761403</v>
      </c>
      <c r="V8" s="27"/>
      <c r="W8" s="77"/>
      <c r="AE8" s="1" t="s">
        <v>173</v>
      </c>
    </row>
    <row r="9" spans="1:31" s="4" customFormat="1" x14ac:dyDescent="0.25">
      <c r="B9" s="226" t="s">
        <v>100</v>
      </c>
      <c r="C9" s="227">
        <v>3244</v>
      </c>
      <c r="D9" s="227">
        <v>1451</v>
      </c>
      <c r="E9" s="227">
        <v>11174</v>
      </c>
      <c r="F9" s="227">
        <v>6572</v>
      </c>
      <c r="G9" s="228">
        <f t="shared" si="0"/>
        <v>-0.411848935027743</v>
      </c>
      <c r="H9" s="229">
        <f t="shared" si="1"/>
        <v>-4602</v>
      </c>
      <c r="I9" s="230">
        <f>F9/$F$7</f>
        <v>0.43328059071729957</v>
      </c>
      <c r="J9" s="227">
        <v>7922</v>
      </c>
      <c r="K9" s="228">
        <f t="shared" si="2"/>
        <v>0.20541692026780289</v>
      </c>
      <c r="L9" s="229">
        <f t="shared" si="3"/>
        <v>1350</v>
      </c>
      <c r="M9" s="230">
        <f>J9/$J$7</f>
        <v>0.4121748178980229</v>
      </c>
      <c r="N9" s="227">
        <v>4720</v>
      </c>
      <c r="O9" s="228">
        <f t="shared" si="4"/>
        <v>-0.4041908608937137</v>
      </c>
      <c r="P9" s="229">
        <f t="shared" si="5"/>
        <v>-3202</v>
      </c>
      <c r="Q9" s="228">
        <f t="shared" si="6"/>
        <v>0.45499383477188649</v>
      </c>
      <c r="R9" s="229">
        <f t="shared" si="7"/>
        <v>1476</v>
      </c>
      <c r="S9" s="230">
        <f>N9/$N$7</f>
        <v>0.26945253182622597</v>
      </c>
      <c r="T9" s="230">
        <f>N9/$N$6</f>
        <v>4.7892039977677436E-2</v>
      </c>
      <c r="V9" s="27"/>
      <c r="W9" s="77"/>
      <c r="AE9" s="1" t="s">
        <v>174</v>
      </c>
    </row>
    <row r="10" spans="1:31" s="4" customFormat="1" x14ac:dyDescent="0.25">
      <c r="B10" s="231" t="s">
        <v>175</v>
      </c>
      <c r="C10" s="27">
        <v>2235</v>
      </c>
      <c r="D10" s="27">
        <v>1230</v>
      </c>
      <c r="E10" s="27">
        <v>7545</v>
      </c>
      <c r="F10" s="27">
        <v>2804</v>
      </c>
      <c r="G10" s="20">
        <f t="shared" si="0"/>
        <v>-0.62836315440689194</v>
      </c>
      <c r="H10" s="18">
        <f t="shared" si="1"/>
        <v>-4741</v>
      </c>
      <c r="I10" s="29">
        <f>F10/$F$7</f>
        <v>0.18486286919831224</v>
      </c>
      <c r="J10" s="27">
        <v>6846</v>
      </c>
      <c r="K10" s="20">
        <f t="shared" si="2"/>
        <v>1.4415121255349499</v>
      </c>
      <c r="L10" s="18">
        <f t="shared" si="3"/>
        <v>4042</v>
      </c>
      <c r="M10" s="29">
        <f>J10/$J$7</f>
        <v>0.35619146722164413</v>
      </c>
      <c r="N10" s="27">
        <v>1650</v>
      </c>
      <c r="O10" s="20">
        <f t="shared" si="4"/>
        <v>-0.75898334794040312</v>
      </c>
      <c r="P10" s="18">
        <f t="shared" si="5"/>
        <v>-5196</v>
      </c>
      <c r="Q10" s="20">
        <f t="shared" si="6"/>
        <v>-0.26174496644295298</v>
      </c>
      <c r="R10" s="18">
        <f t="shared" si="7"/>
        <v>-585</v>
      </c>
      <c r="S10" s="29">
        <f>N10/$N$7</f>
        <v>9.4194211337557801E-2</v>
      </c>
      <c r="T10" s="29">
        <f>N10/$N$6</f>
        <v>1.6741920754908428E-2</v>
      </c>
      <c r="V10" s="27"/>
      <c r="W10" s="77"/>
      <c r="AE10" s="1" t="s">
        <v>176</v>
      </c>
    </row>
    <row r="11" spans="1:31" s="4" customFormat="1" x14ac:dyDescent="0.25">
      <c r="B11" s="231" t="s">
        <v>177</v>
      </c>
      <c r="C11" s="27">
        <f>C9-C10</f>
        <v>1009</v>
      </c>
      <c r="D11" s="27">
        <f>D9-D10</f>
        <v>221</v>
      </c>
      <c r="E11" s="27">
        <f>E9-E10</f>
        <v>3629</v>
      </c>
      <c r="F11" s="27">
        <f>F9-F10</f>
        <v>3768</v>
      </c>
      <c r="G11" s="20">
        <f t="shared" si="0"/>
        <v>3.8302562689446207E-2</v>
      </c>
      <c r="H11" s="18">
        <f t="shared" si="1"/>
        <v>139</v>
      </c>
      <c r="I11" s="29">
        <f>F11/$F$7</f>
        <v>0.24841772151898733</v>
      </c>
      <c r="J11" s="27">
        <f>J9-J10</f>
        <v>1076</v>
      </c>
      <c r="K11" s="20">
        <f t="shared" si="2"/>
        <v>-0.71443736730360929</v>
      </c>
      <c r="L11" s="18">
        <f t="shared" si="3"/>
        <v>-2692</v>
      </c>
      <c r="M11" s="29">
        <f>J11/$J$7</f>
        <v>5.5983350676378774E-2</v>
      </c>
      <c r="N11" s="27">
        <f>N9-N10</f>
        <v>3070</v>
      </c>
      <c r="O11" s="20">
        <f t="shared" si="4"/>
        <v>1.8531598513011152</v>
      </c>
      <c r="P11" s="18">
        <f t="shared" si="5"/>
        <v>1994</v>
      </c>
      <c r="Q11" s="20">
        <f t="shared" si="6"/>
        <v>2.0426164519326067</v>
      </c>
      <c r="R11" s="18">
        <f t="shared" si="7"/>
        <v>2061</v>
      </c>
      <c r="S11" s="29">
        <f>N11/$N$7</f>
        <v>0.17525832048866816</v>
      </c>
      <c r="T11" s="29">
        <f>N11/$N$6</f>
        <v>3.1150119222769012E-2</v>
      </c>
      <c r="V11" s="27"/>
      <c r="W11" s="77"/>
      <c r="AE11" s="1" t="s">
        <v>178</v>
      </c>
    </row>
    <row r="12" spans="1:31" s="4" customFormat="1" ht="7.5" customHeight="1" x14ac:dyDescent="0.25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AE12" s="1" t="s">
        <v>179</v>
      </c>
    </row>
    <row r="13" spans="1:31" s="4" customFormat="1" x14ac:dyDescent="0.25">
      <c r="B13" s="123" t="s">
        <v>180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181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182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183</v>
      </c>
      <c r="N39" s="12">
        <v>2021</v>
      </c>
      <c r="O39" s="12" t="s">
        <v>183</v>
      </c>
      <c r="P39" s="12" t="s">
        <v>184</v>
      </c>
      <c r="Q39" s="12" t="s">
        <v>185</v>
      </c>
      <c r="R39" s="12" t="s">
        <v>186</v>
      </c>
      <c r="S39" s="85"/>
      <c r="T39" s="85"/>
      <c r="AE39" s="1"/>
    </row>
    <row r="40" spans="2:31" s="4" customFormat="1" ht="18.75" hidden="1" x14ac:dyDescent="0.3">
      <c r="B40" s="220" t="s">
        <v>170</v>
      </c>
      <c r="C40" s="220"/>
      <c r="D40" s="220"/>
      <c r="E40" s="221"/>
      <c r="F40" s="221"/>
      <c r="G40" s="221"/>
      <c r="H40" s="221"/>
      <c r="I40" s="221"/>
      <c r="J40" s="221">
        <v>1824653</v>
      </c>
      <c r="K40" s="221"/>
      <c r="L40" s="221"/>
      <c r="M40" s="222"/>
      <c r="N40" s="221">
        <v>2354005</v>
      </c>
      <c r="O40" s="222"/>
      <c r="P40" s="222">
        <v>1</v>
      </c>
      <c r="Q40" s="222">
        <v>0.2901110512519367</v>
      </c>
      <c r="R40" s="221">
        <v>529352</v>
      </c>
      <c r="S40" s="233"/>
      <c r="T40" s="233"/>
      <c r="AE40" s="1"/>
    </row>
    <row r="41" spans="2:31" ht="18.75" hidden="1" x14ac:dyDescent="0.3">
      <c r="B41" s="220" t="s">
        <v>171</v>
      </c>
      <c r="C41" s="220"/>
      <c r="D41" s="220"/>
      <c r="E41" s="221"/>
      <c r="F41" s="221"/>
      <c r="G41" s="221"/>
      <c r="H41" s="221"/>
      <c r="I41" s="221"/>
      <c r="J41" s="221">
        <v>603938</v>
      </c>
      <c r="K41" s="221"/>
      <c r="L41" s="221"/>
      <c r="M41" s="222">
        <v>1</v>
      </c>
      <c r="N41" s="221">
        <v>936181</v>
      </c>
      <c r="O41" s="222">
        <v>1</v>
      </c>
      <c r="P41" s="222">
        <v>0.39769711619134201</v>
      </c>
      <c r="Q41" s="222">
        <v>0.55012766211101138</v>
      </c>
      <c r="R41" s="221">
        <v>332243</v>
      </c>
      <c r="S41" s="233"/>
      <c r="T41" s="233"/>
      <c r="AE41" s="1" t="s">
        <v>172</v>
      </c>
    </row>
    <row r="42" spans="2:31" ht="15.75" hidden="1" x14ac:dyDescent="0.25">
      <c r="B42" s="223" t="s">
        <v>97</v>
      </c>
      <c r="C42" s="223"/>
      <c r="D42" s="223"/>
      <c r="E42" s="224"/>
      <c r="F42" s="224"/>
      <c r="G42" s="224"/>
      <c r="H42" s="224"/>
      <c r="I42" s="224"/>
      <c r="J42" s="224">
        <v>276550.36166633503</v>
      </c>
      <c r="K42" s="224"/>
      <c r="L42" s="224"/>
      <c r="M42" s="225">
        <v>0.45791184139155844</v>
      </c>
      <c r="N42" s="224">
        <v>430252.45635520399</v>
      </c>
      <c r="O42" s="225">
        <v>0.4595825554622493</v>
      </c>
      <c r="P42" s="225">
        <v>0.18277465695918402</v>
      </c>
      <c r="Q42" s="225">
        <v>0.55578337978930015</v>
      </c>
      <c r="R42" s="224">
        <v>153702.09468886897</v>
      </c>
      <c r="S42" s="234"/>
      <c r="T42" s="234"/>
      <c r="AE42" s="1" t="s">
        <v>173</v>
      </c>
    </row>
    <row r="43" spans="2:31" s="4" customFormat="1" hidden="1" x14ac:dyDescent="0.25">
      <c r="B43" s="226" t="s">
        <v>100</v>
      </c>
      <c r="C43" s="235"/>
      <c r="D43" s="235"/>
      <c r="E43" s="227"/>
      <c r="F43" s="227"/>
      <c r="G43" s="227"/>
      <c r="H43" s="227"/>
      <c r="I43" s="227"/>
      <c r="J43" s="227">
        <v>327387.63833385095</v>
      </c>
      <c r="K43" s="227"/>
      <c r="L43" s="227"/>
      <c r="M43" s="230">
        <v>0.54208815860874948</v>
      </c>
      <c r="N43" s="227">
        <v>505927.5436448183</v>
      </c>
      <c r="O43" s="230">
        <v>0.54041637636826456</v>
      </c>
      <c r="P43" s="230">
        <v>0.21492203442423372</v>
      </c>
      <c r="Q43" s="228">
        <v>0.54534711884540576</v>
      </c>
      <c r="R43" s="229">
        <v>178539.90531096736</v>
      </c>
      <c r="S43" s="236"/>
      <c r="T43" s="236"/>
      <c r="AE43" s="1" t="s">
        <v>174</v>
      </c>
    </row>
    <row r="44" spans="2:31" s="4" customFormat="1" hidden="1" x14ac:dyDescent="0.25">
      <c r="B44" s="231" t="s">
        <v>175</v>
      </c>
      <c r="C44" s="231"/>
      <c r="D44" s="231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176</v>
      </c>
    </row>
    <row r="45" spans="2:31" s="4" customFormat="1" hidden="1" x14ac:dyDescent="0.25">
      <c r="B45" s="231" t="s">
        <v>177</v>
      </c>
      <c r="C45" s="231"/>
      <c r="D45" s="231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178</v>
      </c>
    </row>
    <row r="46" spans="2:31" s="4" customFormat="1" ht="7.5" hidden="1" customHeight="1" x14ac:dyDescent="0.25"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AE46" s="1" t="s">
        <v>179</v>
      </c>
    </row>
    <row r="47" spans="2:31" s="4" customFormat="1" hidden="1" x14ac:dyDescent="0.25">
      <c r="B47" s="266" t="s">
        <v>180</v>
      </c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46"/>
      <c r="T47" s="46"/>
      <c r="AE47" s="1" t="s">
        <v>181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312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20" t="s">
        <v>170</v>
      </c>
      <c r="C124" s="221">
        <v>142901</v>
      </c>
      <c r="D124" s="221">
        <v>77467</v>
      </c>
      <c r="E124" s="221">
        <v>107459</v>
      </c>
      <c r="F124" s="221">
        <v>198873</v>
      </c>
      <c r="G124" s="222">
        <f t="shared" ref="G124:G129" si="8">F124/E124-1</f>
        <v>0.85068723885388842</v>
      </c>
      <c r="H124" s="221">
        <f t="shared" ref="H124:H129" si="9">F124-E124</f>
        <v>91414</v>
      </c>
      <c r="I124" s="222"/>
      <c r="J124" s="221">
        <v>252588</v>
      </c>
      <c r="K124" s="222"/>
      <c r="L124" s="222">
        <f t="shared" ref="L124:L129" si="10">J124/F124-1</f>
        <v>0.27009699657570407</v>
      </c>
      <c r="M124" s="221">
        <f t="shared" ref="M124:M129" si="11">J124-F124</f>
        <v>53715</v>
      </c>
      <c r="N124" s="222">
        <f t="shared" ref="N124:N129" si="12">J124/D124-1</f>
        <v>2.2605883795680741</v>
      </c>
      <c r="O124" s="221">
        <f t="shared" ref="O124:O129" si="13">J124-D124</f>
        <v>175121</v>
      </c>
      <c r="Z124" s="1"/>
      <c r="AE124"/>
    </row>
    <row r="125" spans="2:31" ht="18.75" x14ac:dyDescent="0.3">
      <c r="B125" s="220" t="s">
        <v>171</v>
      </c>
      <c r="C125" s="221">
        <v>31009</v>
      </c>
      <c r="D125" s="221">
        <v>30584</v>
      </c>
      <c r="E125" s="221">
        <v>44398</v>
      </c>
      <c r="F125" s="221">
        <v>48630</v>
      </c>
      <c r="G125" s="222">
        <f t="shared" si="8"/>
        <v>9.531960899139591E-2</v>
      </c>
      <c r="H125" s="221">
        <f t="shared" si="9"/>
        <v>4232</v>
      </c>
      <c r="I125" s="222">
        <f>F125/$F$7</f>
        <v>3.2060917721518987</v>
      </c>
      <c r="J125" s="221">
        <v>55684</v>
      </c>
      <c r="K125" s="222">
        <f>J125/$J$125</f>
        <v>1</v>
      </c>
      <c r="L125" s="222">
        <f t="shared" si="10"/>
        <v>0.14505449311124829</v>
      </c>
      <c r="M125" s="221">
        <f t="shared" si="11"/>
        <v>7054</v>
      </c>
      <c r="N125" s="222">
        <f t="shared" si="12"/>
        <v>0.82069055715406747</v>
      </c>
      <c r="O125" s="221">
        <f t="shared" si="13"/>
        <v>25100</v>
      </c>
      <c r="Z125" s="1"/>
      <c r="AE125"/>
    </row>
    <row r="126" spans="2:31" ht="15.75" x14ac:dyDescent="0.25">
      <c r="B126" s="223" t="s">
        <v>97</v>
      </c>
      <c r="C126" s="224">
        <v>19123</v>
      </c>
      <c r="D126" s="224">
        <v>25621</v>
      </c>
      <c r="E126" s="224">
        <v>20278</v>
      </c>
      <c r="F126" s="224">
        <v>32271</v>
      </c>
      <c r="G126" s="225">
        <f t="shared" si="8"/>
        <v>0.59142913502317773</v>
      </c>
      <c r="H126" s="224">
        <f t="shared" si="9"/>
        <v>11993</v>
      </c>
      <c r="I126" s="225">
        <f>F126/$F$7</f>
        <v>2.1275712025316458</v>
      </c>
      <c r="J126" s="224">
        <v>36164</v>
      </c>
      <c r="K126" s="225">
        <f>J126/$J$125</f>
        <v>0.64945047051217586</v>
      </c>
      <c r="L126" s="225">
        <f t="shared" si="10"/>
        <v>0.12063462551516846</v>
      </c>
      <c r="M126" s="224">
        <f t="shared" si="11"/>
        <v>3893</v>
      </c>
      <c r="N126" s="225">
        <f t="shared" si="12"/>
        <v>0.41149838023496343</v>
      </c>
      <c r="O126" s="224">
        <f t="shared" si="13"/>
        <v>10543</v>
      </c>
      <c r="Z126" s="1"/>
      <c r="AE126"/>
    </row>
    <row r="127" spans="2:31" x14ac:dyDescent="0.25">
      <c r="B127" s="226" t="s">
        <v>100</v>
      </c>
      <c r="C127" s="227">
        <v>11886</v>
      </c>
      <c r="D127" s="227">
        <v>4963</v>
      </c>
      <c r="E127" s="227">
        <v>24120</v>
      </c>
      <c r="F127" s="227">
        <v>16359</v>
      </c>
      <c r="G127" s="228">
        <f t="shared" si="8"/>
        <v>-0.32176616915422884</v>
      </c>
      <c r="H127" s="229">
        <f t="shared" si="9"/>
        <v>-7761</v>
      </c>
      <c r="I127" s="230">
        <f>F127/$F$7</f>
        <v>1.0785205696202531</v>
      </c>
      <c r="J127" s="227">
        <v>19520</v>
      </c>
      <c r="K127" s="230">
        <f>J127/$J$125</f>
        <v>0.35054952948782414</v>
      </c>
      <c r="L127" s="228">
        <f t="shared" si="10"/>
        <v>0.19322696986368371</v>
      </c>
      <c r="M127" s="229">
        <f t="shared" si="11"/>
        <v>3161</v>
      </c>
      <c r="N127" s="228">
        <f t="shared" si="12"/>
        <v>2.9331049768285311</v>
      </c>
      <c r="O127" s="229">
        <f t="shared" si="13"/>
        <v>14557</v>
      </c>
      <c r="Z127" s="1"/>
      <c r="AE127"/>
    </row>
    <row r="128" spans="2:31" x14ac:dyDescent="0.25">
      <c r="B128" s="231" t="s">
        <v>175</v>
      </c>
      <c r="C128" s="27">
        <v>8791</v>
      </c>
      <c r="D128" s="27">
        <v>2831</v>
      </c>
      <c r="E128" s="27">
        <v>14998</v>
      </c>
      <c r="F128" s="27">
        <v>8360</v>
      </c>
      <c r="G128" s="20">
        <f t="shared" si="8"/>
        <v>-0.44259234564608618</v>
      </c>
      <c r="H128" s="18">
        <f t="shared" si="9"/>
        <v>-6638</v>
      </c>
      <c r="I128" s="29">
        <f>F128/$F$7</f>
        <v>0.55116033755274263</v>
      </c>
      <c r="J128" s="27">
        <v>14731</v>
      </c>
      <c r="K128" s="29">
        <f>J128/$J$125</f>
        <v>0.26454636879534515</v>
      </c>
      <c r="L128" s="20">
        <f t="shared" si="10"/>
        <v>0.76208133971291869</v>
      </c>
      <c r="M128" s="18">
        <f t="shared" si="11"/>
        <v>6371</v>
      </c>
      <c r="N128" s="20">
        <f t="shared" si="12"/>
        <v>4.2034616743200282</v>
      </c>
      <c r="O128" s="18">
        <f t="shared" si="13"/>
        <v>11900</v>
      </c>
      <c r="Z128" s="1"/>
      <c r="AE128"/>
    </row>
    <row r="129" spans="2:31" x14ac:dyDescent="0.25">
      <c r="B129" s="231" t="s">
        <v>177</v>
      </c>
      <c r="C129" s="27">
        <f>C127-C128</f>
        <v>3095</v>
      </c>
      <c r="D129" s="27">
        <f>D127-D128</f>
        <v>2132</v>
      </c>
      <c r="E129" s="27">
        <f>E127-E128</f>
        <v>9122</v>
      </c>
      <c r="F129" s="27">
        <f>F127-F128</f>
        <v>7999</v>
      </c>
      <c r="G129" s="20">
        <f t="shared" si="8"/>
        <v>-0.12310896733172549</v>
      </c>
      <c r="H129" s="18">
        <f t="shared" si="9"/>
        <v>-1123</v>
      </c>
      <c r="I129" s="29">
        <f>F129/$F$7</f>
        <v>0.52736023206751059</v>
      </c>
      <c r="J129" s="27">
        <f>J127-J128</f>
        <v>4789</v>
      </c>
      <c r="K129" s="29">
        <f>J129/$J$125</f>
        <v>8.6003160692478986E-2</v>
      </c>
      <c r="L129" s="20">
        <f t="shared" si="10"/>
        <v>-0.40130016252031508</v>
      </c>
      <c r="M129" s="18">
        <f t="shared" si="11"/>
        <v>-3210</v>
      </c>
      <c r="N129" s="20">
        <f t="shared" si="12"/>
        <v>1.24624765478424</v>
      </c>
      <c r="O129" s="18">
        <f t="shared" si="13"/>
        <v>2657</v>
      </c>
      <c r="Z129" s="1"/>
      <c r="AE129"/>
    </row>
    <row r="130" spans="2:31" x14ac:dyDescent="0.25"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Z130" s="1"/>
      <c r="AE130"/>
    </row>
    <row r="131" spans="2:31" x14ac:dyDescent="0.25">
      <c r="B131" s="123" t="s">
        <v>180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D46B4-34C1-43D7-9140-3BAC0AD93C6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9"/>
      <c r="H1" s="219"/>
      <c r="I1" s="219"/>
      <c r="K1" s="219"/>
    </row>
    <row r="3" spans="1:31" s="4" customFormat="1" ht="25.5" customHeight="1" thickBot="1" x14ac:dyDescent="0.3">
      <c r="B3" s="60" t="s">
        <v>313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259</v>
      </c>
      <c r="D5" s="237" t="s">
        <v>260</v>
      </c>
      <c r="E5" s="237" t="s">
        <v>266</v>
      </c>
      <c r="F5" s="238" t="str">
        <f>CONCATENATE("%/s total Tenerife ",RIGHT(E5,4))</f>
        <v>%/s total Tenerife 2021</v>
      </c>
      <c r="G5" s="237" t="s">
        <v>261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262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263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188</v>
      </c>
      <c r="C6" s="239">
        <v>9273</v>
      </c>
      <c r="D6" s="239">
        <v>7208</v>
      </c>
      <c r="E6" s="239">
        <v>12072</v>
      </c>
      <c r="F6" s="240">
        <f>E6/$E$6</f>
        <v>1</v>
      </c>
      <c r="G6" s="239">
        <v>15168</v>
      </c>
      <c r="H6" s="240">
        <f>G6/E6-1</f>
        <v>0.25646123260437381</v>
      </c>
      <c r="I6" s="239">
        <f>G6-E6</f>
        <v>3096</v>
      </c>
      <c r="J6" s="240">
        <f>G6/$G$6</f>
        <v>1</v>
      </c>
      <c r="K6" s="239">
        <v>19220</v>
      </c>
      <c r="L6" s="240">
        <f t="shared" ref="L6:L12" si="0">K6/G6-1</f>
        <v>0.26714135021097052</v>
      </c>
      <c r="M6" s="239">
        <f t="shared" ref="M6:M12" si="1">K6-G6</f>
        <v>4052</v>
      </c>
      <c r="N6" s="240">
        <f>K6/$K$6</f>
        <v>1</v>
      </c>
      <c r="O6" s="239">
        <v>17517</v>
      </c>
      <c r="P6" s="240">
        <f t="shared" ref="P6:P11" si="2">O6/K6-1</f>
        <v>-8.8605619146722159E-2</v>
      </c>
      <c r="Q6" s="239">
        <f t="shared" ref="Q6:Q12" si="3">O6-K6</f>
        <v>-1703</v>
      </c>
      <c r="R6" s="240">
        <f>O6/C6-1</f>
        <v>0.8890326755095439</v>
      </c>
      <c r="S6" s="239">
        <f>O6-C6</f>
        <v>8244</v>
      </c>
      <c r="T6" s="240">
        <f>O6/$O$6</f>
        <v>1</v>
      </c>
      <c r="V6" s="27"/>
      <c r="W6" s="77"/>
      <c r="AE6" s="1" t="s">
        <v>172</v>
      </c>
    </row>
    <row r="7" spans="1:31" s="4" customFormat="1" x14ac:dyDescent="0.25">
      <c r="B7" s="241" t="s">
        <v>189</v>
      </c>
      <c r="C7" s="242">
        <v>5344</v>
      </c>
      <c r="D7" s="242">
        <v>5441</v>
      </c>
      <c r="E7" s="242">
        <v>11052</v>
      </c>
      <c r="F7" s="243">
        <f t="shared" ref="F7:F12" si="4">E7/$E$6</f>
        <v>0.91550695825049699</v>
      </c>
      <c r="G7" s="242">
        <v>13107</v>
      </c>
      <c r="H7" s="244">
        <f>G7/E7-1</f>
        <v>0.18593919652551572</v>
      </c>
      <c r="I7" s="245">
        <f>G7-E7</f>
        <v>2055</v>
      </c>
      <c r="J7" s="243">
        <f>G7/$G$6</f>
        <v>0.864121835443038</v>
      </c>
      <c r="K7" s="242">
        <v>17275</v>
      </c>
      <c r="L7" s="246">
        <f t="shared" si="0"/>
        <v>0.31799801632715341</v>
      </c>
      <c r="M7" s="247">
        <f t="shared" si="1"/>
        <v>4168</v>
      </c>
      <c r="N7" s="243">
        <f>K7/$K$6</f>
        <v>0.89880332986472422</v>
      </c>
      <c r="O7" s="242">
        <v>16131</v>
      </c>
      <c r="P7" s="244">
        <f t="shared" si="2"/>
        <v>-6.6222865412445708E-2</v>
      </c>
      <c r="Q7" s="245">
        <f t="shared" si="3"/>
        <v>-1144</v>
      </c>
      <c r="R7" s="244">
        <f t="shared" ref="R7:R10" si="5">O7/C7-1</f>
        <v>2.0185254491017965</v>
      </c>
      <c r="S7" s="245">
        <f t="shared" ref="S7:S10" si="6">O7-C7</f>
        <v>10787</v>
      </c>
      <c r="T7" s="243">
        <f>O7/$O$6</f>
        <v>0.9208768624764514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8">
        <v>0</v>
      </c>
      <c r="D8" s="248">
        <v>0</v>
      </c>
      <c r="E8" s="248">
        <v>0</v>
      </c>
      <c r="F8" s="249">
        <f t="shared" si="4"/>
        <v>0</v>
      </c>
      <c r="G8" s="248">
        <v>0</v>
      </c>
      <c r="H8" s="250" t="str">
        <f>IFERROR(G8/E8-1,"-")</f>
        <v>-</v>
      </c>
      <c r="I8" s="251">
        <f t="shared" ref="I8:I12" si="7">G8-E8</f>
        <v>0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 t="str">
        <f>IFERROR(O8/C8-1,"-")</f>
        <v>-</v>
      </c>
      <c r="S8" s="255">
        <f t="shared" si="6"/>
        <v>0</v>
      </c>
      <c r="T8" s="254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8">
        <v>5344</v>
      </c>
      <c r="D9" s="248">
        <v>5441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>
        <f t="shared" si="5"/>
        <v>-1</v>
      </c>
      <c r="S9" s="255">
        <f t="shared" si="6"/>
        <v>-5344</v>
      </c>
      <c r="T9" s="254">
        <f t="shared" si="10"/>
        <v>0</v>
      </c>
      <c r="V9" s="27"/>
      <c r="W9" s="77"/>
      <c r="AE9" s="1"/>
    </row>
    <row r="10" spans="1:31" s="4" customFormat="1" x14ac:dyDescent="0.25">
      <c r="B10" s="241" t="s">
        <v>190</v>
      </c>
      <c r="C10" s="257">
        <v>3929</v>
      </c>
      <c r="D10" s="257">
        <v>1767</v>
      </c>
      <c r="E10" s="257">
        <v>28</v>
      </c>
      <c r="F10" s="258">
        <f>IFERROR(E10/$E$6,"-")</f>
        <v>2.3194168323392977E-3</v>
      </c>
      <c r="G10" s="257">
        <v>2061</v>
      </c>
      <c r="H10" s="246">
        <f>IFERROR(G10/E10-1,"-")</f>
        <v>72.607142857142861</v>
      </c>
      <c r="I10" s="247">
        <f>IFERROR(G10-E10,"-")</f>
        <v>2033</v>
      </c>
      <c r="J10" s="258">
        <f>IFERROR(G10/$G$6,"-")</f>
        <v>0.13587816455696203</v>
      </c>
      <c r="K10" s="257">
        <v>1945</v>
      </c>
      <c r="L10" s="246">
        <f>IFERROR(K10/G10-1,"-")</f>
        <v>-5.6283357593401306E-2</v>
      </c>
      <c r="M10" s="247">
        <f>IFERROR(K10-G10,"-")</f>
        <v>-116</v>
      </c>
      <c r="N10" s="258">
        <f>IFERROR(K10/$K$6,"-")</f>
        <v>0.10119667013527575</v>
      </c>
      <c r="O10" s="257">
        <v>1386</v>
      </c>
      <c r="P10" s="246">
        <f>IFERROR(O10/K10-1,"-")</f>
        <v>-0.28740359897172241</v>
      </c>
      <c r="Q10" s="247">
        <f>IFERROR(O10-K10,"-")</f>
        <v>-559</v>
      </c>
      <c r="R10" s="246">
        <f t="shared" si="5"/>
        <v>-0.64723848307457366</v>
      </c>
      <c r="S10" s="247">
        <f t="shared" si="6"/>
        <v>-2543</v>
      </c>
      <c r="T10" s="258">
        <f>IFERROR(O10/$O$6,"-")</f>
        <v>7.9123137523548548E-2</v>
      </c>
      <c r="V10" s="27"/>
      <c r="W10" s="77"/>
      <c r="AE10" s="1"/>
    </row>
    <row r="11" spans="1:31" s="4" customFormat="1" hidden="1" x14ac:dyDescent="0.25">
      <c r="B11" s="95" t="s">
        <v>59</v>
      </c>
      <c r="C11" s="248">
        <v>1336</v>
      </c>
      <c r="D11" s="248">
        <v>589</v>
      </c>
      <c r="E11" s="248">
        <v>6</v>
      </c>
      <c r="F11" s="254">
        <f t="shared" si="4"/>
        <v>4.9701789264413514E-4</v>
      </c>
      <c r="G11" s="248">
        <v>603</v>
      </c>
      <c r="H11" s="256">
        <f t="shared" ref="H11:H12" si="11">G11/E11-1</f>
        <v>99.5</v>
      </c>
      <c r="I11" s="255">
        <f t="shared" si="7"/>
        <v>597</v>
      </c>
      <c r="J11" s="254">
        <f t="shared" si="8"/>
        <v>3.9754746835443035E-2</v>
      </c>
      <c r="K11" s="248">
        <v>638</v>
      </c>
      <c r="L11" s="252">
        <f>K11/G11-1</f>
        <v>5.8043117744610351E-2</v>
      </c>
      <c r="M11" s="255">
        <f t="shared" si="1"/>
        <v>35</v>
      </c>
      <c r="N11" s="254">
        <f t="shared" si="9"/>
        <v>3.3194588969823101E-2</v>
      </c>
      <c r="O11" s="248">
        <v>724</v>
      </c>
      <c r="P11" s="256">
        <f t="shared" si="2"/>
        <v>0.13479623824451403</v>
      </c>
      <c r="Q11" s="255">
        <f t="shared" si="3"/>
        <v>86</v>
      </c>
      <c r="R11" s="256">
        <f t="shared" ref="R11:R12" si="12">O11/D11-1</f>
        <v>0.22920203735144318</v>
      </c>
      <c r="S11" s="255">
        <f t="shared" ref="S11:S12" si="13">O11-D11</f>
        <v>135</v>
      </c>
      <c r="T11" s="254">
        <f t="shared" si="10"/>
        <v>4.1331278186904151E-2</v>
      </c>
      <c r="V11" s="27"/>
      <c r="W11" s="77"/>
      <c r="AE11" s="1"/>
    </row>
    <row r="12" spans="1:31" s="4" customFormat="1" hidden="1" x14ac:dyDescent="0.25">
      <c r="B12" s="95" t="s">
        <v>58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8" spans="1:27" x14ac:dyDescent="0.25">
      <c r="A18" t="s">
        <v>191</v>
      </c>
    </row>
    <row r="19" spans="1:27" x14ac:dyDescent="0.25">
      <c r="AA19" t="str">
        <f>CONCATENATE("Hoteles: 
",FIXED(O7,0)," viajeros 
cuota: ",FIXED(T7*100,1),"%")</f>
        <v>Hoteles: 
16.131 viajeros 
cuota: 92,1%</v>
      </c>
    </row>
    <row r="20" spans="1:27" x14ac:dyDescent="0.25">
      <c r="AA20" t="str">
        <f>CONCATENATE("Apartamentos: 
",FIXED(O10,0)," viajeros
cuota: ",FIXED(T10*100,1),"%")</f>
        <v>Apartamentos: 
1.386 viajeros
cuota: 7,9%</v>
      </c>
    </row>
    <row r="38" spans="2:31" s="4" customFormat="1" ht="15.75" hidden="1" customHeight="1" thickBot="1" x14ac:dyDescent="0.3">
      <c r="B38" s="267" t="s">
        <v>182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20" t="s">
        <v>170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171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172</v>
      </c>
    </row>
    <row r="43" spans="2:31" ht="15.75" hidden="1" x14ac:dyDescent="0.25">
      <c r="B43" s="223" t="s">
        <v>97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173</v>
      </c>
    </row>
    <row r="44" spans="2:31" s="4" customFormat="1" hidden="1" x14ac:dyDescent="0.25">
      <c r="B44" s="226" t="s">
        <v>100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174</v>
      </c>
    </row>
    <row r="45" spans="2:31" s="4" customFormat="1" hidden="1" x14ac:dyDescent="0.25">
      <c r="B45" s="231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1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179</v>
      </c>
    </row>
    <row r="48" spans="2:31" s="4" customFormat="1" hidden="1" x14ac:dyDescent="0.25">
      <c r="B48" s="266" t="s">
        <v>180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192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0">
        <v>2023</v>
      </c>
      <c r="K133" s="238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188</v>
      </c>
      <c r="C134" s="239">
        <v>9273</v>
      </c>
      <c r="D134" s="224">
        <v>25621</v>
      </c>
      <c r="E134" s="224">
        <v>20278</v>
      </c>
      <c r="F134" s="224">
        <v>32271</v>
      </c>
      <c r="G134" s="225">
        <f>F134/E134-1</f>
        <v>0.59142913502317773</v>
      </c>
      <c r="H134" s="224">
        <f>F134-E134</f>
        <v>11993</v>
      </c>
      <c r="I134" s="225">
        <f>F134/F$134</f>
        <v>1</v>
      </c>
      <c r="J134" s="224">
        <v>36164</v>
      </c>
      <c r="K134" s="225">
        <f>J134/J$134</f>
        <v>1</v>
      </c>
      <c r="L134" s="225">
        <f>J134/F134-1</f>
        <v>0.12063462551516846</v>
      </c>
      <c r="M134" s="224">
        <f>J134-F134</f>
        <v>3893</v>
      </c>
      <c r="N134" s="225">
        <f>J134/D134-1</f>
        <v>0.41149838023496343</v>
      </c>
      <c r="O134" s="224">
        <f>J134-D134</f>
        <v>10543</v>
      </c>
      <c r="Q134" s="27"/>
      <c r="R134" s="77"/>
      <c r="Z134" s="1" t="s">
        <v>172</v>
      </c>
      <c r="AE134"/>
    </row>
    <row r="135" spans="1:31" s="4" customFormat="1" x14ac:dyDescent="0.25">
      <c r="B135" s="241" t="s">
        <v>189</v>
      </c>
      <c r="C135" s="242">
        <v>5344</v>
      </c>
      <c r="D135" s="242">
        <v>25004</v>
      </c>
      <c r="E135" s="242">
        <v>19308</v>
      </c>
      <c r="F135" s="242">
        <v>30101</v>
      </c>
      <c r="G135" s="246">
        <f>IFERROR(F135/E135-1,"-")</f>
        <v>0.55899109177542994</v>
      </c>
      <c r="H135" s="242">
        <f t="shared" ref="H135:H138" si="14">F135-E135</f>
        <v>10793</v>
      </c>
      <c r="I135" s="244">
        <f>F135/F$134</f>
        <v>0.93275696445725265</v>
      </c>
      <c r="J135" s="242">
        <v>33983</v>
      </c>
      <c r="K135" s="243">
        <f t="shared" ref="K135:K138" si="15">J135/J$134</f>
        <v>0.93969140581794053</v>
      </c>
      <c r="L135" s="244">
        <f t="shared" ref="L135:L138" si="16">J135/F135-1</f>
        <v>0.12896581508919969</v>
      </c>
      <c r="M135" s="245">
        <f t="shared" ref="M135:M138" si="17">J135-F135</f>
        <v>3882</v>
      </c>
      <c r="N135" s="243">
        <f t="shared" ref="N135:N138" si="18">J135/D135-1</f>
        <v>0.35910254359302507</v>
      </c>
      <c r="O135" s="242">
        <f t="shared" ref="O135:O138" si="19">J135-D135</f>
        <v>8979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8">
        <v>14541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7"/>
      <c r="R137" s="77"/>
      <c r="Z137" s="1"/>
    </row>
    <row r="138" spans="1:31" s="4" customFormat="1" x14ac:dyDescent="0.25">
      <c r="B138" s="241" t="s">
        <v>190</v>
      </c>
      <c r="C138" s="242">
        <v>4582</v>
      </c>
      <c r="D138" s="242">
        <v>617</v>
      </c>
      <c r="E138" s="242">
        <v>970</v>
      </c>
      <c r="F138" s="242">
        <v>2170</v>
      </c>
      <c r="G138" s="246">
        <f t="shared" si="20"/>
        <v>1.2371134020618557</v>
      </c>
      <c r="H138" s="242">
        <f t="shared" si="14"/>
        <v>1200</v>
      </c>
      <c r="I138" s="244">
        <f t="shared" si="21"/>
        <v>6.7243035542747354E-2</v>
      </c>
      <c r="J138" s="242">
        <v>2181</v>
      </c>
      <c r="K138" s="243">
        <f t="shared" si="15"/>
        <v>6.0308594182059506E-2</v>
      </c>
      <c r="L138" s="244">
        <f t="shared" si="16"/>
        <v>5.0691244239631228E-3</v>
      </c>
      <c r="M138" s="245">
        <f t="shared" si="17"/>
        <v>11</v>
      </c>
      <c r="N138" s="243">
        <f t="shared" si="18"/>
        <v>2.5348460291734196</v>
      </c>
      <c r="O138" s="242">
        <f t="shared" si="19"/>
        <v>1564</v>
      </c>
      <c r="Q138" s="27"/>
      <c r="R138" s="77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179</v>
      </c>
    </row>
    <row r="140" spans="1:31" s="4" customFormat="1" ht="32.25" customHeight="1" x14ac:dyDescent="0.25">
      <c r="B140" s="308" t="s">
        <v>193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AFF01-F523-4B4C-BAB2-D81DCE06428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9"/>
      <c r="H1" s="219"/>
      <c r="I1" s="219"/>
      <c r="K1" s="219"/>
    </row>
    <row r="3" spans="1:31" s="4" customFormat="1" ht="25.5" customHeight="1" thickBot="1" x14ac:dyDescent="0.3">
      <c r="B3" s="60" t="s">
        <v>314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259</v>
      </c>
      <c r="D5" s="237" t="s">
        <v>260</v>
      </c>
      <c r="E5" s="237" t="s">
        <v>266</v>
      </c>
      <c r="F5" s="238" t="str">
        <f>CONCATENATE("%/s total Tenerife ",RIGHT(E5,4))</f>
        <v>%/s total Tenerife 2021</v>
      </c>
      <c r="G5" s="237" t="s">
        <v>261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262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263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194</v>
      </c>
      <c r="C6" s="239">
        <v>6029</v>
      </c>
      <c r="D6" s="239">
        <v>5757</v>
      </c>
      <c r="E6" s="239">
        <v>898</v>
      </c>
      <c r="F6" s="240">
        <f>E6/$E$6</f>
        <v>1</v>
      </c>
      <c r="G6" s="239">
        <v>8596</v>
      </c>
      <c r="H6" s="240">
        <f>G6/E6-1</f>
        <v>8.5723830734966597</v>
      </c>
      <c r="I6" s="239">
        <f>G6-E6</f>
        <v>7698</v>
      </c>
      <c r="J6" s="240">
        <f>G6/$G$6</f>
        <v>1</v>
      </c>
      <c r="K6" s="239">
        <v>11298</v>
      </c>
      <c r="L6" s="240">
        <f t="shared" ref="L6:L12" si="0">K6/G6-1</f>
        <v>0.31433224755700317</v>
      </c>
      <c r="M6" s="239">
        <f t="shared" ref="M6:M12" si="1">K6-G6</f>
        <v>2702</v>
      </c>
      <c r="N6" s="240">
        <f>K6/$K$6</f>
        <v>1</v>
      </c>
      <c r="O6" s="239">
        <v>12797</v>
      </c>
      <c r="P6" s="240">
        <f t="shared" ref="P6:P11" si="2">O6/K6-1</f>
        <v>0.13267835015046914</v>
      </c>
      <c r="Q6" s="239">
        <f t="shared" ref="Q6:Q12" si="3">O6-K6</f>
        <v>1499</v>
      </c>
      <c r="R6" s="240">
        <f>O6/C6-1</f>
        <v>1.1225742245811907</v>
      </c>
      <c r="S6" s="239">
        <f>O6-C6</f>
        <v>6768</v>
      </c>
      <c r="T6" s="240">
        <f>O6/$O$6</f>
        <v>1</v>
      </c>
      <c r="V6" s="27"/>
      <c r="W6" s="77"/>
      <c r="AE6" s="1" t="s">
        <v>172</v>
      </c>
    </row>
    <row r="7" spans="1:31" s="4" customFormat="1" x14ac:dyDescent="0.25">
      <c r="B7" s="241" t="s">
        <v>189</v>
      </c>
      <c r="C7" s="242">
        <v>4693</v>
      </c>
      <c r="D7" s="242">
        <v>5168</v>
      </c>
      <c r="E7" s="242">
        <v>892</v>
      </c>
      <c r="F7" s="243">
        <f t="shared" ref="F7:F12" si="4">E7/$E$6</f>
        <v>0.99331848552338531</v>
      </c>
      <c r="G7" s="242">
        <v>7993</v>
      </c>
      <c r="H7" s="244">
        <f>G7/E7-1</f>
        <v>7.9607623318385645</v>
      </c>
      <c r="I7" s="245">
        <f>G7-E7</f>
        <v>7101</v>
      </c>
      <c r="J7" s="243">
        <f>G7/$G$6</f>
        <v>0.92985109353187534</v>
      </c>
      <c r="K7" s="242">
        <v>10660</v>
      </c>
      <c r="L7" s="246">
        <f t="shared" si="0"/>
        <v>0.33366695858876527</v>
      </c>
      <c r="M7" s="247">
        <f t="shared" si="1"/>
        <v>2667</v>
      </c>
      <c r="N7" s="243">
        <f>K7/$K$6</f>
        <v>0.94352982828819265</v>
      </c>
      <c r="O7" s="242">
        <v>12073</v>
      </c>
      <c r="P7" s="244">
        <f t="shared" si="2"/>
        <v>0.13255159474671663</v>
      </c>
      <c r="Q7" s="245">
        <f t="shared" si="3"/>
        <v>1413</v>
      </c>
      <c r="R7" s="244">
        <f t="shared" ref="R7:R10" si="5">O7/C7-1</f>
        <v>1.5725548689537607</v>
      </c>
      <c r="S7" s="245">
        <f t="shared" ref="S7:S10" si="6">O7-C7</f>
        <v>7380</v>
      </c>
      <c r="T7" s="243">
        <f>O7/$O$6</f>
        <v>0.94342424005626324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8">
        <v>0</v>
      </c>
      <c r="D8" s="248">
        <v>0</v>
      </c>
      <c r="E8" s="248">
        <v>0</v>
      </c>
      <c r="F8" s="249">
        <f t="shared" si="4"/>
        <v>0</v>
      </c>
      <c r="G8" s="248">
        <v>0</v>
      </c>
      <c r="H8" s="250" t="str">
        <f>IFERROR(G8/E8-1,"-")</f>
        <v>-</v>
      </c>
      <c r="I8" s="251">
        <f t="shared" ref="I8:I12" si="7">G8-E8</f>
        <v>0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 t="str">
        <f>IFERROR(O8/C8-1,"-")</f>
        <v>-</v>
      </c>
      <c r="S8" s="255">
        <f t="shared" si="6"/>
        <v>0</v>
      </c>
      <c r="T8" s="254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8">
        <v>4693</v>
      </c>
      <c r="D9" s="248">
        <v>5168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>
        <f t="shared" si="5"/>
        <v>-1</v>
      </c>
      <c r="S9" s="255">
        <f t="shared" si="6"/>
        <v>-4693</v>
      </c>
      <c r="T9" s="254">
        <f t="shared" si="10"/>
        <v>0</v>
      </c>
      <c r="V9" s="27"/>
      <c r="W9" s="77"/>
      <c r="AE9" s="1"/>
    </row>
    <row r="10" spans="1:31" s="4" customFormat="1" x14ac:dyDescent="0.25">
      <c r="B10" s="241" t="s">
        <v>190</v>
      </c>
      <c r="C10" s="257">
        <v>1336</v>
      </c>
      <c r="D10" s="257">
        <v>589</v>
      </c>
      <c r="E10" s="257">
        <v>6</v>
      </c>
      <c r="F10" s="258">
        <f>IFERROR(E10/$E$6,"-")</f>
        <v>6.6815144766146995E-3</v>
      </c>
      <c r="G10" s="257">
        <v>603</v>
      </c>
      <c r="H10" s="246">
        <f>IFERROR(G10/E10-1,"-")</f>
        <v>99.5</v>
      </c>
      <c r="I10" s="247">
        <f>IFERROR(G10-E10,"-")</f>
        <v>597</v>
      </c>
      <c r="J10" s="258">
        <f>IFERROR(G10/$G$6,"-")</f>
        <v>7.0148906468124703E-2</v>
      </c>
      <c r="K10" s="257">
        <v>638</v>
      </c>
      <c r="L10" s="246">
        <f>IFERROR(K10/G10-1,"-")</f>
        <v>5.8043117744610351E-2</v>
      </c>
      <c r="M10" s="247">
        <f>IFERROR(K10-G10,"-")</f>
        <v>35</v>
      </c>
      <c r="N10" s="258">
        <f>IFERROR(K10/$K$6,"-")</f>
        <v>5.6470171711807397E-2</v>
      </c>
      <c r="O10" s="257">
        <v>724</v>
      </c>
      <c r="P10" s="246">
        <f>IFERROR(O10/K10-1,"-")</f>
        <v>0.13479623824451403</v>
      </c>
      <c r="Q10" s="247">
        <f>IFERROR(O10-K10,"-")</f>
        <v>86</v>
      </c>
      <c r="R10" s="246">
        <f t="shared" si="5"/>
        <v>-0.45808383233532934</v>
      </c>
      <c r="S10" s="247">
        <f t="shared" si="6"/>
        <v>-612</v>
      </c>
      <c r="T10" s="258">
        <f>IFERROR(O10/$O$6,"-")</f>
        <v>5.6575759943736814E-2</v>
      </c>
      <c r="V10" s="27"/>
      <c r="W10" s="77"/>
      <c r="AE10" s="1"/>
    </row>
    <row r="11" spans="1:31" s="4" customFormat="1" hidden="1" x14ac:dyDescent="0.25">
      <c r="B11" s="95" t="s">
        <v>59</v>
      </c>
      <c r="C11" s="248">
        <v>1336</v>
      </c>
      <c r="D11" s="248">
        <v>589</v>
      </c>
      <c r="E11" s="248">
        <v>6</v>
      </c>
      <c r="F11" s="254">
        <f t="shared" si="4"/>
        <v>6.6815144766146995E-3</v>
      </c>
      <c r="G11" s="248">
        <v>603</v>
      </c>
      <c r="H11" s="256">
        <f t="shared" ref="H11:H12" si="11">G11/E11-1</f>
        <v>99.5</v>
      </c>
      <c r="I11" s="255">
        <f t="shared" si="7"/>
        <v>597</v>
      </c>
      <c r="J11" s="254">
        <f t="shared" si="8"/>
        <v>7.0148906468124703E-2</v>
      </c>
      <c r="K11" s="248">
        <v>638</v>
      </c>
      <c r="L11" s="252">
        <f>K11/G11-1</f>
        <v>5.8043117744610351E-2</v>
      </c>
      <c r="M11" s="255">
        <f t="shared" si="1"/>
        <v>35</v>
      </c>
      <c r="N11" s="254">
        <f t="shared" si="9"/>
        <v>5.6470171711807397E-2</v>
      </c>
      <c r="O11" s="248">
        <v>724</v>
      </c>
      <c r="P11" s="256">
        <f t="shared" si="2"/>
        <v>0.13479623824451403</v>
      </c>
      <c r="Q11" s="255">
        <f t="shared" si="3"/>
        <v>86</v>
      </c>
      <c r="R11" s="256">
        <f t="shared" ref="R11:R12" si="12">O11/D11-1</f>
        <v>0.22920203735144318</v>
      </c>
      <c r="S11" s="255">
        <f t="shared" ref="S11:S12" si="13">O11-D11</f>
        <v>135</v>
      </c>
      <c r="T11" s="254">
        <f t="shared" si="10"/>
        <v>5.6575759943736814E-2</v>
      </c>
      <c r="V11" s="27"/>
      <c r="W11" s="77"/>
      <c r="AE11" s="1"/>
    </row>
    <row r="12" spans="1:31" s="4" customFormat="1" hidden="1" x14ac:dyDescent="0.25">
      <c r="B12" s="95" t="s">
        <v>58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12.073 viajeros 
cuota: 94,3%</v>
      </c>
    </row>
    <row r="20" spans="27:27" x14ac:dyDescent="0.25">
      <c r="AA20" t="str">
        <f>CONCATENATE("Apartamentos: 
",FIXED(O10,0)," viajeros
cuota: ",FIXED(T10*100,1),"%")</f>
        <v>Apartamentos: 
724 viajeros
cuota: 5,7%</v>
      </c>
    </row>
    <row r="38" spans="2:31" s="4" customFormat="1" ht="15.75" hidden="1" customHeight="1" thickBot="1" x14ac:dyDescent="0.3">
      <c r="B38" s="267" t="s">
        <v>182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20" t="s">
        <v>170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171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172</v>
      </c>
    </row>
    <row r="43" spans="2:31" ht="15.75" hidden="1" x14ac:dyDescent="0.25">
      <c r="B43" s="223" t="s">
        <v>97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173</v>
      </c>
    </row>
    <row r="44" spans="2:31" s="4" customFormat="1" hidden="1" x14ac:dyDescent="0.25">
      <c r="B44" s="226" t="s">
        <v>100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174</v>
      </c>
    </row>
    <row r="45" spans="2:31" s="4" customFormat="1" hidden="1" x14ac:dyDescent="0.25">
      <c r="B45" s="231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1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179</v>
      </c>
    </row>
    <row r="48" spans="2:31" s="4" customFormat="1" hidden="1" x14ac:dyDescent="0.25">
      <c r="B48" s="266" t="s">
        <v>180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195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0">
        <v>2023</v>
      </c>
      <c r="K133" s="238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194</v>
      </c>
      <c r="C134" s="224">
        <v>19123</v>
      </c>
      <c r="D134" s="224">
        <v>25621</v>
      </c>
      <c r="E134" s="224">
        <v>20278</v>
      </c>
      <c r="F134" s="224">
        <v>32271</v>
      </c>
      <c r="G134" s="225">
        <f>F134/E134-1</f>
        <v>0.59142913502317773</v>
      </c>
      <c r="H134" s="224">
        <f>F134-E134</f>
        <v>11993</v>
      </c>
      <c r="I134" s="225">
        <f>F134/F$134</f>
        <v>1</v>
      </c>
      <c r="J134" s="224">
        <v>36164</v>
      </c>
      <c r="K134" s="225">
        <f>J134/J$134</f>
        <v>1</v>
      </c>
      <c r="L134" s="225">
        <f>J134/F134-1</f>
        <v>0.12063462551516846</v>
      </c>
      <c r="M134" s="224">
        <f>J134-F134</f>
        <v>3893</v>
      </c>
      <c r="N134" s="225">
        <f>J134/D134-1</f>
        <v>0.41149838023496343</v>
      </c>
      <c r="O134" s="224">
        <f>J134-D134</f>
        <v>10543</v>
      </c>
      <c r="Q134" s="27"/>
      <c r="R134" s="77"/>
      <c r="Z134" s="1" t="s">
        <v>172</v>
      </c>
      <c r="AE134"/>
    </row>
    <row r="135" spans="1:31" s="4" customFormat="1" x14ac:dyDescent="0.25">
      <c r="B135" s="241" t="s">
        <v>189</v>
      </c>
      <c r="C135" s="242">
        <v>14541</v>
      </c>
      <c r="D135" s="242">
        <v>25004</v>
      </c>
      <c r="E135" s="242">
        <v>19308</v>
      </c>
      <c r="F135" s="242">
        <v>30101</v>
      </c>
      <c r="G135" s="246">
        <f>IFERROR(F135/E135-1,"-")</f>
        <v>0.55899109177542994</v>
      </c>
      <c r="H135" s="242">
        <f t="shared" ref="H135:H138" si="14">F135-E135</f>
        <v>10793</v>
      </c>
      <c r="I135" s="244">
        <f>F135/F$134</f>
        <v>0.93275696445725265</v>
      </c>
      <c r="J135" s="242">
        <v>33983</v>
      </c>
      <c r="K135" s="243">
        <f t="shared" ref="K135:K138" si="15">J135/J$134</f>
        <v>0.93969140581794053</v>
      </c>
      <c r="L135" s="244">
        <f t="shared" ref="L135:L138" si="16">J135/F135-1</f>
        <v>0.12896581508919969</v>
      </c>
      <c r="M135" s="245">
        <f t="shared" ref="M135:M138" si="17">J135-F135</f>
        <v>3882</v>
      </c>
      <c r="N135" s="243">
        <f t="shared" ref="N135:N138" si="18">J135/D135-1</f>
        <v>0.35910254359302507</v>
      </c>
      <c r="O135" s="242">
        <f t="shared" ref="O135:O138" si="19">J135-D135</f>
        <v>8979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8">
        <v>14541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7"/>
      <c r="R137" s="77"/>
      <c r="Z137" s="1"/>
    </row>
    <row r="138" spans="1:31" s="4" customFormat="1" x14ac:dyDescent="0.25">
      <c r="B138" s="241" t="s">
        <v>190</v>
      </c>
      <c r="C138" s="242">
        <v>4582</v>
      </c>
      <c r="D138" s="242">
        <v>617</v>
      </c>
      <c r="E138" s="242">
        <v>970</v>
      </c>
      <c r="F138" s="242">
        <v>2170</v>
      </c>
      <c r="G138" s="246">
        <f t="shared" si="20"/>
        <v>1.2371134020618557</v>
      </c>
      <c r="H138" s="242">
        <f t="shared" si="14"/>
        <v>1200</v>
      </c>
      <c r="I138" s="244">
        <f t="shared" si="21"/>
        <v>6.7243035542747354E-2</v>
      </c>
      <c r="J138" s="242">
        <v>2181</v>
      </c>
      <c r="K138" s="243">
        <f t="shared" si="15"/>
        <v>6.0308594182059506E-2</v>
      </c>
      <c r="L138" s="244">
        <f t="shared" si="16"/>
        <v>5.0691244239631228E-3</v>
      </c>
      <c r="M138" s="245">
        <f t="shared" si="17"/>
        <v>11</v>
      </c>
      <c r="N138" s="243">
        <f t="shared" si="18"/>
        <v>2.5348460291734196</v>
      </c>
      <c r="O138" s="242">
        <f t="shared" si="19"/>
        <v>1564</v>
      </c>
      <c r="Q138" s="27"/>
      <c r="R138" s="77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179</v>
      </c>
    </row>
    <row r="140" spans="1:31" s="4" customFormat="1" ht="32.25" customHeight="1" x14ac:dyDescent="0.25">
      <c r="B140" s="308" t="s">
        <v>193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4A360-7E98-4EA1-B0BC-173B2A06006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9"/>
      <c r="H1" s="219"/>
      <c r="I1" s="219"/>
      <c r="K1" s="219"/>
    </row>
    <row r="3" spans="1:31" s="4" customFormat="1" ht="25.5" customHeight="1" thickBot="1" x14ac:dyDescent="0.3">
      <c r="B3" s="60" t="s">
        <v>315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259</v>
      </c>
      <c r="D5" s="237" t="s">
        <v>260</v>
      </c>
      <c r="E5" s="237" t="s">
        <v>266</v>
      </c>
      <c r="F5" s="238" t="str">
        <f>CONCATENATE("%/s total Tenerife ",RIGHT(E5,4))</f>
        <v>%/s total Tenerife 2021</v>
      </c>
      <c r="G5" s="237" t="s">
        <v>261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262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263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196</v>
      </c>
      <c r="C6" s="239">
        <v>3244</v>
      </c>
      <c r="D6" s="239">
        <v>1451</v>
      </c>
      <c r="E6" s="239">
        <v>11174</v>
      </c>
      <c r="F6" s="240">
        <f>E6/$E$6</f>
        <v>1</v>
      </c>
      <c r="G6" s="239">
        <v>6572</v>
      </c>
      <c r="H6" s="240">
        <f>G6/E6-1</f>
        <v>-0.411848935027743</v>
      </c>
      <c r="I6" s="239">
        <f>G6-E6</f>
        <v>-4602</v>
      </c>
      <c r="J6" s="240">
        <f>G6/$G$6</f>
        <v>1</v>
      </c>
      <c r="K6" s="239">
        <v>7922</v>
      </c>
      <c r="L6" s="240">
        <f t="shared" ref="L6:L12" si="0">K6/G6-1</f>
        <v>0.20541692026780289</v>
      </c>
      <c r="M6" s="239">
        <f t="shared" ref="M6:M12" si="1">K6-G6</f>
        <v>1350</v>
      </c>
      <c r="N6" s="240">
        <f>K6/$K$6</f>
        <v>1</v>
      </c>
      <c r="O6" s="239">
        <v>4720</v>
      </c>
      <c r="P6" s="240">
        <f t="shared" ref="P6:P11" si="2">O6/K6-1</f>
        <v>-0.4041908608937137</v>
      </c>
      <c r="Q6" s="239">
        <f t="shared" ref="Q6:Q12" si="3">O6-K6</f>
        <v>-3202</v>
      </c>
      <c r="R6" s="240">
        <f>O6/C6-1</f>
        <v>0.45499383477188649</v>
      </c>
      <c r="S6" s="239">
        <f>O6-C6</f>
        <v>1476</v>
      </c>
      <c r="T6" s="240">
        <f>O6/$O$6</f>
        <v>1</v>
      </c>
      <c r="V6" s="27"/>
      <c r="W6" s="77"/>
      <c r="AE6" s="1" t="s">
        <v>172</v>
      </c>
    </row>
    <row r="7" spans="1:31" s="4" customFormat="1" x14ac:dyDescent="0.25">
      <c r="B7" s="241" t="s">
        <v>189</v>
      </c>
      <c r="C7" s="242">
        <v>651</v>
      </c>
      <c r="D7" s="242">
        <v>273</v>
      </c>
      <c r="E7" s="242">
        <v>10160</v>
      </c>
      <c r="F7" s="243">
        <f t="shared" ref="F7:F12" si="4">E7/$E$6</f>
        <v>0.90925362448541258</v>
      </c>
      <c r="G7" s="242">
        <v>5114</v>
      </c>
      <c r="H7" s="244">
        <f>G7/E7-1</f>
        <v>-0.49665354330708666</v>
      </c>
      <c r="I7" s="245">
        <f>G7-E7</f>
        <v>-5046</v>
      </c>
      <c r="J7" s="243">
        <f>G7/$G$6</f>
        <v>0.77814972611077293</v>
      </c>
      <c r="K7" s="242">
        <v>6615</v>
      </c>
      <c r="L7" s="246">
        <f t="shared" si="0"/>
        <v>0.29350801720766517</v>
      </c>
      <c r="M7" s="247">
        <f t="shared" si="1"/>
        <v>1501</v>
      </c>
      <c r="N7" s="243">
        <f>K7/$K$6</f>
        <v>0.8350164099974754</v>
      </c>
      <c r="O7" s="242">
        <v>4058</v>
      </c>
      <c r="P7" s="244">
        <f t="shared" si="2"/>
        <v>-0.38654572940287224</v>
      </c>
      <c r="Q7" s="245">
        <f t="shared" si="3"/>
        <v>-2557</v>
      </c>
      <c r="R7" s="244">
        <f t="shared" ref="R7:R10" si="5">O7/C7-1</f>
        <v>5.2334869431643627</v>
      </c>
      <c r="S7" s="245">
        <f t="shared" ref="S7:S10" si="6">O7-C7</f>
        <v>3407</v>
      </c>
      <c r="T7" s="243">
        <f>O7/$O$6</f>
        <v>0.85974576271186443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8">
        <v>0</v>
      </c>
      <c r="D8" s="248">
        <v>0</v>
      </c>
      <c r="E8" s="248">
        <v>0</v>
      </c>
      <c r="F8" s="249">
        <f t="shared" si="4"/>
        <v>0</v>
      </c>
      <c r="G8" s="248">
        <v>0</v>
      </c>
      <c r="H8" s="250" t="str">
        <f>IFERROR(G8/E8-1,"-")</f>
        <v>-</v>
      </c>
      <c r="I8" s="251">
        <f t="shared" ref="I8:I12" si="7">G8-E8</f>
        <v>0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 t="str">
        <f>IFERROR(O8/C8-1,"-")</f>
        <v>-</v>
      </c>
      <c r="S8" s="255">
        <f t="shared" si="6"/>
        <v>0</v>
      </c>
      <c r="T8" s="254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8">
        <v>651</v>
      </c>
      <c r="D9" s="248">
        <v>273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>
        <f t="shared" si="5"/>
        <v>-1</v>
      </c>
      <c r="S9" s="255">
        <f t="shared" si="6"/>
        <v>-651</v>
      </c>
      <c r="T9" s="254">
        <f t="shared" si="10"/>
        <v>0</v>
      </c>
      <c r="V9" s="27"/>
      <c r="W9" s="77"/>
      <c r="AE9" s="1"/>
    </row>
    <row r="10" spans="1:31" s="4" customFormat="1" x14ac:dyDescent="0.25">
      <c r="B10" s="241" t="s">
        <v>190</v>
      </c>
      <c r="C10" s="257">
        <v>2593</v>
      </c>
      <c r="D10" s="257">
        <v>1178</v>
      </c>
      <c r="E10" s="257">
        <v>22</v>
      </c>
      <c r="F10" s="258">
        <f>IFERROR(E10/$E$6,"-")</f>
        <v>1.9688562734920352E-3</v>
      </c>
      <c r="G10" s="257">
        <v>1458</v>
      </c>
      <c r="H10" s="246">
        <f>IFERROR(G10/E10-1,"-")</f>
        <v>65.272727272727266</v>
      </c>
      <c r="I10" s="247">
        <f>IFERROR(G10-E10,"-")</f>
        <v>1436</v>
      </c>
      <c r="J10" s="258">
        <f>IFERROR(G10/$G$6,"-")</f>
        <v>0.22185027388922701</v>
      </c>
      <c r="K10" s="257">
        <v>1307</v>
      </c>
      <c r="L10" s="246">
        <f>IFERROR(K10/G10-1,"-")</f>
        <v>-0.10356652949245537</v>
      </c>
      <c r="M10" s="247">
        <f>IFERROR(K10-G10,"-")</f>
        <v>-151</v>
      </c>
      <c r="N10" s="258">
        <f>IFERROR(K10/$K$6,"-")</f>
        <v>0.1649835900025246</v>
      </c>
      <c r="O10" s="257">
        <v>662</v>
      </c>
      <c r="P10" s="246">
        <f>IFERROR(O10/K10-1,"-")</f>
        <v>-0.49349655700076511</v>
      </c>
      <c r="Q10" s="247">
        <f>IFERROR(O10-K10,"-")</f>
        <v>-645</v>
      </c>
      <c r="R10" s="246">
        <f t="shared" si="5"/>
        <v>-0.74469726185885077</v>
      </c>
      <c r="S10" s="247">
        <f t="shared" si="6"/>
        <v>-1931</v>
      </c>
      <c r="T10" s="258">
        <f>IFERROR(O10/$O$6,"-")</f>
        <v>0.1402542372881356</v>
      </c>
      <c r="V10" s="27"/>
      <c r="W10" s="77"/>
      <c r="AE10" s="1"/>
    </row>
    <row r="11" spans="1:31" s="4" customFormat="1" hidden="1" x14ac:dyDescent="0.25">
      <c r="B11" s="95" t="s">
        <v>59</v>
      </c>
      <c r="C11" s="248">
        <v>2593</v>
      </c>
      <c r="D11" s="248">
        <v>1178</v>
      </c>
      <c r="E11" s="248">
        <v>22</v>
      </c>
      <c r="F11" s="254">
        <f t="shared" si="4"/>
        <v>1.9688562734920352E-3</v>
      </c>
      <c r="G11" s="248">
        <v>1458</v>
      </c>
      <c r="H11" s="256">
        <f t="shared" ref="H11:H12" si="11">G11/E11-1</f>
        <v>65.272727272727266</v>
      </c>
      <c r="I11" s="255">
        <f t="shared" si="7"/>
        <v>1436</v>
      </c>
      <c r="J11" s="254">
        <f t="shared" si="8"/>
        <v>0.22185027388922701</v>
      </c>
      <c r="K11" s="248">
        <v>1307</v>
      </c>
      <c r="L11" s="252">
        <f>K11/G11-1</f>
        <v>-0.10356652949245537</v>
      </c>
      <c r="M11" s="255">
        <f t="shared" si="1"/>
        <v>-151</v>
      </c>
      <c r="N11" s="254">
        <f t="shared" si="9"/>
        <v>0.1649835900025246</v>
      </c>
      <c r="O11" s="248">
        <v>662</v>
      </c>
      <c r="P11" s="256">
        <f t="shared" si="2"/>
        <v>-0.49349655700076511</v>
      </c>
      <c r="Q11" s="255">
        <f t="shared" si="3"/>
        <v>-645</v>
      </c>
      <c r="R11" s="256">
        <f t="shared" ref="R11:R12" si="12">O11/D11-1</f>
        <v>-0.43803056027164688</v>
      </c>
      <c r="S11" s="255">
        <f t="shared" ref="S11:S12" si="13">O11-D11</f>
        <v>-516</v>
      </c>
      <c r="T11" s="254">
        <f t="shared" si="10"/>
        <v>0.1402542372881356</v>
      </c>
      <c r="V11" s="27"/>
      <c r="W11" s="77"/>
      <c r="AE11" s="1"/>
    </row>
    <row r="12" spans="1:31" s="4" customFormat="1" hidden="1" x14ac:dyDescent="0.25">
      <c r="B12" s="95" t="s">
        <v>58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4.058 viajeros 
cuota: 86,0%</v>
      </c>
    </row>
    <row r="20" spans="27:27" x14ac:dyDescent="0.25">
      <c r="AA20" t="str">
        <f>CONCATENATE("Apartamentos: 
",FIXED(O10,0)," viajeros
cuota: ",FIXED(T10*100,1),"%")</f>
        <v>Apartamentos: 
662 viajeros
cuota: 14,0%</v>
      </c>
    </row>
    <row r="38" spans="2:31" s="4" customFormat="1" ht="15.75" hidden="1" customHeight="1" thickBot="1" x14ac:dyDescent="0.3">
      <c r="B38" s="267" t="s">
        <v>182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20" t="s">
        <v>170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171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172</v>
      </c>
    </row>
    <row r="43" spans="2:31" ht="15.75" hidden="1" x14ac:dyDescent="0.25">
      <c r="B43" s="223" t="s">
        <v>97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173</v>
      </c>
    </row>
    <row r="44" spans="2:31" s="4" customFormat="1" hidden="1" x14ac:dyDescent="0.25">
      <c r="B44" s="226" t="s">
        <v>100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174</v>
      </c>
    </row>
    <row r="45" spans="2:31" s="4" customFormat="1" hidden="1" x14ac:dyDescent="0.25">
      <c r="B45" s="231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1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179</v>
      </c>
    </row>
    <row r="48" spans="2:31" s="4" customFormat="1" hidden="1" x14ac:dyDescent="0.25">
      <c r="B48" s="266" t="s">
        <v>180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197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0">
        <v>2023</v>
      </c>
      <c r="K133" s="238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196</v>
      </c>
      <c r="C134" s="224">
        <v>11886</v>
      </c>
      <c r="D134" s="224">
        <v>4963</v>
      </c>
      <c r="E134" s="224">
        <v>24120</v>
      </c>
      <c r="F134" s="224">
        <v>16359</v>
      </c>
      <c r="G134" s="225">
        <f>F134/E134-1</f>
        <v>-0.32176616915422884</v>
      </c>
      <c r="H134" s="224">
        <f>F134-E134</f>
        <v>-7761</v>
      </c>
      <c r="I134" s="225">
        <f>F134/F$134</f>
        <v>1</v>
      </c>
      <c r="J134" s="224">
        <v>19520</v>
      </c>
      <c r="K134" s="225">
        <f>J134/J$134</f>
        <v>1</v>
      </c>
      <c r="L134" s="225">
        <f>J134/F134-1</f>
        <v>0.19322696986368371</v>
      </c>
      <c r="M134" s="224">
        <f>J134-F134</f>
        <v>3161</v>
      </c>
      <c r="N134" s="225">
        <f>J134/D134-1</f>
        <v>2.9331049768285311</v>
      </c>
      <c r="O134" s="224">
        <f>J134-D134</f>
        <v>14557</v>
      </c>
      <c r="Q134" s="27"/>
      <c r="R134" s="77"/>
      <c r="Z134" s="1" t="s">
        <v>172</v>
      </c>
      <c r="AE134"/>
    </row>
    <row r="135" spans="1:31" s="4" customFormat="1" x14ac:dyDescent="0.25">
      <c r="B135" s="241" t="s">
        <v>189</v>
      </c>
      <c r="C135" s="242">
        <v>3028</v>
      </c>
      <c r="D135" s="242">
        <v>3383</v>
      </c>
      <c r="E135" s="242">
        <v>20351</v>
      </c>
      <c r="F135" s="242">
        <v>11031</v>
      </c>
      <c r="G135" s="246">
        <f>IFERROR(F135/E135-1,"-")</f>
        <v>-0.45796275367303818</v>
      </c>
      <c r="H135" s="242">
        <f t="shared" ref="H135:H138" si="14">F135-E135</f>
        <v>-9320</v>
      </c>
      <c r="I135" s="244">
        <f>F135/F$134</f>
        <v>0.67430772052081422</v>
      </c>
      <c r="J135" s="242">
        <v>14560</v>
      </c>
      <c r="K135" s="243">
        <f t="shared" ref="K135:K138" si="15">J135/J$134</f>
        <v>0.74590163934426235</v>
      </c>
      <c r="L135" s="244">
        <f t="shared" ref="L135:L138" si="16">J135/F135-1</f>
        <v>0.31991659867645716</v>
      </c>
      <c r="M135" s="245">
        <f t="shared" ref="M135:M138" si="17">J135-F135</f>
        <v>3529</v>
      </c>
      <c r="N135" s="243">
        <f t="shared" ref="N135:N138" si="18">J135/D135-1</f>
        <v>3.3038723026899204</v>
      </c>
      <c r="O135" s="242">
        <f t="shared" ref="O135:O138" si="19">J135-D135</f>
        <v>11177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8">
        <v>3028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7"/>
      <c r="R137" s="77"/>
      <c r="Z137" s="1"/>
    </row>
    <row r="138" spans="1:31" s="4" customFormat="1" x14ac:dyDescent="0.25">
      <c r="B138" s="241" t="s">
        <v>190</v>
      </c>
      <c r="C138" s="242">
        <v>8858</v>
      </c>
      <c r="D138" s="242">
        <v>1580</v>
      </c>
      <c r="E138" s="242">
        <v>3769</v>
      </c>
      <c r="F138" s="242">
        <v>5328</v>
      </c>
      <c r="G138" s="246">
        <f t="shared" si="20"/>
        <v>0.41363756964712128</v>
      </c>
      <c r="H138" s="242">
        <f t="shared" si="14"/>
        <v>1559</v>
      </c>
      <c r="I138" s="244">
        <f t="shared" si="21"/>
        <v>0.32569227947918578</v>
      </c>
      <c r="J138" s="242">
        <v>4960</v>
      </c>
      <c r="K138" s="243">
        <f t="shared" si="15"/>
        <v>0.25409836065573771</v>
      </c>
      <c r="L138" s="244">
        <f t="shared" si="16"/>
        <v>-6.9069069069069067E-2</v>
      </c>
      <c r="M138" s="245">
        <f t="shared" si="17"/>
        <v>-368</v>
      </c>
      <c r="N138" s="243">
        <f t="shared" si="18"/>
        <v>2.1392405063291138</v>
      </c>
      <c r="O138" s="242">
        <f t="shared" si="19"/>
        <v>3380</v>
      </c>
      <c r="Q138" s="27"/>
      <c r="R138" s="77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179</v>
      </c>
    </row>
    <row r="140" spans="1:31" s="4" customFormat="1" ht="32.25" customHeight="1" x14ac:dyDescent="0.25">
      <c r="B140" s="308" t="s">
        <v>193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B0DA2-B9F3-429B-B255-2D5913F07A0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19"/>
      <c r="H1" s="219"/>
      <c r="I1" s="219"/>
      <c r="K1" s="219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259</v>
      </c>
      <c r="D5" s="237" t="s">
        <v>260</v>
      </c>
      <c r="E5" s="237" t="s">
        <v>266</v>
      </c>
      <c r="F5" s="238" t="str">
        <f>CONCATENATE("%/s total Tenerife ",RIGHT(E5,4))</f>
        <v>%/s total Tenerife 2021</v>
      </c>
      <c r="G5" s="237" t="s">
        <v>261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262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263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199</v>
      </c>
      <c r="C6" s="239">
        <v>354708</v>
      </c>
      <c r="D6" s="239">
        <v>140877</v>
      </c>
      <c r="E6" s="239">
        <v>194447</v>
      </c>
      <c r="F6" s="240">
        <f>E6/$E$6</f>
        <v>1</v>
      </c>
      <c r="G6" s="239">
        <v>345836</v>
      </c>
      <c r="H6" s="240">
        <f>G6/E6-1</f>
        <v>0.77856176747391315</v>
      </c>
      <c r="I6" s="239">
        <f>G6-E6</f>
        <v>151389</v>
      </c>
      <c r="J6" s="240">
        <f>G6/$G$6</f>
        <v>1</v>
      </c>
      <c r="K6" s="239">
        <v>368879</v>
      </c>
      <c r="L6" s="240">
        <f>K6/G6-1</f>
        <v>6.6629847673463694E-2</v>
      </c>
      <c r="M6" s="239">
        <f>K6-G6</f>
        <v>23043</v>
      </c>
      <c r="N6" s="240">
        <f>K6/$K$6</f>
        <v>1</v>
      </c>
      <c r="O6" s="239">
        <v>368338</v>
      </c>
      <c r="P6" s="240">
        <f>O6/K6-1</f>
        <v>-1.4666055806917822E-3</v>
      </c>
      <c r="Q6" s="239">
        <f>O6-K6</f>
        <v>-541</v>
      </c>
      <c r="R6" s="240">
        <f>IFERROR(O6/C6-1,"-")</f>
        <v>3.8425972912931261E-2</v>
      </c>
      <c r="S6" s="239">
        <f>O6-C6</f>
        <v>13630</v>
      </c>
      <c r="T6" s="240">
        <f>O6/$O$6</f>
        <v>1</v>
      </c>
      <c r="V6" s="27"/>
      <c r="W6" s="77"/>
      <c r="AE6" s="1" t="s">
        <v>172</v>
      </c>
    </row>
    <row r="7" spans="1:31" s="4" customFormat="1" x14ac:dyDescent="0.25">
      <c r="B7" s="231" t="s">
        <v>41</v>
      </c>
      <c r="C7" s="248">
        <v>63407</v>
      </c>
      <c r="D7" s="248">
        <v>20277</v>
      </c>
      <c r="E7" s="248">
        <v>67859</v>
      </c>
      <c r="F7" s="254">
        <f t="shared" ref="F7:F16" si="0">E7/$E$6</f>
        <v>0.34898455620297564</v>
      </c>
      <c r="G7" s="248">
        <v>65893</v>
      </c>
      <c r="H7" s="256">
        <f>G7/E7-1</f>
        <v>-2.8971838665468153E-2</v>
      </c>
      <c r="I7" s="255">
        <f>G7-E7</f>
        <v>-1966</v>
      </c>
      <c r="J7" s="254">
        <f>G7/$G$6</f>
        <v>0.19053250673729744</v>
      </c>
      <c r="K7" s="248">
        <v>57104</v>
      </c>
      <c r="L7" s="256">
        <f>K7/G7-1</f>
        <v>-0.13338290865494062</v>
      </c>
      <c r="M7" s="255">
        <f>K7-G7</f>
        <v>-8789</v>
      </c>
      <c r="N7" s="254">
        <f>K7/$K$6</f>
        <v>0.15480414987028265</v>
      </c>
      <c r="O7" s="248">
        <v>49810</v>
      </c>
      <c r="P7" s="256">
        <f>O7/K7-1</f>
        <v>-0.12773185766321093</v>
      </c>
      <c r="Q7" s="255">
        <f>O7-K7</f>
        <v>-7294</v>
      </c>
      <c r="R7" s="256">
        <f t="shared" ref="R7:R16" si="1">IFERROR(O7/C7-1,"-")</f>
        <v>-0.21444004605169775</v>
      </c>
      <c r="S7" s="255">
        <f t="shared" ref="S7:S16" si="2">O7-C7</f>
        <v>-13597</v>
      </c>
      <c r="T7" s="254">
        <f>O7/$O$6</f>
        <v>0.13522905592146345</v>
      </c>
      <c r="V7" s="27"/>
      <c r="W7" s="77"/>
      <c r="AE7" s="1" t="s">
        <v>174</v>
      </c>
    </row>
    <row r="8" spans="1:31" s="4" customFormat="1" x14ac:dyDescent="0.25">
      <c r="B8" s="231" t="s">
        <v>42</v>
      </c>
      <c r="C8" s="248">
        <v>41775</v>
      </c>
      <c r="D8" s="248">
        <v>13953</v>
      </c>
      <c r="E8" s="248">
        <v>20214</v>
      </c>
      <c r="F8" s="254">
        <f t="shared" si="0"/>
        <v>0.1039563480022834</v>
      </c>
      <c r="G8" s="248">
        <v>39365</v>
      </c>
      <c r="H8" s="256">
        <f t="shared" ref="H8:H16" si="3">G8/E8-1</f>
        <v>0.94741268427822312</v>
      </c>
      <c r="I8" s="255">
        <f t="shared" ref="I8:I16" si="4">G8-E8</f>
        <v>19151</v>
      </c>
      <c r="J8" s="254">
        <f t="shared" ref="J8:J16" si="5">G8/$G$6</f>
        <v>0.11382562833250442</v>
      </c>
      <c r="K8" s="248">
        <v>36909</v>
      </c>
      <c r="L8" s="256">
        <f t="shared" ref="L8:L16" si="6">K8/G8-1</f>
        <v>-6.2390448367839468E-2</v>
      </c>
      <c r="M8" s="255">
        <f t="shared" ref="M8:M16" si="7">K8-G8</f>
        <v>-2456</v>
      </c>
      <c r="N8" s="254">
        <f t="shared" ref="N8:N16" si="8">K8/$K$6</f>
        <v>0.10005720032856302</v>
      </c>
      <c r="O8" s="248">
        <v>35905</v>
      </c>
      <c r="P8" s="256">
        <f t="shared" ref="P8:P16" si="9">O8/K8-1</f>
        <v>-2.7202037443441962E-2</v>
      </c>
      <c r="Q8" s="255">
        <f t="shared" ref="Q8:Q16" si="10">O8-K8</f>
        <v>-1004</v>
      </c>
      <c r="R8" s="256">
        <f t="shared" si="1"/>
        <v>-0.14051466187911432</v>
      </c>
      <c r="S8" s="255">
        <f t="shared" si="2"/>
        <v>-5870</v>
      </c>
      <c r="T8" s="254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1" t="s">
        <v>43</v>
      </c>
      <c r="C9" s="248">
        <v>4131</v>
      </c>
      <c r="D9" s="248">
        <v>1123</v>
      </c>
      <c r="E9" s="248">
        <v>787</v>
      </c>
      <c r="F9" s="249">
        <f t="shared" si="0"/>
        <v>4.0473753773521831E-3</v>
      </c>
      <c r="G9" s="248">
        <v>1482</v>
      </c>
      <c r="H9" s="260">
        <f t="shared" si="3"/>
        <v>0.88310038119440915</v>
      </c>
      <c r="I9" s="251">
        <f t="shared" si="4"/>
        <v>695</v>
      </c>
      <c r="J9" s="249">
        <f t="shared" si="5"/>
        <v>4.2852681617876684E-3</v>
      </c>
      <c r="K9" s="248">
        <v>10615</v>
      </c>
      <c r="L9" s="256">
        <f t="shared" si="6"/>
        <v>6.162618083670715</v>
      </c>
      <c r="M9" s="255">
        <f t="shared" si="7"/>
        <v>9133</v>
      </c>
      <c r="N9" s="254">
        <f t="shared" si="8"/>
        <v>2.8776373824479031E-2</v>
      </c>
      <c r="O9" s="248">
        <v>5673</v>
      </c>
      <c r="P9" s="256">
        <f t="shared" si="9"/>
        <v>-0.46556759302873296</v>
      </c>
      <c r="Q9" s="255">
        <f t="shared" si="10"/>
        <v>-4942</v>
      </c>
      <c r="R9" s="256">
        <f t="shared" si="1"/>
        <v>0.37327523602033397</v>
      </c>
      <c r="S9" s="255">
        <f t="shared" si="2"/>
        <v>1542</v>
      </c>
      <c r="T9" s="254">
        <f t="shared" si="11"/>
        <v>1.5401614821169687E-2</v>
      </c>
      <c r="V9" s="27"/>
      <c r="W9" s="77"/>
      <c r="AE9" s="1"/>
    </row>
    <row r="10" spans="1:31" s="4" customFormat="1" x14ac:dyDescent="0.25">
      <c r="B10" s="231" t="s">
        <v>45</v>
      </c>
      <c r="C10" s="248">
        <v>125875</v>
      </c>
      <c r="D10" s="248">
        <v>47060</v>
      </c>
      <c r="E10" s="248">
        <v>23087</v>
      </c>
      <c r="F10" s="254">
        <f t="shared" si="0"/>
        <v>0.11873158238491723</v>
      </c>
      <c r="G10" s="248">
        <v>115113</v>
      </c>
      <c r="H10" s="256">
        <f t="shared" si="3"/>
        <v>3.9860527569627928</v>
      </c>
      <c r="I10" s="255">
        <f t="shared" si="4"/>
        <v>92026</v>
      </c>
      <c r="J10" s="254">
        <f t="shared" si="5"/>
        <v>0.33285430088249923</v>
      </c>
      <c r="K10" s="248">
        <v>123715</v>
      </c>
      <c r="L10" s="256">
        <f t="shared" si="6"/>
        <v>7.4726573019554765E-2</v>
      </c>
      <c r="M10" s="255">
        <f t="shared" si="7"/>
        <v>8602</v>
      </c>
      <c r="N10" s="254">
        <f t="shared" si="8"/>
        <v>0.33538097858647414</v>
      </c>
      <c r="O10" s="248">
        <v>132182</v>
      </c>
      <c r="P10" s="256">
        <f t="shared" si="9"/>
        <v>6.8439558663056177E-2</v>
      </c>
      <c r="Q10" s="255">
        <f t="shared" si="10"/>
        <v>8467</v>
      </c>
      <c r="R10" s="256">
        <f t="shared" si="1"/>
        <v>5.0105263157894653E-2</v>
      </c>
      <c r="S10" s="255">
        <f t="shared" si="2"/>
        <v>6307</v>
      </c>
      <c r="T10" s="254">
        <f>O10/$O$6</f>
        <v>0.35886061172075651</v>
      </c>
      <c r="V10" s="27"/>
      <c r="W10" s="77"/>
      <c r="AE10" s="1"/>
    </row>
    <row r="11" spans="1:31" s="4" customFormat="1" x14ac:dyDescent="0.25">
      <c r="B11" s="231" t="s">
        <v>47</v>
      </c>
      <c r="C11" s="248">
        <v>9273</v>
      </c>
      <c r="D11" s="248">
        <v>7208</v>
      </c>
      <c r="E11" s="248">
        <v>12072</v>
      </c>
      <c r="F11" s="249">
        <f t="shared" si="0"/>
        <v>6.2083755470642384E-2</v>
      </c>
      <c r="G11" s="248">
        <v>15168</v>
      </c>
      <c r="H11" s="260">
        <f t="shared" si="3"/>
        <v>0.25646123260437381</v>
      </c>
      <c r="I11" s="251">
        <f t="shared" si="4"/>
        <v>3096</v>
      </c>
      <c r="J11" s="249">
        <f t="shared" si="5"/>
        <v>4.3858938919025203E-2</v>
      </c>
      <c r="K11" s="248">
        <v>19220</v>
      </c>
      <c r="L11" s="256">
        <f t="shared" si="6"/>
        <v>0.26714135021097052</v>
      </c>
      <c r="M11" s="255">
        <f t="shared" si="7"/>
        <v>4052</v>
      </c>
      <c r="N11" s="254">
        <f t="shared" si="8"/>
        <v>5.2103806397219683E-2</v>
      </c>
      <c r="O11" s="248">
        <v>17517</v>
      </c>
      <c r="P11" s="256">
        <f t="shared" si="9"/>
        <v>-8.8605619146722159E-2</v>
      </c>
      <c r="Q11" s="255">
        <f t="shared" si="10"/>
        <v>-1703</v>
      </c>
      <c r="R11" s="256">
        <f t="shared" si="1"/>
        <v>0.8890326755095439</v>
      </c>
      <c r="S11" s="255">
        <f t="shared" si="2"/>
        <v>8244</v>
      </c>
      <c r="T11" s="254">
        <f t="shared" si="11"/>
        <v>4.7556863532950716E-2</v>
      </c>
      <c r="V11" s="27"/>
      <c r="W11" s="77"/>
      <c r="AE11" s="1"/>
    </row>
    <row r="12" spans="1:31" s="4" customFormat="1" x14ac:dyDescent="0.25">
      <c r="B12" s="231" t="s">
        <v>48</v>
      </c>
      <c r="C12" s="248">
        <v>49207</v>
      </c>
      <c r="D12" s="248">
        <v>26940</v>
      </c>
      <c r="E12" s="248">
        <v>28730</v>
      </c>
      <c r="F12" s="254">
        <f t="shared" si="0"/>
        <v>0.14775234382633828</v>
      </c>
      <c r="G12" s="248">
        <v>50567</v>
      </c>
      <c r="H12" s="256">
        <f t="shared" si="3"/>
        <v>0.76007657500870174</v>
      </c>
      <c r="I12" s="255">
        <f t="shared" si="4"/>
        <v>21837</v>
      </c>
      <c r="J12" s="254">
        <f t="shared" si="5"/>
        <v>0.14621670387119906</v>
      </c>
      <c r="K12" s="248">
        <v>63399</v>
      </c>
      <c r="L12" s="256">
        <f t="shared" si="6"/>
        <v>0.25376233511974222</v>
      </c>
      <c r="M12" s="255">
        <f t="shared" si="7"/>
        <v>12832</v>
      </c>
      <c r="N12" s="254">
        <f t="shared" si="8"/>
        <v>0.17186936637759265</v>
      </c>
      <c r="O12" s="248">
        <v>61062</v>
      </c>
      <c r="P12" s="256">
        <f t="shared" si="9"/>
        <v>-3.6861780154261115E-2</v>
      </c>
      <c r="Q12" s="255">
        <f t="shared" si="10"/>
        <v>-2337</v>
      </c>
      <c r="R12" s="256">
        <f t="shared" si="1"/>
        <v>0.24092100717377618</v>
      </c>
      <c r="S12" s="255">
        <f t="shared" si="2"/>
        <v>11855</v>
      </c>
      <c r="T12" s="254">
        <f t="shared" si="11"/>
        <v>0.16577708517720138</v>
      </c>
      <c r="V12" s="27"/>
      <c r="W12" s="77"/>
      <c r="AE12" s="1"/>
    </row>
    <row r="13" spans="1:31" s="4" customFormat="1" x14ac:dyDescent="0.25">
      <c r="B13" s="231" t="s">
        <v>46</v>
      </c>
      <c r="C13" s="248">
        <v>14055</v>
      </c>
      <c r="D13" s="248">
        <v>7454</v>
      </c>
      <c r="E13" s="248">
        <v>5503</v>
      </c>
      <c r="F13" s="249">
        <f t="shared" si="0"/>
        <v>2.8300770904153831E-2</v>
      </c>
      <c r="G13" s="248">
        <v>11803</v>
      </c>
      <c r="H13" s="260">
        <f t="shared" si="3"/>
        <v>1.1448300926767216</v>
      </c>
      <c r="I13" s="251">
        <f t="shared" si="4"/>
        <v>6300</v>
      </c>
      <c r="J13" s="249">
        <f t="shared" si="5"/>
        <v>3.4128893463954015E-2</v>
      </c>
      <c r="K13" s="248">
        <v>16636</v>
      </c>
      <c r="L13" s="256">
        <f t="shared" si="6"/>
        <v>0.40947216809285769</v>
      </c>
      <c r="M13" s="255">
        <f t="shared" si="7"/>
        <v>4833</v>
      </c>
      <c r="N13" s="254">
        <f t="shared" si="8"/>
        <v>4.5098799335283386E-2</v>
      </c>
      <c r="O13" s="248">
        <v>13888</v>
      </c>
      <c r="P13" s="256">
        <f t="shared" si="9"/>
        <v>-0.16518393844674195</v>
      </c>
      <c r="Q13" s="255">
        <f t="shared" si="10"/>
        <v>-2748</v>
      </c>
      <c r="R13" s="256">
        <f t="shared" si="1"/>
        <v>-1.1881892564923557E-2</v>
      </c>
      <c r="S13" s="255">
        <f t="shared" si="2"/>
        <v>-167</v>
      </c>
      <c r="T13" s="254">
        <f t="shared" si="11"/>
        <v>3.7704499671497374E-2</v>
      </c>
      <c r="V13" s="27"/>
      <c r="W13" s="77"/>
      <c r="AE13" s="1"/>
    </row>
    <row r="14" spans="1:31" s="4" customFormat="1" x14ac:dyDescent="0.25">
      <c r="B14" s="231" t="s">
        <v>49</v>
      </c>
      <c r="C14" s="248">
        <v>15492</v>
      </c>
      <c r="D14" s="248">
        <v>2629</v>
      </c>
      <c r="E14" s="248">
        <v>17683</v>
      </c>
      <c r="F14" s="254">
        <f t="shared" si="0"/>
        <v>9.0939947646402355E-2</v>
      </c>
      <c r="G14" s="248">
        <v>9518</v>
      </c>
      <c r="H14" s="256">
        <f t="shared" si="3"/>
        <v>-0.461742916925861</v>
      </c>
      <c r="I14" s="255">
        <f t="shared" si="4"/>
        <v>-8165</v>
      </c>
      <c r="J14" s="254">
        <f t="shared" si="5"/>
        <v>2.7521715495205819E-2</v>
      </c>
      <c r="K14" s="248">
        <v>11034</v>
      </c>
      <c r="L14" s="256">
        <f t="shared" si="6"/>
        <v>0.15927715906703099</v>
      </c>
      <c r="M14" s="255">
        <f t="shared" si="7"/>
        <v>1516</v>
      </c>
      <c r="N14" s="254">
        <f t="shared" si="8"/>
        <v>2.9912247647602603E-2</v>
      </c>
      <c r="O14" s="248">
        <v>8304</v>
      </c>
      <c r="P14" s="256">
        <f t="shared" si="9"/>
        <v>-0.24741707449700923</v>
      </c>
      <c r="Q14" s="255">
        <f t="shared" si="10"/>
        <v>-2730</v>
      </c>
      <c r="R14" s="256">
        <f t="shared" si="1"/>
        <v>-0.46398140975987612</v>
      </c>
      <c r="S14" s="255">
        <f t="shared" si="2"/>
        <v>-7188</v>
      </c>
      <c r="T14" s="254">
        <f t="shared" si="11"/>
        <v>2.2544510748280112E-2</v>
      </c>
      <c r="V14" s="27"/>
      <c r="W14" s="77"/>
      <c r="AE14" s="1"/>
    </row>
    <row r="15" spans="1:31" s="4" customFormat="1" x14ac:dyDescent="0.25">
      <c r="B15" s="231" t="s">
        <v>44</v>
      </c>
      <c r="C15" s="248">
        <v>10284</v>
      </c>
      <c r="D15" s="248">
        <v>5545</v>
      </c>
      <c r="E15" s="248">
        <v>6965</v>
      </c>
      <c r="F15" s="249">
        <f t="shared" si="0"/>
        <v>3.5819529229044418E-2</v>
      </c>
      <c r="G15" s="248">
        <v>12964</v>
      </c>
      <c r="H15" s="260">
        <f t="shared" si="3"/>
        <v>0.86130653266331669</v>
      </c>
      <c r="I15" s="251">
        <f t="shared" si="4"/>
        <v>5999</v>
      </c>
      <c r="J15" s="249">
        <f t="shared" si="5"/>
        <v>3.7485976011751236E-2</v>
      </c>
      <c r="K15" s="248">
        <v>7172</v>
      </c>
      <c r="L15" s="256">
        <f t="shared" si="6"/>
        <v>-0.44677568651650723</v>
      </c>
      <c r="M15" s="255">
        <f t="shared" si="7"/>
        <v>-5792</v>
      </c>
      <c r="N15" s="254">
        <f t="shared" si="8"/>
        <v>1.9442689879337127E-2</v>
      </c>
      <c r="O15" s="248">
        <v>21594</v>
      </c>
      <c r="P15" s="256">
        <f t="shared" si="9"/>
        <v>2.0108756274400448</v>
      </c>
      <c r="Q15" s="255">
        <f t="shared" si="10"/>
        <v>14422</v>
      </c>
      <c r="R15" s="256">
        <f t="shared" si="1"/>
        <v>1.0997666277712952</v>
      </c>
      <c r="S15" s="255">
        <f t="shared" si="2"/>
        <v>11310</v>
      </c>
      <c r="T15" s="254">
        <f t="shared" si="11"/>
        <v>5.8625501577355583E-2</v>
      </c>
      <c r="V15" s="27"/>
      <c r="W15" s="77"/>
      <c r="AE15" s="1"/>
    </row>
    <row r="16" spans="1:31" s="4" customFormat="1" x14ac:dyDescent="0.25">
      <c r="B16" s="231" t="s">
        <v>200</v>
      </c>
      <c r="C16" s="248">
        <f>C6-SUM(C7:C15)</f>
        <v>21209</v>
      </c>
      <c r="D16" s="248">
        <f>D6-SUM(D7:D15)</f>
        <v>8688</v>
      </c>
      <c r="E16" s="248">
        <f>E6-SUM(E7:E15)</f>
        <v>11547</v>
      </c>
      <c r="F16" s="254">
        <f t="shared" si="0"/>
        <v>5.9383790955890296E-2</v>
      </c>
      <c r="G16" s="248">
        <f>G6-SUM(G7:G15)</f>
        <v>23963</v>
      </c>
      <c r="H16" s="256">
        <f t="shared" si="3"/>
        <v>1.0752576426777516</v>
      </c>
      <c r="I16" s="255">
        <f t="shared" si="4"/>
        <v>12416</v>
      </c>
      <c r="J16" s="254">
        <f t="shared" si="5"/>
        <v>6.9290068124775908E-2</v>
      </c>
      <c r="K16" s="248">
        <f>K6-SUM(K7:K15)</f>
        <v>23075</v>
      </c>
      <c r="L16" s="256">
        <f t="shared" si="6"/>
        <v>-3.7057129741685069E-2</v>
      </c>
      <c r="M16" s="255">
        <f t="shared" si="7"/>
        <v>-888</v>
      </c>
      <c r="N16" s="254">
        <f t="shared" si="8"/>
        <v>6.2554387753165672E-2</v>
      </c>
      <c r="O16" s="248">
        <f>O6-SUM(O7:O15)</f>
        <v>22403</v>
      </c>
      <c r="P16" s="256">
        <f t="shared" si="9"/>
        <v>-2.912242686890576E-2</v>
      </c>
      <c r="Q16" s="255">
        <f t="shared" si="10"/>
        <v>-672</v>
      </c>
      <c r="R16" s="256">
        <f t="shared" si="1"/>
        <v>5.629685510868021E-2</v>
      </c>
      <c r="S16" s="255">
        <f t="shared" si="2"/>
        <v>1194</v>
      </c>
      <c r="T16" s="254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182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20" t="s">
        <v>170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171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172</v>
      </c>
    </row>
    <row r="47" spans="2:31" ht="15.75" hidden="1" x14ac:dyDescent="0.25">
      <c r="B47" s="223" t="s">
        <v>97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173</v>
      </c>
    </row>
    <row r="48" spans="2:31" s="4" customFormat="1" hidden="1" x14ac:dyDescent="0.25">
      <c r="B48" s="226" t="s">
        <v>100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174</v>
      </c>
    </row>
    <row r="49" spans="2:31" s="4" customFormat="1" hidden="1" x14ac:dyDescent="0.25">
      <c r="B49" s="231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1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179</v>
      </c>
    </row>
    <row r="52" spans="2:31" s="4" customFormat="1" hidden="1" x14ac:dyDescent="0.25">
      <c r="B52" s="266" t="s">
        <v>180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199</v>
      </c>
      <c r="C136" s="224">
        <v>1047557</v>
      </c>
      <c r="D136" s="224">
        <v>456683</v>
      </c>
      <c r="E136" s="224">
        <v>800301</v>
      </c>
      <c r="F136" s="224">
        <v>1016781</v>
      </c>
      <c r="G136" s="225">
        <f>F136/E136-1</f>
        <v>0.27049822504282761</v>
      </c>
      <c r="H136" s="224">
        <f>F136-E136</f>
        <v>216480</v>
      </c>
      <c r="I136" s="225">
        <f>F136/F$136</f>
        <v>1</v>
      </c>
      <c r="J136" s="224">
        <v>1041269</v>
      </c>
      <c r="K136" s="225">
        <f>H136/H$136</f>
        <v>1</v>
      </c>
      <c r="L136" s="225">
        <f>J136/F136-1</f>
        <v>2.4083848931087504E-2</v>
      </c>
      <c r="M136" s="224">
        <f>J136-F136</f>
        <v>24488</v>
      </c>
      <c r="N136" s="225">
        <f>J136/C136-1</f>
        <v>-6.0025373320974351E-3</v>
      </c>
      <c r="O136" s="224">
        <f>J136-C136</f>
        <v>-6288</v>
      </c>
      <c r="Q136" s="27"/>
      <c r="R136" s="77"/>
      <c r="Z136" s="1" t="s">
        <v>172</v>
      </c>
      <c r="AE136"/>
    </row>
    <row r="137" spans="1:31" s="4" customFormat="1" x14ac:dyDescent="0.25">
      <c r="B137" s="231" t="s">
        <v>41</v>
      </c>
      <c r="C137" s="248">
        <v>222987</v>
      </c>
      <c r="D137" s="248">
        <v>117997</v>
      </c>
      <c r="E137" s="248">
        <v>247584</v>
      </c>
      <c r="F137" s="248">
        <v>207208</v>
      </c>
      <c r="G137" s="254">
        <f t="shared" ref="G137:G146" si="12">F137/E137-1</f>
        <v>-0.16308000516996257</v>
      </c>
      <c r="H137" s="261">
        <f t="shared" ref="H137:H146" si="13">F137-E137</f>
        <v>-40376</v>
      </c>
      <c r="I137" s="256">
        <f t="shared" ref="I137:K146" si="14">F137/F$136</f>
        <v>0.20378822971711705</v>
      </c>
      <c r="J137" s="248">
        <v>181512</v>
      </c>
      <c r="K137" s="256">
        <f t="shared" si="14"/>
        <v>-0.18651145602365116</v>
      </c>
      <c r="L137" s="256">
        <f t="shared" ref="L137:L146" si="15">J137/F137-1</f>
        <v>-0.12401065595922933</v>
      </c>
      <c r="M137" s="255">
        <f t="shared" ref="M137:M146" si="16">J137-F137</f>
        <v>-25696</v>
      </c>
      <c r="N137" s="254">
        <f t="shared" ref="N137:N146" si="17">J137/C137-1</f>
        <v>-0.18599738998237569</v>
      </c>
      <c r="O137" s="248">
        <f t="shared" ref="O137:O146" si="18">J137-C137</f>
        <v>-41475</v>
      </c>
      <c r="Q137" s="27"/>
      <c r="R137" s="77"/>
      <c r="Z137" s="1" t="s">
        <v>174</v>
      </c>
    </row>
    <row r="138" spans="1:31" s="4" customFormat="1" x14ac:dyDescent="0.25">
      <c r="B138" s="231" t="s">
        <v>42</v>
      </c>
      <c r="C138" s="248">
        <v>127819</v>
      </c>
      <c r="D138" s="248">
        <v>51760</v>
      </c>
      <c r="E138" s="248">
        <v>83468</v>
      </c>
      <c r="F138" s="248">
        <v>123951</v>
      </c>
      <c r="G138" s="254">
        <f t="shared" si="12"/>
        <v>0.48501222025207258</v>
      </c>
      <c r="H138" s="261">
        <f t="shared" si="13"/>
        <v>40483</v>
      </c>
      <c r="I138" s="256">
        <f t="shared" si="14"/>
        <v>0.12190530704251948</v>
      </c>
      <c r="J138" s="248">
        <v>118966</v>
      </c>
      <c r="K138" s="256">
        <f t="shared" si="14"/>
        <v>0.18700572801182558</v>
      </c>
      <c r="L138" s="256">
        <f t="shared" si="15"/>
        <v>-4.0217505304515511E-2</v>
      </c>
      <c r="M138" s="255">
        <f t="shared" si="16"/>
        <v>-4985</v>
      </c>
      <c r="N138" s="254">
        <f t="shared" si="17"/>
        <v>-6.926200330154364E-2</v>
      </c>
      <c r="O138" s="248">
        <f t="shared" si="18"/>
        <v>-8853</v>
      </c>
      <c r="Q138" s="27"/>
      <c r="R138" s="77"/>
      <c r="Z138" s="1"/>
    </row>
    <row r="139" spans="1:31" s="4" customFormat="1" x14ac:dyDescent="0.25">
      <c r="B139" s="231" t="s">
        <v>43</v>
      </c>
      <c r="C139" s="248">
        <v>10509</v>
      </c>
      <c r="D139" s="248">
        <v>2339</v>
      </c>
      <c r="E139" s="248">
        <v>4950</v>
      </c>
      <c r="F139" s="248">
        <v>6762</v>
      </c>
      <c r="G139" s="254">
        <f t="shared" si="12"/>
        <v>0.36606060606060598</v>
      </c>
      <c r="H139" s="261">
        <f t="shared" si="13"/>
        <v>1812</v>
      </c>
      <c r="I139" s="256">
        <f t="shared" si="14"/>
        <v>6.6503996435810665E-3</v>
      </c>
      <c r="J139" s="248">
        <v>20250</v>
      </c>
      <c r="K139" s="260">
        <f t="shared" si="14"/>
        <v>8.3702882483370281E-3</v>
      </c>
      <c r="L139" s="256">
        <f t="shared" si="15"/>
        <v>1.9946761313220942</v>
      </c>
      <c r="M139" s="255">
        <f t="shared" si="16"/>
        <v>13488</v>
      </c>
      <c r="N139" s="254">
        <f t="shared" si="17"/>
        <v>0.92691978304310596</v>
      </c>
      <c r="O139" s="248">
        <f t="shared" si="18"/>
        <v>9741</v>
      </c>
      <c r="Q139" s="27"/>
      <c r="R139" s="77"/>
      <c r="Z139" s="1"/>
    </row>
    <row r="140" spans="1:31" s="4" customFormat="1" x14ac:dyDescent="0.25">
      <c r="B140" s="231" t="s">
        <v>45</v>
      </c>
      <c r="C140" s="248">
        <v>356283</v>
      </c>
      <c r="D140" s="248">
        <v>103133</v>
      </c>
      <c r="E140" s="248">
        <v>181693</v>
      </c>
      <c r="F140" s="248">
        <v>342343</v>
      </c>
      <c r="G140" s="254">
        <f t="shared" si="12"/>
        <v>0.8841837605191174</v>
      </c>
      <c r="H140" s="261">
        <f t="shared" si="13"/>
        <v>160650</v>
      </c>
      <c r="I140" s="256">
        <f t="shared" si="14"/>
        <v>0.33669295551352751</v>
      </c>
      <c r="J140" s="248">
        <v>341923</v>
      </c>
      <c r="K140" s="256">
        <f t="shared" si="14"/>
        <v>0.74210088691796006</v>
      </c>
      <c r="L140" s="256">
        <f t="shared" si="15"/>
        <v>-1.2268397484394011E-3</v>
      </c>
      <c r="M140" s="255">
        <f t="shared" si="16"/>
        <v>-420</v>
      </c>
      <c r="N140" s="254">
        <f t="shared" si="17"/>
        <v>-4.0305038410477056E-2</v>
      </c>
      <c r="O140" s="248">
        <f t="shared" si="18"/>
        <v>-14360</v>
      </c>
      <c r="Q140" s="27"/>
      <c r="R140" s="77"/>
      <c r="Z140" s="1"/>
    </row>
    <row r="141" spans="1:31" s="4" customFormat="1" x14ac:dyDescent="0.25">
      <c r="B141" s="231" t="s">
        <v>47</v>
      </c>
      <c r="C141" s="248">
        <v>31009</v>
      </c>
      <c r="D141" s="248">
        <v>30584</v>
      </c>
      <c r="E141" s="248">
        <v>44398</v>
      </c>
      <c r="F141" s="248">
        <v>48630</v>
      </c>
      <c r="G141" s="254">
        <f t="shared" si="12"/>
        <v>9.531960899139591E-2</v>
      </c>
      <c r="H141" s="261">
        <f t="shared" si="13"/>
        <v>4232</v>
      </c>
      <c r="I141" s="256">
        <f t="shared" si="14"/>
        <v>4.7827408261956111E-2</v>
      </c>
      <c r="J141" s="248">
        <v>55684</v>
      </c>
      <c r="K141" s="260">
        <f t="shared" si="14"/>
        <v>1.9549150036954916E-2</v>
      </c>
      <c r="L141" s="256">
        <f t="shared" si="15"/>
        <v>0.14505449311124829</v>
      </c>
      <c r="M141" s="255">
        <f t="shared" si="16"/>
        <v>7054</v>
      </c>
      <c r="N141" s="254">
        <f t="shared" si="17"/>
        <v>0.79573672159695574</v>
      </c>
      <c r="O141" s="248">
        <f t="shared" si="18"/>
        <v>24675</v>
      </c>
      <c r="Q141" s="27"/>
      <c r="R141" s="77"/>
      <c r="Z141" s="1"/>
    </row>
    <row r="142" spans="1:31" s="4" customFormat="1" x14ac:dyDescent="0.25">
      <c r="B142" s="231" t="s">
        <v>48</v>
      </c>
      <c r="C142" s="248">
        <v>120142</v>
      </c>
      <c r="D142" s="248">
        <v>61571</v>
      </c>
      <c r="E142" s="248">
        <v>104557</v>
      </c>
      <c r="F142" s="248">
        <v>134886</v>
      </c>
      <c r="G142" s="254">
        <f t="shared" si="12"/>
        <v>0.29007144428397913</v>
      </c>
      <c r="H142" s="261">
        <f t="shared" si="13"/>
        <v>30329</v>
      </c>
      <c r="I142" s="256">
        <f t="shared" si="14"/>
        <v>0.13265983530376749</v>
      </c>
      <c r="J142" s="248">
        <v>146430</v>
      </c>
      <c r="K142" s="256">
        <f t="shared" si="14"/>
        <v>0.14010070214338508</v>
      </c>
      <c r="L142" s="256">
        <f t="shared" si="15"/>
        <v>8.5583381522174262E-2</v>
      </c>
      <c r="M142" s="255">
        <f t="shared" si="16"/>
        <v>11544</v>
      </c>
      <c r="N142" s="254">
        <f t="shared" si="17"/>
        <v>0.21880774416939963</v>
      </c>
      <c r="O142" s="248">
        <f t="shared" si="18"/>
        <v>26288</v>
      </c>
      <c r="Q142" s="27"/>
      <c r="R142" s="77"/>
      <c r="Z142" s="1"/>
    </row>
    <row r="143" spans="1:31" s="4" customFormat="1" x14ac:dyDescent="0.25">
      <c r="B143" s="231" t="s">
        <v>46</v>
      </c>
      <c r="C143" s="248">
        <v>37119</v>
      </c>
      <c r="D143" s="248">
        <v>16023</v>
      </c>
      <c r="E143" s="248">
        <v>21732</v>
      </c>
      <c r="F143" s="248">
        <v>33809</v>
      </c>
      <c r="G143" s="254">
        <f t="shared" si="12"/>
        <v>0.55572427756304066</v>
      </c>
      <c r="H143" s="261">
        <f t="shared" si="13"/>
        <v>12077</v>
      </c>
      <c r="I143" s="256">
        <f t="shared" si="14"/>
        <v>3.3251014721950939E-2</v>
      </c>
      <c r="J143" s="248">
        <v>37722</v>
      </c>
      <c r="K143" s="260">
        <f t="shared" si="14"/>
        <v>5.5788063562453805E-2</v>
      </c>
      <c r="L143" s="256">
        <f t="shared" si="15"/>
        <v>0.11573841284864983</v>
      </c>
      <c r="M143" s="255">
        <f t="shared" si="16"/>
        <v>3913</v>
      </c>
      <c r="N143" s="254">
        <f t="shared" si="17"/>
        <v>1.6245049705002845E-2</v>
      </c>
      <c r="O143" s="248">
        <f t="shared" si="18"/>
        <v>603</v>
      </c>
      <c r="Q143" s="27"/>
      <c r="R143" s="77"/>
      <c r="Z143" s="1"/>
    </row>
    <row r="144" spans="1:31" s="4" customFormat="1" x14ac:dyDescent="0.25">
      <c r="B144" s="231" t="s">
        <v>49</v>
      </c>
      <c r="C144" s="248">
        <v>45577</v>
      </c>
      <c r="D144" s="248">
        <v>26839</v>
      </c>
      <c r="E144" s="248">
        <v>45216</v>
      </c>
      <c r="F144" s="248">
        <v>29061</v>
      </c>
      <c r="G144" s="254">
        <f t="shared" si="12"/>
        <v>-0.35728503184713378</v>
      </c>
      <c r="H144" s="261">
        <f t="shared" si="13"/>
        <v>-16155</v>
      </c>
      <c r="I144" s="256">
        <f t="shared" si="14"/>
        <v>2.8581375930510109E-2</v>
      </c>
      <c r="J144" s="248">
        <v>32018</v>
      </c>
      <c r="K144" s="256">
        <f t="shared" si="14"/>
        <v>-7.4625831485587588E-2</v>
      </c>
      <c r="L144" s="256">
        <f t="shared" si="15"/>
        <v>0.10175148824885594</v>
      </c>
      <c r="M144" s="255">
        <f t="shared" si="16"/>
        <v>2957</v>
      </c>
      <c r="N144" s="254">
        <f t="shared" si="17"/>
        <v>-0.29749654430962991</v>
      </c>
      <c r="O144" s="248">
        <f t="shared" si="18"/>
        <v>-13559</v>
      </c>
      <c r="Q144" s="27"/>
      <c r="R144" s="77"/>
      <c r="Z144" s="1"/>
    </row>
    <row r="145" spans="2:31" s="4" customFormat="1" x14ac:dyDescent="0.25">
      <c r="B145" s="231" t="s">
        <v>44</v>
      </c>
      <c r="C145" s="248">
        <v>41904</v>
      </c>
      <c r="D145" s="248">
        <v>24273</v>
      </c>
      <c r="E145" s="248">
        <v>26311</v>
      </c>
      <c r="F145" s="248">
        <v>32375</v>
      </c>
      <c r="G145" s="254">
        <f t="shared" si="12"/>
        <v>0.23047394625821904</v>
      </c>
      <c r="H145" s="261">
        <f t="shared" si="13"/>
        <v>6064</v>
      </c>
      <c r="I145" s="256">
        <f t="shared" si="14"/>
        <v>3.1840681523356555E-2</v>
      </c>
      <c r="J145" s="248">
        <v>47068</v>
      </c>
      <c r="K145" s="260">
        <f t="shared" si="14"/>
        <v>2.8011825572801182E-2</v>
      </c>
      <c r="L145" s="256">
        <f t="shared" si="15"/>
        <v>0.45383783783783782</v>
      </c>
      <c r="M145" s="255">
        <f t="shared" si="16"/>
        <v>14693</v>
      </c>
      <c r="N145" s="254">
        <f t="shared" si="17"/>
        <v>0.12323405880106919</v>
      </c>
      <c r="O145" s="248">
        <f t="shared" si="18"/>
        <v>5164</v>
      </c>
      <c r="Q145" s="27"/>
      <c r="R145" s="77"/>
      <c r="Z145" s="1"/>
    </row>
    <row r="146" spans="2:31" s="4" customFormat="1" x14ac:dyDescent="0.25">
      <c r="B146" s="231" t="s">
        <v>200</v>
      </c>
      <c r="C146" s="248">
        <f>C136-SUM(C137:C145)</f>
        <v>54208</v>
      </c>
      <c r="D146" s="248">
        <f>D136-SUM(D137:D145)</f>
        <v>22164</v>
      </c>
      <c r="E146" s="248">
        <f>E136-SUM(E137:E145)</f>
        <v>40392</v>
      </c>
      <c r="F146" s="248">
        <f>F136-SUM(F137:F145)</f>
        <v>57756</v>
      </c>
      <c r="G146" s="254">
        <f t="shared" si="12"/>
        <v>0.42988710635769456</v>
      </c>
      <c r="H146" s="261">
        <f t="shared" si="13"/>
        <v>17364</v>
      </c>
      <c r="I146" s="256">
        <f t="shared" si="14"/>
        <v>5.6802792341713704E-2</v>
      </c>
      <c r="J146" s="248">
        <f>J136-SUM(J137:J145)</f>
        <v>59696</v>
      </c>
      <c r="K146" s="256">
        <f t="shared" si="14"/>
        <v>8.0210643015521069E-2</v>
      </c>
      <c r="L146" s="256">
        <f t="shared" si="15"/>
        <v>3.3589583766188813E-2</v>
      </c>
      <c r="M146" s="255">
        <f t="shared" si="16"/>
        <v>1940</v>
      </c>
      <c r="N146" s="254">
        <f t="shared" si="17"/>
        <v>0.10123966942148765</v>
      </c>
      <c r="O146" s="248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6AA2-4AE3-465F-AE8F-53DB9C5EEE5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19"/>
      <c r="H1" s="219"/>
      <c r="I1" s="219"/>
      <c r="K1" s="219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259</v>
      </c>
      <c r="D5" s="237" t="s">
        <v>260</v>
      </c>
      <c r="E5" s="237" t="s">
        <v>266</v>
      </c>
      <c r="F5" s="238" t="str">
        <f>CONCATENATE("%/s total Tenerife ",RIGHT(E5,4))</f>
        <v>%/s total Tenerife 2021</v>
      </c>
      <c r="G5" s="237" t="s">
        <v>261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262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263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199</v>
      </c>
      <c r="C6" s="239">
        <v>224805</v>
      </c>
      <c r="D6" s="239">
        <v>89409</v>
      </c>
      <c r="E6" s="239">
        <v>59393</v>
      </c>
      <c r="F6" s="240">
        <f>E6/$E$6</f>
        <v>1</v>
      </c>
      <c r="G6" s="239">
        <v>196651</v>
      </c>
      <c r="H6" s="240">
        <f>G6/E6-1</f>
        <v>2.3110130823497719</v>
      </c>
      <c r="I6" s="239">
        <f>G6-E6</f>
        <v>137258</v>
      </c>
      <c r="J6" s="240">
        <f>G6/$G$6</f>
        <v>1</v>
      </c>
      <c r="K6" s="239">
        <v>222242</v>
      </c>
      <c r="L6" s="240">
        <f>K6/G6-1</f>
        <v>0.13013409542794085</v>
      </c>
      <c r="M6" s="239">
        <f>K6-G6</f>
        <v>25591</v>
      </c>
      <c r="N6" s="240">
        <f>K6/$K$6</f>
        <v>1</v>
      </c>
      <c r="O6" s="239">
        <v>227572</v>
      </c>
      <c r="P6" s="240">
        <f>O6/K6-1</f>
        <v>2.3982865524968311E-2</v>
      </c>
      <c r="Q6" s="239">
        <f>O6-K6</f>
        <v>5330</v>
      </c>
      <c r="R6" s="240">
        <f>IFERROR(O6/C6-1,"-")</f>
        <v>1.2308445096861798E-2</v>
      </c>
      <c r="S6" s="239">
        <f>O6-C6</f>
        <v>2767</v>
      </c>
      <c r="T6" s="240">
        <f>O6/$O$6</f>
        <v>1</v>
      </c>
      <c r="V6" s="27"/>
      <c r="W6" s="77"/>
      <c r="AE6" s="1" t="s">
        <v>172</v>
      </c>
    </row>
    <row r="7" spans="1:31" s="4" customFormat="1" x14ac:dyDescent="0.25">
      <c r="B7" s="231" t="s">
        <v>41</v>
      </c>
      <c r="C7" s="248">
        <v>34115</v>
      </c>
      <c r="D7" s="248">
        <v>10899</v>
      </c>
      <c r="E7" s="248">
        <v>23249</v>
      </c>
      <c r="F7" s="254">
        <f t="shared" ref="F7:F16" si="0">E7/$E$6</f>
        <v>0.39144343609516274</v>
      </c>
      <c r="G7" s="248">
        <v>35485</v>
      </c>
      <c r="H7" s="256">
        <f>G7/E7-1</f>
        <v>0.52630220654651816</v>
      </c>
      <c r="I7" s="255">
        <f>G7-E7</f>
        <v>12236</v>
      </c>
      <c r="J7" s="254">
        <f>G7/$G$6</f>
        <v>0.18044657794773483</v>
      </c>
      <c r="K7" s="248">
        <v>32677</v>
      </c>
      <c r="L7" s="256">
        <f>K7/G7-1</f>
        <v>-7.9132027617303091E-2</v>
      </c>
      <c r="M7" s="255">
        <f>K7-G7</f>
        <v>-2808</v>
      </c>
      <c r="N7" s="254">
        <f>K7/$K$6</f>
        <v>0.14703341402615167</v>
      </c>
      <c r="O7" s="248">
        <v>31243</v>
      </c>
      <c r="P7" s="256">
        <f>O7/K7-1</f>
        <v>-4.388407748569334E-2</v>
      </c>
      <c r="Q7" s="255">
        <f>O7-K7</f>
        <v>-1434</v>
      </c>
      <c r="R7" s="256">
        <f t="shared" ref="R7:R16" si="1">IFERROR(O7/C7-1,"-")</f>
        <v>-8.4185842004983136E-2</v>
      </c>
      <c r="S7" s="255">
        <f t="shared" ref="S7:S16" si="2">O7-C7</f>
        <v>-2872</v>
      </c>
      <c r="T7" s="254">
        <f>O7/$O$6</f>
        <v>0.13728841861037386</v>
      </c>
      <c r="V7" s="27"/>
      <c r="W7" s="77"/>
      <c r="AE7" s="1" t="s">
        <v>174</v>
      </c>
    </row>
    <row r="8" spans="1:31" s="4" customFormat="1" x14ac:dyDescent="0.25">
      <c r="B8" s="231" t="s">
        <v>42</v>
      </c>
      <c r="C8" s="248">
        <v>27232</v>
      </c>
      <c r="D8" s="248">
        <v>8874</v>
      </c>
      <c r="E8" s="248">
        <v>3806</v>
      </c>
      <c r="F8" s="254">
        <f t="shared" si="0"/>
        <v>6.4081625780815915E-2</v>
      </c>
      <c r="G8" s="248">
        <v>23004</v>
      </c>
      <c r="H8" s="256">
        <f t="shared" ref="H8:H16" si="3">G8/E8-1</f>
        <v>5.044140830267998</v>
      </c>
      <c r="I8" s="255">
        <f t="shared" ref="I8:I16" si="4">G8-E8</f>
        <v>19198</v>
      </c>
      <c r="J8" s="254">
        <f t="shared" ref="J8:J16" si="5">G8/$G$6</f>
        <v>0.11697881017640388</v>
      </c>
      <c r="K8" s="248">
        <v>22463</v>
      </c>
      <c r="L8" s="256">
        <f t="shared" ref="L8:L16" si="6">K8/G8-1</f>
        <v>-2.3517649104503602E-2</v>
      </c>
      <c r="M8" s="255">
        <f t="shared" ref="M8:M16" si="7">K8-G8</f>
        <v>-541</v>
      </c>
      <c r="N8" s="254">
        <f t="shared" ref="N8:N16" si="8">K8/$K$6</f>
        <v>0.10107450436911115</v>
      </c>
      <c r="O8" s="248">
        <v>20973</v>
      </c>
      <c r="P8" s="256">
        <f t="shared" ref="P8:P16" si="9">O8/K8-1</f>
        <v>-6.6331300360592982E-2</v>
      </c>
      <c r="Q8" s="255">
        <f t="shared" ref="Q8:Q16" si="10">O8-K8</f>
        <v>-1490</v>
      </c>
      <c r="R8" s="256">
        <f t="shared" si="1"/>
        <v>-0.22983989424206819</v>
      </c>
      <c r="S8" s="255">
        <f t="shared" si="2"/>
        <v>-6259</v>
      </c>
      <c r="T8" s="254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1" t="s">
        <v>43</v>
      </c>
      <c r="C9" s="248">
        <v>1790</v>
      </c>
      <c r="D9" s="248">
        <v>585</v>
      </c>
      <c r="E9" s="248">
        <v>478</v>
      </c>
      <c r="F9" s="249">
        <f t="shared" si="0"/>
        <v>8.0480864748371014E-3</v>
      </c>
      <c r="G9" s="248">
        <v>1003</v>
      </c>
      <c r="H9" s="260">
        <f t="shared" si="3"/>
        <v>1.0983263598326358</v>
      </c>
      <c r="I9" s="251">
        <f t="shared" si="4"/>
        <v>525</v>
      </c>
      <c r="J9" s="249">
        <f t="shared" si="5"/>
        <v>5.1004063035529953E-3</v>
      </c>
      <c r="K9" s="248">
        <v>2724</v>
      </c>
      <c r="L9" s="256">
        <f t="shared" si="6"/>
        <v>1.7158524426719839</v>
      </c>
      <c r="M9" s="255">
        <f t="shared" si="7"/>
        <v>1721</v>
      </c>
      <c r="N9" s="254">
        <f t="shared" si="8"/>
        <v>1.2256909135086978E-2</v>
      </c>
      <c r="O9" s="248">
        <v>1794</v>
      </c>
      <c r="P9" s="256">
        <f t="shared" si="9"/>
        <v>-0.34140969162995594</v>
      </c>
      <c r="Q9" s="255">
        <f t="shared" si="10"/>
        <v>-930</v>
      </c>
      <c r="R9" s="256">
        <f t="shared" si="1"/>
        <v>2.2346368715084886E-3</v>
      </c>
      <c r="S9" s="255">
        <f t="shared" si="2"/>
        <v>4</v>
      </c>
      <c r="T9" s="254">
        <f t="shared" si="11"/>
        <v>7.8832193767247281E-3</v>
      </c>
      <c r="V9" s="27"/>
      <c r="W9" s="77"/>
      <c r="AE9" s="1"/>
    </row>
    <row r="10" spans="1:31" s="4" customFormat="1" x14ac:dyDescent="0.25">
      <c r="B10" s="231" t="s">
        <v>45</v>
      </c>
      <c r="C10" s="248">
        <v>102873</v>
      </c>
      <c r="D10" s="248">
        <v>38308</v>
      </c>
      <c r="E10" s="248">
        <v>11597</v>
      </c>
      <c r="F10" s="254">
        <f t="shared" si="0"/>
        <v>0.19525870052026334</v>
      </c>
      <c r="G10" s="248">
        <v>82138</v>
      </c>
      <c r="H10" s="256">
        <f t="shared" si="3"/>
        <v>6.0826938001207207</v>
      </c>
      <c r="I10" s="255">
        <f t="shared" si="4"/>
        <v>70541</v>
      </c>
      <c r="J10" s="254">
        <f t="shared" si="5"/>
        <v>0.4176841205994376</v>
      </c>
      <c r="K10" s="248">
        <v>93908</v>
      </c>
      <c r="L10" s="256">
        <f t="shared" si="6"/>
        <v>0.14329542964279618</v>
      </c>
      <c r="M10" s="255">
        <f t="shared" si="7"/>
        <v>11770</v>
      </c>
      <c r="N10" s="254">
        <f t="shared" si="8"/>
        <v>0.4225483931930058</v>
      </c>
      <c r="O10" s="248">
        <v>97415</v>
      </c>
      <c r="P10" s="256">
        <f t="shared" si="9"/>
        <v>3.7345061123652989E-2</v>
      </c>
      <c r="Q10" s="255">
        <f t="shared" si="10"/>
        <v>3507</v>
      </c>
      <c r="R10" s="256">
        <f t="shared" si="1"/>
        <v>-5.3055709467012768E-2</v>
      </c>
      <c r="S10" s="255">
        <f t="shared" si="2"/>
        <v>-5458</v>
      </c>
      <c r="T10" s="254">
        <f>O10/$O$6</f>
        <v>0.42806232752711232</v>
      </c>
      <c r="V10" s="27"/>
      <c r="W10" s="77"/>
      <c r="AE10" s="1"/>
    </row>
    <row r="11" spans="1:31" s="4" customFormat="1" x14ac:dyDescent="0.25">
      <c r="B11" s="231" t="s">
        <v>47</v>
      </c>
      <c r="C11" s="248">
        <v>6029</v>
      </c>
      <c r="D11" s="248">
        <v>5757</v>
      </c>
      <c r="E11" s="248">
        <v>898</v>
      </c>
      <c r="F11" s="249">
        <f t="shared" si="0"/>
        <v>1.5119626892057987E-2</v>
      </c>
      <c r="G11" s="248">
        <v>8596</v>
      </c>
      <c r="H11" s="260">
        <f t="shared" si="3"/>
        <v>8.5723830734966597</v>
      </c>
      <c r="I11" s="251">
        <f t="shared" si="4"/>
        <v>7698</v>
      </c>
      <c r="J11" s="249">
        <f t="shared" si="5"/>
        <v>4.3711956715195954E-2</v>
      </c>
      <c r="K11" s="248">
        <v>11298</v>
      </c>
      <c r="L11" s="256">
        <f t="shared" si="6"/>
        <v>0.31433224755700317</v>
      </c>
      <c r="M11" s="255">
        <f t="shared" si="7"/>
        <v>2702</v>
      </c>
      <c r="N11" s="254">
        <f t="shared" si="8"/>
        <v>5.0836475553675722E-2</v>
      </c>
      <c r="O11" s="248">
        <v>12797</v>
      </c>
      <c r="P11" s="256">
        <f t="shared" si="9"/>
        <v>0.13267835015046914</v>
      </c>
      <c r="Q11" s="255">
        <f t="shared" si="10"/>
        <v>1499</v>
      </c>
      <c r="R11" s="256">
        <f t="shared" si="1"/>
        <v>1.1225742245811907</v>
      </c>
      <c r="S11" s="255">
        <f t="shared" si="2"/>
        <v>6768</v>
      </c>
      <c r="T11" s="254">
        <f t="shared" si="11"/>
        <v>5.623275271122985E-2</v>
      </c>
      <c r="V11" s="27"/>
      <c r="W11" s="77"/>
      <c r="AE11" s="1"/>
    </row>
    <row r="12" spans="1:31" s="4" customFormat="1" x14ac:dyDescent="0.25">
      <c r="B12" s="231" t="s">
        <v>48</v>
      </c>
      <c r="C12" s="248">
        <v>25680</v>
      </c>
      <c r="D12" s="248">
        <v>13225</v>
      </c>
      <c r="E12" s="248">
        <v>13394</v>
      </c>
      <c r="F12" s="254">
        <f t="shared" si="0"/>
        <v>0.22551479130537269</v>
      </c>
      <c r="G12" s="248">
        <v>25860</v>
      </c>
      <c r="H12" s="256">
        <f t="shared" si="3"/>
        <v>0.93071524563237262</v>
      </c>
      <c r="I12" s="255">
        <f t="shared" si="4"/>
        <v>12466</v>
      </c>
      <c r="J12" s="254">
        <f t="shared" si="5"/>
        <v>0.13150200100685988</v>
      </c>
      <c r="K12" s="248">
        <v>34187</v>
      </c>
      <c r="L12" s="256">
        <f t="shared" si="6"/>
        <v>0.3220030935808198</v>
      </c>
      <c r="M12" s="255">
        <f t="shared" si="7"/>
        <v>8327</v>
      </c>
      <c r="N12" s="254">
        <f t="shared" si="8"/>
        <v>0.15382780932497009</v>
      </c>
      <c r="O12" s="248">
        <v>34286</v>
      </c>
      <c r="P12" s="256">
        <f t="shared" si="9"/>
        <v>2.895837599087292E-3</v>
      </c>
      <c r="Q12" s="255">
        <f t="shared" si="10"/>
        <v>99</v>
      </c>
      <c r="R12" s="256">
        <f t="shared" si="1"/>
        <v>0.33512461059190035</v>
      </c>
      <c r="S12" s="255">
        <f t="shared" si="2"/>
        <v>8606</v>
      </c>
      <c r="T12" s="254">
        <f t="shared" si="11"/>
        <v>0.15066001089764997</v>
      </c>
      <c r="V12" s="27"/>
      <c r="W12" s="77"/>
      <c r="AE12" s="1"/>
    </row>
    <row r="13" spans="1:31" s="4" customFormat="1" x14ac:dyDescent="0.25">
      <c r="B13" s="231" t="s">
        <v>46</v>
      </c>
      <c r="C13" s="248">
        <v>7480</v>
      </c>
      <c r="D13" s="248">
        <v>3215</v>
      </c>
      <c r="E13" s="248">
        <v>2350</v>
      </c>
      <c r="F13" s="249">
        <f t="shared" si="0"/>
        <v>3.9566952334450185E-2</v>
      </c>
      <c r="G13" s="248">
        <v>6154</v>
      </c>
      <c r="H13" s="260">
        <f t="shared" si="3"/>
        <v>1.6187234042553191</v>
      </c>
      <c r="I13" s="251">
        <f t="shared" si="4"/>
        <v>3804</v>
      </c>
      <c r="J13" s="249">
        <f t="shared" si="5"/>
        <v>3.1294018337053968E-2</v>
      </c>
      <c r="K13" s="248">
        <v>11499</v>
      </c>
      <c r="L13" s="256">
        <f t="shared" si="6"/>
        <v>0.86854078648033806</v>
      </c>
      <c r="M13" s="255">
        <f t="shared" si="7"/>
        <v>5345</v>
      </c>
      <c r="N13" s="254">
        <f t="shared" si="8"/>
        <v>5.1740895060339631E-2</v>
      </c>
      <c r="O13" s="248">
        <v>9940</v>
      </c>
      <c r="P13" s="256">
        <f t="shared" si="9"/>
        <v>-0.1355770066962344</v>
      </c>
      <c r="Q13" s="255">
        <f t="shared" si="10"/>
        <v>-1559</v>
      </c>
      <c r="R13" s="256">
        <f t="shared" si="1"/>
        <v>0.32887700534759357</v>
      </c>
      <c r="S13" s="255">
        <f t="shared" si="2"/>
        <v>2460</v>
      </c>
      <c r="T13" s="254">
        <f t="shared" si="11"/>
        <v>4.3678484172042252E-2</v>
      </c>
      <c r="V13" s="27"/>
      <c r="W13" s="77"/>
      <c r="AE13" s="1"/>
    </row>
    <row r="14" spans="1:31" s="4" customFormat="1" x14ac:dyDescent="0.25">
      <c r="B14" s="231" t="s">
        <v>49</v>
      </c>
      <c r="C14" s="248">
        <v>5843</v>
      </c>
      <c r="D14" s="248">
        <v>866</v>
      </c>
      <c r="E14" s="248">
        <v>2208</v>
      </c>
      <c r="F14" s="254">
        <f t="shared" si="0"/>
        <v>3.7176098193389795E-2</v>
      </c>
      <c r="G14" s="248">
        <v>2888</v>
      </c>
      <c r="H14" s="256">
        <f t="shared" si="3"/>
        <v>0.30797101449275366</v>
      </c>
      <c r="I14" s="255">
        <f t="shared" si="4"/>
        <v>680</v>
      </c>
      <c r="J14" s="254">
        <f t="shared" si="5"/>
        <v>1.4685915657687985E-2</v>
      </c>
      <c r="K14" s="248">
        <v>3665</v>
      </c>
      <c r="L14" s="256">
        <f t="shared" si="6"/>
        <v>0.26904432132963985</v>
      </c>
      <c r="M14" s="255">
        <f t="shared" si="7"/>
        <v>777</v>
      </c>
      <c r="N14" s="254">
        <f t="shared" si="8"/>
        <v>1.6491032298125468E-2</v>
      </c>
      <c r="O14" s="248">
        <v>3052</v>
      </c>
      <c r="P14" s="256">
        <f t="shared" si="9"/>
        <v>-0.16725784447476122</v>
      </c>
      <c r="Q14" s="255">
        <f t="shared" si="10"/>
        <v>-613</v>
      </c>
      <c r="R14" s="256">
        <f t="shared" si="1"/>
        <v>-0.47766558274858806</v>
      </c>
      <c r="S14" s="255">
        <f t="shared" si="2"/>
        <v>-2791</v>
      </c>
      <c r="T14" s="254">
        <f t="shared" si="11"/>
        <v>1.3411140210570721E-2</v>
      </c>
      <c r="V14" s="27"/>
      <c r="W14" s="77"/>
      <c r="AE14" s="1"/>
    </row>
    <row r="15" spans="1:31" s="4" customFormat="1" x14ac:dyDescent="0.25">
      <c r="B15" s="231" t="s">
        <v>44</v>
      </c>
      <c r="C15" s="248">
        <v>5171</v>
      </c>
      <c r="D15" s="248">
        <v>3282</v>
      </c>
      <c r="E15" s="248">
        <v>154</v>
      </c>
      <c r="F15" s="249">
        <f t="shared" si="0"/>
        <v>2.5928981529809909E-3</v>
      </c>
      <c r="G15" s="248">
        <v>3868</v>
      </c>
      <c r="H15" s="260">
        <f t="shared" si="3"/>
        <v>24.116883116883116</v>
      </c>
      <c r="I15" s="251">
        <f t="shared" si="4"/>
        <v>3714</v>
      </c>
      <c r="J15" s="249">
        <f t="shared" si="5"/>
        <v>1.9669363491667979E-2</v>
      </c>
      <c r="K15" s="248">
        <v>2605</v>
      </c>
      <c r="L15" s="256">
        <f t="shared" si="6"/>
        <v>-0.32652533609100309</v>
      </c>
      <c r="M15" s="255">
        <f t="shared" si="7"/>
        <v>-1263</v>
      </c>
      <c r="N15" s="254">
        <f t="shared" si="8"/>
        <v>1.1721456790345659E-2</v>
      </c>
      <c r="O15" s="248">
        <v>9404</v>
      </c>
      <c r="P15" s="256">
        <f t="shared" si="9"/>
        <v>2.6099808061420346</v>
      </c>
      <c r="Q15" s="255">
        <f t="shared" si="10"/>
        <v>6799</v>
      </c>
      <c r="R15" s="256">
        <f t="shared" si="1"/>
        <v>0.81860375169212918</v>
      </c>
      <c r="S15" s="255">
        <f t="shared" si="2"/>
        <v>4233</v>
      </c>
      <c r="T15" s="254">
        <f t="shared" si="11"/>
        <v>4.1323185629163518E-2</v>
      </c>
      <c r="V15" s="27"/>
      <c r="W15" s="77"/>
      <c r="AE15" s="1"/>
    </row>
    <row r="16" spans="1:31" s="4" customFormat="1" x14ac:dyDescent="0.25">
      <c r="B16" s="231" t="s">
        <v>200</v>
      </c>
      <c r="C16" s="248">
        <f>C6-SUM(C7:C15)</f>
        <v>8592</v>
      </c>
      <c r="D16" s="248">
        <f>D6-SUM(D7:D15)</f>
        <v>4398</v>
      </c>
      <c r="E16" s="248">
        <f>E6-SUM(E7:E15)</f>
        <v>1259</v>
      </c>
      <c r="F16" s="254">
        <f t="shared" si="0"/>
        <v>2.1197784250669271E-2</v>
      </c>
      <c r="G16" s="248">
        <f>G6-SUM(G7:G15)</f>
        <v>7655</v>
      </c>
      <c r="H16" s="256">
        <f t="shared" si="3"/>
        <v>5.0802223987291502</v>
      </c>
      <c r="I16" s="255">
        <f t="shared" si="4"/>
        <v>6396</v>
      </c>
      <c r="J16" s="254">
        <f t="shared" si="5"/>
        <v>3.8926829764404959E-2</v>
      </c>
      <c r="K16" s="248">
        <f>K6-SUM(K7:K15)</f>
        <v>7216</v>
      </c>
      <c r="L16" s="256">
        <f t="shared" si="6"/>
        <v>-5.7348138471587151E-2</v>
      </c>
      <c r="M16" s="255">
        <f t="shared" si="7"/>
        <v>-439</v>
      </c>
      <c r="N16" s="254">
        <f t="shared" si="8"/>
        <v>3.2469110249187826E-2</v>
      </c>
      <c r="O16" s="248">
        <f>O6-SUM(O7:O15)</f>
        <v>6668</v>
      </c>
      <c r="P16" s="256">
        <f t="shared" si="9"/>
        <v>-7.5942350332594222E-2</v>
      </c>
      <c r="Q16" s="255">
        <f t="shared" si="10"/>
        <v>-548</v>
      </c>
      <c r="R16" s="256">
        <f t="shared" si="1"/>
        <v>-0.22392923649906893</v>
      </c>
      <c r="S16" s="255">
        <f t="shared" si="2"/>
        <v>-1924</v>
      </c>
      <c r="T16" s="254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182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20" t="s">
        <v>170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171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172</v>
      </c>
    </row>
    <row r="47" spans="2:31" ht="15.75" hidden="1" x14ac:dyDescent="0.25">
      <c r="B47" s="223" t="s">
        <v>97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173</v>
      </c>
    </row>
    <row r="48" spans="2:31" s="4" customFormat="1" hidden="1" x14ac:dyDescent="0.25">
      <c r="B48" s="226" t="s">
        <v>100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174</v>
      </c>
    </row>
    <row r="49" spans="2:31" s="4" customFormat="1" hidden="1" x14ac:dyDescent="0.25">
      <c r="B49" s="231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1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179</v>
      </c>
    </row>
    <row r="52" spans="2:31" s="4" customFormat="1" hidden="1" x14ac:dyDescent="0.25">
      <c r="B52" s="266" t="s">
        <v>180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199</v>
      </c>
      <c r="C136" s="224">
        <v>632407</v>
      </c>
      <c r="D136" s="224">
        <v>248294</v>
      </c>
      <c r="E136" s="224">
        <v>384253</v>
      </c>
      <c r="F136" s="224">
        <v>593573</v>
      </c>
      <c r="G136" s="225">
        <f>F136/E136-1</f>
        <v>0.54474525898301374</v>
      </c>
      <c r="H136" s="224">
        <f>F136-E136</f>
        <v>209320</v>
      </c>
      <c r="I136" s="225">
        <f>F136/F$136</f>
        <v>1</v>
      </c>
      <c r="J136" s="224">
        <v>612478</v>
      </c>
      <c r="K136" s="225">
        <f>H136/H$136</f>
        <v>1</v>
      </c>
      <c r="L136" s="225">
        <f>J136/F136-1</f>
        <v>3.1849494501939857E-2</v>
      </c>
      <c r="M136" s="224">
        <f>J136-F136</f>
        <v>18905</v>
      </c>
      <c r="N136" s="225">
        <f>J136/C136-1</f>
        <v>-3.1512933917556274E-2</v>
      </c>
      <c r="O136" s="224">
        <f>J136-C136</f>
        <v>-19929</v>
      </c>
      <c r="Q136" s="27"/>
      <c r="R136" s="77"/>
      <c r="Z136" s="1" t="s">
        <v>172</v>
      </c>
      <c r="AE136"/>
    </row>
    <row r="137" spans="1:31" s="4" customFormat="1" x14ac:dyDescent="0.25">
      <c r="B137" s="231" t="s">
        <v>41</v>
      </c>
      <c r="C137" s="248">
        <v>109920</v>
      </c>
      <c r="D137" s="248">
        <v>49521</v>
      </c>
      <c r="E137" s="248">
        <v>120918</v>
      </c>
      <c r="F137" s="248">
        <v>120397</v>
      </c>
      <c r="G137" s="254">
        <f t="shared" ref="G137:G146" si="12">F137/E137-1</f>
        <v>-4.3087050728592979E-3</v>
      </c>
      <c r="H137" s="261">
        <f t="shared" ref="H137:H146" si="13">F137-E137</f>
        <v>-521</v>
      </c>
      <c r="I137" s="256">
        <f t="shared" ref="I137:K146" si="14">F137/F$136</f>
        <v>0.20283436072732419</v>
      </c>
      <c r="J137" s="248">
        <v>106138</v>
      </c>
      <c r="K137" s="256">
        <f t="shared" si="14"/>
        <v>-2.4890120389833748E-3</v>
      </c>
      <c r="L137" s="256">
        <f t="shared" ref="L137:L146" si="15">J137/F137-1</f>
        <v>-0.11843318355108512</v>
      </c>
      <c r="M137" s="255">
        <f t="shared" ref="M137:M146" si="16">J137-F137</f>
        <v>-14259</v>
      </c>
      <c r="N137" s="254">
        <f t="shared" ref="N137:N145" si="17">J137/C137-1</f>
        <v>-3.4406841339155725E-2</v>
      </c>
      <c r="O137" s="248">
        <f t="shared" ref="O137:O146" si="18">J137-C137</f>
        <v>-3782</v>
      </c>
      <c r="Q137" s="27"/>
      <c r="R137" s="77"/>
      <c r="Z137" s="1" t="s">
        <v>174</v>
      </c>
    </row>
    <row r="138" spans="1:31" s="4" customFormat="1" x14ac:dyDescent="0.25">
      <c r="B138" s="231" t="s">
        <v>42</v>
      </c>
      <c r="C138" s="248">
        <v>76491</v>
      </c>
      <c r="D138" s="248">
        <v>26848</v>
      </c>
      <c r="E138" s="248">
        <v>39986</v>
      </c>
      <c r="F138" s="248">
        <v>75857</v>
      </c>
      <c r="G138" s="254">
        <f t="shared" si="12"/>
        <v>0.89708898114340019</v>
      </c>
      <c r="H138" s="261">
        <f t="shared" si="13"/>
        <v>35871</v>
      </c>
      <c r="I138" s="256">
        <f t="shared" si="14"/>
        <v>0.12779725492904831</v>
      </c>
      <c r="J138" s="248">
        <v>67064</v>
      </c>
      <c r="K138" s="256">
        <f t="shared" si="14"/>
        <v>0.17136919549015861</v>
      </c>
      <c r="L138" s="256">
        <f t="shared" si="15"/>
        <v>-0.1159154725338466</v>
      </c>
      <c r="M138" s="255">
        <f t="shared" si="16"/>
        <v>-8793</v>
      </c>
      <c r="N138" s="254">
        <f t="shared" si="17"/>
        <v>-0.12324325737668484</v>
      </c>
      <c r="O138" s="248">
        <f t="shared" si="18"/>
        <v>-9427</v>
      </c>
      <c r="Q138" s="27"/>
      <c r="R138" s="77"/>
      <c r="Z138" s="1"/>
    </row>
    <row r="139" spans="1:31" s="4" customFormat="1" x14ac:dyDescent="0.25">
      <c r="B139" s="231" t="s">
        <v>43</v>
      </c>
      <c r="C139" s="248">
        <v>4565</v>
      </c>
      <c r="D139" s="248">
        <v>681</v>
      </c>
      <c r="E139" s="248">
        <v>2535</v>
      </c>
      <c r="F139" s="248">
        <v>3247</v>
      </c>
      <c r="G139" s="254">
        <f t="shared" si="12"/>
        <v>0.28086785009861925</v>
      </c>
      <c r="H139" s="262">
        <f t="shared" si="13"/>
        <v>712</v>
      </c>
      <c r="I139" s="260">
        <f t="shared" si="14"/>
        <v>5.4702622929277446E-3</v>
      </c>
      <c r="J139" s="248">
        <v>5439</v>
      </c>
      <c r="K139" s="260">
        <f t="shared" si="14"/>
        <v>3.4014905407987769E-3</v>
      </c>
      <c r="L139" s="256">
        <f t="shared" si="15"/>
        <v>0.67508469356328926</v>
      </c>
      <c r="M139" s="255">
        <f t="shared" si="16"/>
        <v>2192</v>
      </c>
      <c r="N139" s="254">
        <f t="shared" si="17"/>
        <v>0.1914567360350492</v>
      </c>
      <c r="O139" s="248">
        <f t="shared" si="18"/>
        <v>874</v>
      </c>
      <c r="Q139" s="27"/>
      <c r="R139" s="77"/>
      <c r="Z139" s="1"/>
    </row>
    <row r="140" spans="1:31" s="4" customFormat="1" x14ac:dyDescent="0.25">
      <c r="B140" s="231" t="s">
        <v>45</v>
      </c>
      <c r="C140" s="248">
        <v>284219</v>
      </c>
      <c r="D140" s="248">
        <v>74813</v>
      </c>
      <c r="E140" s="248">
        <v>114704</v>
      </c>
      <c r="F140" s="248">
        <v>244952</v>
      </c>
      <c r="G140" s="254">
        <f t="shared" si="12"/>
        <v>1.1355140186915889</v>
      </c>
      <c r="H140" s="261">
        <f t="shared" si="13"/>
        <v>130248</v>
      </c>
      <c r="I140" s="256">
        <f t="shared" si="14"/>
        <v>0.4126737570610523</v>
      </c>
      <c r="J140" s="248">
        <v>249820</v>
      </c>
      <c r="K140" s="256">
        <f t="shared" si="14"/>
        <v>0.62224345499713363</v>
      </c>
      <c r="L140" s="256">
        <f t="shared" si="15"/>
        <v>1.987328129592747E-2</v>
      </c>
      <c r="M140" s="255">
        <f t="shared" si="16"/>
        <v>4868</v>
      </c>
      <c r="N140" s="254">
        <f t="shared" si="17"/>
        <v>-0.12102991003416375</v>
      </c>
      <c r="O140" s="248">
        <f t="shared" si="18"/>
        <v>-34399</v>
      </c>
      <c r="Q140" s="27"/>
      <c r="R140" s="77"/>
      <c r="Z140" s="1"/>
    </row>
    <row r="141" spans="1:31" s="4" customFormat="1" x14ac:dyDescent="0.25">
      <c r="B141" s="231" t="s">
        <v>47</v>
      </c>
      <c r="C141" s="248">
        <v>19123</v>
      </c>
      <c r="D141" s="248">
        <v>25621</v>
      </c>
      <c r="E141" s="248">
        <v>20278</v>
      </c>
      <c r="F141" s="248">
        <v>32271</v>
      </c>
      <c r="G141" s="254">
        <f t="shared" si="12"/>
        <v>0.59142913502317773</v>
      </c>
      <c r="H141" s="262">
        <f t="shared" si="13"/>
        <v>11993</v>
      </c>
      <c r="I141" s="260">
        <f t="shared" si="14"/>
        <v>5.4367365092414917E-2</v>
      </c>
      <c r="J141" s="248">
        <v>36164</v>
      </c>
      <c r="K141" s="260">
        <f t="shared" si="14"/>
        <v>5.7295050640168162E-2</v>
      </c>
      <c r="L141" s="256">
        <f t="shared" si="15"/>
        <v>0.12063462551516846</v>
      </c>
      <c r="M141" s="255">
        <f t="shared" si="16"/>
        <v>3893</v>
      </c>
      <c r="N141" s="254">
        <f t="shared" si="17"/>
        <v>0.89112586937196037</v>
      </c>
      <c r="O141" s="248">
        <f t="shared" si="18"/>
        <v>17041</v>
      </c>
      <c r="Q141" s="27"/>
      <c r="R141" s="77"/>
      <c r="Z141" s="1"/>
    </row>
    <row r="142" spans="1:31" s="4" customFormat="1" x14ac:dyDescent="0.25">
      <c r="B142" s="231" t="s">
        <v>48</v>
      </c>
      <c r="C142" s="248">
        <v>59066</v>
      </c>
      <c r="D142" s="248">
        <v>33780</v>
      </c>
      <c r="E142" s="248">
        <v>51310</v>
      </c>
      <c r="F142" s="248">
        <v>65021</v>
      </c>
      <c r="G142" s="254">
        <f t="shared" si="12"/>
        <v>0.26721886571818354</v>
      </c>
      <c r="H142" s="261">
        <f t="shared" si="13"/>
        <v>13711</v>
      </c>
      <c r="I142" s="256">
        <f t="shared" si="14"/>
        <v>0.10954170759114717</v>
      </c>
      <c r="J142" s="248">
        <v>80309</v>
      </c>
      <c r="K142" s="256">
        <f t="shared" si="14"/>
        <v>6.5502579782151724E-2</v>
      </c>
      <c r="L142" s="256">
        <f t="shared" si="15"/>
        <v>0.23512403684963323</v>
      </c>
      <c r="M142" s="255">
        <f t="shared" si="16"/>
        <v>15288</v>
      </c>
      <c r="N142" s="254">
        <f t="shared" si="17"/>
        <v>0.3596485287644331</v>
      </c>
      <c r="O142" s="248">
        <f t="shared" si="18"/>
        <v>21243</v>
      </c>
      <c r="Q142" s="27"/>
      <c r="R142" s="77"/>
      <c r="Z142" s="1"/>
    </row>
    <row r="143" spans="1:31" s="4" customFormat="1" x14ac:dyDescent="0.25">
      <c r="B143" s="231" t="s">
        <v>46</v>
      </c>
      <c r="C143" s="248">
        <v>17966</v>
      </c>
      <c r="D143" s="248">
        <v>7339</v>
      </c>
      <c r="E143" s="248">
        <v>10731</v>
      </c>
      <c r="F143" s="248">
        <v>17520</v>
      </c>
      <c r="G143" s="254">
        <f t="shared" si="12"/>
        <v>0.63265306122448983</v>
      </c>
      <c r="H143" s="262">
        <f t="shared" si="13"/>
        <v>6789</v>
      </c>
      <c r="I143" s="260">
        <f t="shared" si="14"/>
        <v>2.951616734588669E-2</v>
      </c>
      <c r="J143" s="248">
        <v>25698</v>
      </c>
      <c r="K143" s="260">
        <f t="shared" si="14"/>
        <v>3.243359449646474E-2</v>
      </c>
      <c r="L143" s="256">
        <f t="shared" si="15"/>
        <v>0.46678082191780823</v>
      </c>
      <c r="M143" s="255">
        <f t="shared" si="16"/>
        <v>8178</v>
      </c>
      <c r="N143" s="254">
        <f t="shared" si="17"/>
        <v>0.43036847378381382</v>
      </c>
      <c r="O143" s="248">
        <f t="shared" si="18"/>
        <v>7732</v>
      </c>
      <c r="Q143" s="27"/>
      <c r="R143" s="77"/>
      <c r="Z143" s="1"/>
    </row>
    <row r="144" spans="1:31" s="4" customFormat="1" x14ac:dyDescent="0.25">
      <c r="B144" s="231" t="s">
        <v>49</v>
      </c>
      <c r="C144" s="248">
        <v>20687</v>
      </c>
      <c r="D144" s="248">
        <v>6781</v>
      </c>
      <c r="E144" s="248">
        <v>11021</v>
      </c>
      <c r="F144" s="248">
        <v>9118</v>
      </c>
      <c r="G144" s="254">
        <f t="shared" si="12"/>
        <v>-0.17267035659196084</v>
      </c>
      <c r="H144" s="261">
        <f t="shared" si="13"/>
        <v>-1903</v>
      </c>
      <c r="I144" s="256">
        <f t="shared" si="14"/>
        <v>1.536121083674628E-2</v>
      </c>
      <c r="J144" s="248">
        <v>11280</v>
      </c>
      <c r="K144" s="256">
        <f t="shared" si="14"/>
        <v>-9.0913433976686411E-3</v>
      </c>
      <c r="L144" s="256">
        <f t="shared" si="15"/>
        <v>0.23711340206185572</v>
      </c>
      <c r="M144" s="255">
        <f t="shared" si="16"/>
        <v>2162</v>
      </c>
      <c r="N144" s="254">
        <f t="shared" si="17"/>
        <v>-0.45473002368637305</v>
      </c>
      <c r="O144" s="248">
        <f t="shared" si="18"/>
        <v>-9407</v>
      </c>
      <c r="Q144" s="27"/>
      <c r="R144" s="77"/>
      <c r="Z144" s="1"/>
    </row>
    <row r="145" spans="2:31" s="4" customFormat="1" x14ac:dyDescent="0.25">
      <c r="B145" s="231" t="s">
        <v>44</v>
      </c>
      <c r="C145" s="248">
        <v>19152</v>
      </c>
      <c r="D145" s="248">
        <v>15343</v>
      </c>
      <c r="E145" s="248">
        <v>4744</v>
      </c>
      <c r="F145" s="248">
        <v>9037</v>
      </c>
      <c r="G145" s="254">
        <f t="shared" si="12"/>
        <v>0.9049325463743676</v>
      </c>
      <c r="H145" s="262">
        <f t="shared" si="13"/>
        <v>4293</v>
      </c>
      <c r="I145" s="260">
        <f t="shared" si="14"/>
        <v>1.5224749104153995E-2</v>
      </c>
      <c r="J145" s="248">
        <v>15069</v>
      </c>
      <c r="K145" s="260">
        <f t="shared" si="14"/>
        <v>2.0509268106248806E-2</v>
      </c>
      <c r="L145" s="256">
        <f t="shared" si="15"/>
        <v>0.66747814540223516</v>
      </c>
      <c r="M145" s="255">
        <f t="shared" si="16"/>
        <v>6032</v>
      </c>
      <c r="N145" s="254">
        <f t="shared" si="17"/>
        <v>-0.21318922305764409</v>
      </c>
      <c r="O145" s="248">
        <f t="shared" si="18"/>
        <v>-4083</v>
      </c>
      <c r="Q145" s="27"/>
      <c r="R145" s="77"/>
      <c r="Z145" s="1"/>
    </row>
    <row r="146" spans="2:31" s="4" customFormat="1" x14ac:dyDescent="0.25">
      <c r="B146" s="231" t="s">
        <v>200</v>
      </c>
      <c r="C146" s="248">
        <f>C136-SUM(C137:C145)</f>
        <v>21218</v>
      </c>
      <c r="D146" s="248">
        <f>D136-SUM(D137:D145)</f>
        <v>7567</v>
      </c>
      <c r="E146" s="248">
        <f>E136-SUM(E137:E145)</f>
        <v>8026</v>
      </c>
      <c r="F146" s="248">
        <f>F136-SUM(F137:F145)</f>
        <v>16153</v>
      </c>
      <c r="G146" s="254">
        <f t="shared" si="12"/>
        <v>1.012584101669574</v>
      </c>
      <c r="H146" s="261">
        <f t="shared" si="13"/>
        <v>8127</v>
      </c>
      <c r="I146" s="256">
        <f t="shared" si="14"/>
        <v>2.7213165019298383E-2</v>
      </c>
      <c r="J146" s="248">
        <f>J136-SUM(J137:J145)</f>
        <v>15497</v>
      </c>
      <c r="K146" s="256">
        <f t="shared" si="14"/>
        <v>3.8825721383527613E-2</v>
      </c>
      <c r="L146" s="256">
        <f t="shared" si="15"/>
        <v>-4.0611651086485456E-2</v>
      </c>
      <c r="M146" s="255">
        <f t="shared" si="16"/>
        <v>-656</v>
      </c>
      <c r="N146" s="254">
        <f>J146/C146-1</f>
        <v>-0.26962955980771042</v>
      </c>
      <c r="O146" s="248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D4D0-D40E-4732-96C1-284244C2182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19"/>
      <c r="H1" s="219"/>
      <c r="I1" s="219"/>
      <c r="K1" s="219"/>
    </row>
    <row r="3" spans="1:31" s="4" customFormat="1" ht="25.5" customHeight="1" thickBot="1" x14ac:dyDescent="0.3">
      <c r="B3" s="60" t="s">
        <v>26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259</v>
      </c>
      <c r="D5" s="237" t="s">
        <v>260</v>
      </c>
      <c r="E5" s="237" t="s">
        <v>266</v>
      </c>
      <c r="F5" s="238" t="str">
        <f>CONCATENATE("%/s total Tenerife ",RIGHT(E5,4))</f>
        <v>%/s total Tenerife 2021</v>
      </c>
      <c r="G5" s="237" t="s">
        <v>261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262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263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199</v>
      </c>
      <c r="C6" s="239">
        <v>129903</v>
      </c>
      <c r="D6" s="239">
        <v>51468</v>
      </c>
      <c r="E6" s="239">
        <v>135054</v>
      </c>
      <c r="F6" s="240">
        <f>E6/$E$6</f>
        <v>1</v>
      </c>
      <c r="G6" s="239">
        <v>149185</v>
      </c>
      <c r="H6" s="240">
        <f>G6/E6-1</f>
        <v>0.10463222118559989</v>
      </c>
      <c r="I6" s="239">
        <f>G6-E6</f>
        <v>14131</v>
      </c>
      <c r="J6" s="240">
        <f>G6/$G$6</f>
        <v>1</v>
      </c>
      <c r="K6" s="239">
        <v>146637</v>
      </c>
      <c r="L6" s="240">
        <f>K6/G6-1</f>
        <v>-1.7079465093675639E-2</v>
      </c>
      <c r="M6" s="239">
        <f>K6-G6</f>
        <v>-2548</v>
      </c>
      <c r="N6" s="240">
        <f>K6/$K$6</f>
        <v>1</v>
      </c>
      <c r="O6" s="239">
        <v>140766</v>
      </c>
      <c r="P6" s="240">
        <f>O6/K6-1</f>
        <v>-4.0037643977986481E-2</v>
      </c>
      <c r="Q6" s="239">
        <f>O6-K6</f>
        <v>-5871</v>
      </c>
      <c r="R6" s="240">
        <f>IFERROR(O6/C6-1,"-")</f>
        <v>8.3623934782106613E-2</v>
      </c>
      <c r="S6" s="239">
        <f>O6-C6</f>
        <v>10863</v>
      </c>
      <c r="T6" s="240">
        <f>O6/$O$6</f>
        <v>1</v>
      </c>
      <c r="V6" s="27"/>
      <c r="W6" s="77"/>
      <c r="AE6" s="1" t="s">
        <v>172</v>
      </c>
    </row>
    <row r="7" spans="1:31" s="4" customFormat="1" x14ac:dyDescent="0.25">
      <c r="B7" s="231" t="s">
        <v>41</v>
      </c>
      <c r="C7" s="248">
        <v>29292</v>
      </c>
      <c r="D7" s="248">
        <v>9378</v>
      </c>
      <c r="E7" s="248">
        <v>44610</v>
      </c>
      <c r="F7" s="254">
        <f t="shared" ref="F7:F16" si="0">E7/$E$6</f>
        <v>0.33031231951663781</v>
      </c>
      <c r="G7" s="248">
        <v>30408</v>
      </c>
      <c r="H7" s="256">
        <f>G7/E7-1</f>
        <v>-0.3183591123066577</v>
      </c>
      <c r="I7" s="255">
        <f>G7-E7</f>
        <v>-14202</v>
      </c>
      <c r="J7" s="254">
        <f>G7/$G$6</f>
        <v>0.20382746254650266</v>
      </c>
      <c r="K7" s="248">
        <v>24427</v>
      </c>
      <c r="L7" s="256">
        <f>K7/G7-1</f>
        <v>-0.19669166008945016</v>
      </c>
      <c r="M7" s="255">
        <f>K7-G7</f>
        <v>-5981</v>
      </c>
      <c r="N7" s="254">
        <f>K7/$K$6</f>
        <v>0.16658142215129879</v>
      </c>
      <c r="O7" s="248">
        <v>18567</v>
      </c>
      <c r="P7" s="256">
        <f>O7/K7-1</f>
        <v>-0.23989847300118716</v>
      </c>
      <c r="Q7" s="255">
        <f>O7-K7</f>
        <v>-5860</v>
      </c>
      <c r="R7" s="256">
        <f t="shared" ref="R7:R16" si="1">IFERROR(O7/C7-1,"-")</f>
        <v>-0.36614092585006142</v>
      </c>
      <c r="S7" s="255">
        <f t="shared" ref="S7:S16" si="2">O7-C7</f>
        <v>-10725</v>
      </c>
      <c r="T7" s="254">
        <f>O7/$O$6</f>
        <v>0.13189974851881847</v>
      </c>
      <c r="V7" s="27"/>
      <c r="W7" s="77"/>
      <c r="AE7" s="1" t="s">
        <v>174</v>
      </c>
    </row>
    <row r="8" spans="1:31" s="4" customFormat="1" x14ac:dyDescent="0.25">
      <c r="B8" s="231" t="s">
        <v>42</v>
      </c>
      <c r="C8" s="248">
        <v>14543</v>
      </c>
      <c r="D8" s="248">
        <v>5079</v>
      </c>
      <c r="E8" s="248">
        <v>16408</v>
      </c>
      <c r="F8" s="254">
        <f t="shared" si="0"/>
        <v>0.12149214388318746</v>
      </c>
      <c r="G8" s="248">
        <v>16361</v>
      </c>
      <c r="H8" s="256">
        <f t="shared" ref="H8:H16" si="3">G8/E8-1</f>
        <v>-2.8644563627499009E-3</v>
      </c>
      <c r="I8" s="255">
        <f t="shared" ref="I8:I16" si="4">G8-E8</f>
        <v>-47</v>
      </c>
      <c r="J8" s="254">
        <f t="shared" ref="J8:J16" si="5">G8/$G$6</f>
        <v>0.10966920266782854</v>
      </c>
      <c r="K8" s="248">
        <v>14446</v>
      </c>
      <c r="L8" s="256">
        <f t="shared" ref="L8:L16" si="6">K8/G8-1</f>
        <v>-0.11704663529124137</v>
      </c>
      <c r="M8" s="255">
        <f t="shared" ref="M8:M16" si="7">K8-G8</f>
        <v>-1915</v>
      </c>
      <c r="N8" s="254">
        <f t="shared" ref="N8:N16" si="8">K8/$K$6</f>
        <v>9.8515381520352982E-2</v>
      </c>
      <c r="O8" s="248">
        <v>14932</v>
      </c>
      <c r="P8" s="256">
        <f t="shared" ref="P8:P16" si="9">O8/K8-1</f>
        <v>3.3642530804374848E-2</v>
      </c>
      <c r="Q8" s="255">
        <f t="shared" ref="Q8:Q16" si="10">O8-K8</f>
        <v>486</v>
      </c>
      <c r="R8" s="256">
        <f t="shared" si="1"/>
        <v>2.6748263769511116E-2</v>
      </c>
      <c r="S8" s="255">
        <f t="shared" si="2"/>
        <v>389</v>
      </c>
      <c r="T8" s="254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1" t="s">
        <v>43</v>
      </c>
      <c r="C9" s="248">
        <v>2341</v>
      </c>
      <c r="D9" s="248">
        <v>538</v>
      </c>
      <c r="E9" s="248">
        <v>309</v>
      </c>
      <c r="F9" s="249">
        <f t="shared" si="0"/>
        <v>2.2879736994091252E-3</v>
      </c>
      <c r="G9" s="248">
        <v>479</v>
      </c>
      <c r="H9" s="260">
        <f t="shared" si="3"/>
        <v>0.55016181229773453</v>
      </c>
      <c r="I9" s="251">
        <f t="shared" si="4"/>
        <v>170</v>
      </c>
      <c r="J9" s="249">
        <f t="shared" si="5"/>
        <v>3.2107785635285047E-3</v>
      </c>
      <c r="K9" s="248">
        <v>7891</v>
      </c>
      <c r="L9" s="256">
        <f t="shared" si="6"/>
        <v>15.473903966597078</v>
      </c>
      <c r="M9" s="255">
        <f t="shared" si="7"/>
        <v>7412</v>
      </c>
      <c r="N9" s="254">
        <f t="shared" si="8"/>
        <v>5.3813157661436066E-2</v>
      </c>
      <c r="O9" s="248">
        <v>3879</v>
      </c>
      <c r="P9" s="256">
        <f t="shared" si="9"/>
        <v>-0.50842732226587251</v>
      </c>
      <c r="Q9" s="255">
        <f t="shared" si="10"/>
        <v>-4012</v>
      </c>
      <c r="R9" s="256">
        <f t="shared" si="1"/>
        <v>0.65698419478855197</v>
      </c>
      <c r="S9" s="255">
        <f t="shared" si="2"/>
        <v>1538</v>
      </c>
      <c r="T9" s="254">
        <f t="shared" si="11"/>
        <v>2.7556370146200077E-2</v>
      </c>
      <c r="V9" s="27"/>
      <c r="W9" s="77"/>
      <c r="AE9" s="1"/>
    </row>
    <row r="10" spans="1:31" s="4" customFormat="1" x14ac:dyDescent="0.25">
      <c r="B10" s="231" t="s">
        <v>45</v>
      </c>
      <c r="C10" s="248">
        <v>23002</v>
      </c>
      <c r="D10" s="248">
        <v>8752</v>
      </c>
      <c r="E10" s="248">
        <v>11490</v>
      </c>
      <c r="F10" s="254">
        <f t="shared" si="0"/>
        <v>8.5077080278999517E-2</v>
      </c>
      <c r="G10" s="248">
        <v>32975</v>
      </c>
      <c r="H10" s="256">
        <f t="shared" si="3"/>
        <v>1.869886858137511</v>
      </c>
      <c r="I10" s="255">
        <f t="shared" si="4"/>
        <v>21485</v>
      </c>
      <c r="J10" s="254">
        <f t="shared" si="5"/>
        <v>0.22103428628883601</v>
      </c>
      <c r="K10" s="248">
        <v>29807</v>
      </c>
      <c r="L10" s="256">
        <f t="shared" si="6"/>
        <v>-9.6072782410917323E-2</v>
      </c>
      <c r="M10" s="255">
        <f t="shared" si="7"/>
        <v>-3168</v>
      </c>
      <c r="N10" s="254">
        <f t="shared" si="8"/>
        <v>0.20327066156563486</v>
      </c>
      <c r="O10" s="248">
        <v>34767</v>
      </c>
      <c r="P10" s="256">
        <f t="shared" si="9"/>
        <v>0.16640386486395808</v>
      </c>
      <c r="Q10" s="255">
        <f t="shared" si="10"/>
        <v>4960</v>
      </c>
      <c r="R10" s="256">
        <f t="shared" si="1"/>
        <v>0.51147726284670902</v>
      </c>
      <c r="S10" s="255">
        <f t="shared" si="2"/>
        <v>11765</v>
      </c>
      <c r="T10" s="254">
        <f>O10/$O$6</f>
        <v>0.24698435701802993</v>
      </c>
      <c r="V10" s="27"/>
      <c r="W10" s="77"/>
      <c r="AE10" s="1"/>
    </row>
    <row r="11" spans="1:31" s="4" customFormat="1" x14ac:dyDescent="0.25">
      <c r="B11" s="231" t="s">
        <v>47</v>
      </c>
      <c r="C11" s="248">
        <v>3244</v>
      </c>
      <c r="D11" s="248">
        <v>1451</v>
      </c>
      <c r="E11" s="248">
        <v>11174</v>
      </c>
      <c r="F11" s="249">
        <f t="shared" si="0"/>
        <v>8.2737275460186291E-2</v>
      </c>
      <c r="G11" s="248">
        <v>6572</v>
      </c>
      <c r="H11" s="260">
        <f t="shared" si="3"/>
        <v>-0.411848935027743</v>
      </c>
      <c r="I11" s="251">
        <f t="shared" si="4"/>
        <v>-4602</v>
      </c>
      <c r="J11" s="249">
        <f t="shared" si="5"/>
        <v>4.405268626202366E-2</v>
      </c>
      <c r="K11" s="248">
        <v>7922</v>
      </c>
      <c r="L11" s="256">
        <f t="shared" si="6"/>
        <v>0.20541692026780289</v>
      </c>
      <c r="M11" s="255">
        <f t="shared" si="7"/>
        <v>1350</v>
      </c>
      <c r="N11" s="254">
        <f t="shared" si="8"/>
        <v>5.4024564059548412E-2</v>
      </c>
      <c r="O11" s="248">
        <v>4720</v>
      </c>
      <c r="P11" s="256">
        <f t="shared" si="9"/>
        <v>-0.4041908608937137</v>
      </c>
      <c r="Q11" s="255">
        <f t="shared" si="10"/>
        <v>-3202</v>
      </c>
      <c r="R11" s="256">
        <f t="shared" si="1"/>
        <v>0.45499383477188649</v>
      </c>
      <c r="S11" s="255">
        <f t="shared" si="2"/>
        <v>1476</v>
      </c>
      <c r="T11" s="254">
        <f t="shared" si="11"/>
        <v>3.3530824204708522E-2</v>
      </c>
      <c r="V11" s="27"/>
      <c r="W11" s="77"/>
      <c r="AE11" s="1"/>
    </row>
    <row r="12" spans="1:31" s="4" customFormat="1" x14ac:dyDescent="0.25">
      <c r="B12" s="231" t="s">
        <v>48</v>
      </c>
      <c r="C12" s="248">
        <v>23527</v>
      </c>
      <c r="D12" s="248">
        <v>13715</v>
      </c>
      <c r="E12" s="248">
        <v>15336</v>
      </c>
      <c r="F12" s="254">
        <f t="shared" si="0"/>
        <v>0.1135545781687325</v>
      </c>
      <c r="G12" s="248">
        <v>24707</v>
      </c>
      <c r="H12" s="256">
        <f t="shared" si="3"/>
        <v>0.61104590505998946</v>
      </c>
      <c r="I12" s="255">
        <f t="shared" si="4"/>
        <v>9371</v>
      </c>
      <c r="J12" s="254">
        <f t="shared" si="5"/>
        <v>0.16561316486241914</v>
      </c>
      <c r="K12" s="248">
        <v>29212</v>
      </c>
      <c r="L12" s="256">
        <f t="shared" si="6"/>
        <v>0.18233698951714095</v>
      </c>
      <c r="M12" s="255">
        <f t="shared" si="7"/>
        <v>4505</v>
      </c>
      <c r="N12" s="254">
        <f t="shared" si="8"/>
        <v>0.19921302263412372</v>
      </c>
      <c r="O12" s="248">
        <v>26776</v>
      </c>
      <c r="P12" s="256">
        <f t="shared" si="9"/>
        <v>-8.3390387511981356E-2</v>
      </c>
      <c r="Q12" s="255">
        <f t="shared" si="10"/>
        <v>-2436</v>
      </c>
      <c r="R12" s="256">
        <f t="shared" si="1"/>
        <v>0.13809665490712808</v>
      </c>
      <c r="S12" s="255">
        <f t="shared" si="2"/>
        <v>3249</v>
      </c>
      <c r="T12" s="254">
        <f t="shared" si="11"/>
        <v>0.19021638747993122</v>
      </c>
      <c r="V12" s="27"/>
      <c r="W12" s="77"/>
      <c r="AE12" s="1"/>
    </row>
    <row r="13" spans="1:31" s="4" customFormat="1" x14ac:dyDescent="0.25">
      <c r="B13" s="231" t="s">
        <v>46</v>
      </c>
      <c r="C13" s="248">
        <v>6575</v>
      </c>
      <c r="D13" s="248">
        <v>4239</v>
      </c>
      <c r="E13" s="248">
        <v>3153</v>
      </c>
      <c r="F13" s="249">
        <f t="shared" si="0"/>
        <v>2.3346217068728064E-2</v>
      </c>
      <c r="G13" s="248">
        <v>5649</v>
      </c>
      <c r="H13" s="260">
        <f t="shared" si="3"/>
        <v>0.79162702188392009</v>
      </c>
      <c r="I13" s="251">
        <f t="shared" si="4"/>
        <v>2496</v>
      </c>
      <c r="J13" s="249">
        <f t="shared" si="5"/>
        <v>3.7865737171967694E-2</v>
      </c>
      <c r="K13" s="248">
        <v>5137</v>
      </c>
      <c r="L13" s="256">
        <f t="shared" si="6"/>
        <v>-9.0635510709860201E-2</v>
      </c>
      <c r="M13" s="255">
        <f t="shared" si="7"/>
        <v>-512</v>
      </c>
      <c r="N13" s="254">
        <f t="shared" si="8"/>
        <v>3.503208603558447E-2</v>
      </c>
      <c r="O13" s="248">
        <v>3948</v>
      </c>
      <c r="P13" s="256">
        <f t="shared" si="9"/>
        <v>-0.23145804944520143</v>
      </c>
      <c r="Q13" s="255">
        <f t="shared" si="10"/>
        <v>-1189</v>
      </c>
      <c r="R13" s="256">
        <f t="shared" si="1"/>
        <v>-0.39954372623574141</v>
      </c>
      <c r="S13" s="255">
        <f t="shared" si="2"/>
        <v>-2627</v>
      </c>
      <c r="T13" s="254">
        <f t="shared" si="11"/>
        <v>2.804654533054857E-2</v>
      </c>
      <c r="V13" s="27"/>
      <c r="W13" s="77"/>
      <c r="AE13" s="1"/>
    </row>
    <row r="14" spans="1:31" s="4" customFormat="1" x14ac:dyDescent="0.25">
      <c r="B14" s="231" t="s">
        <v>49</v>
      </c>
      <c r="C14" s="248">
        <v>9649</v>
      </c>
      <c r="D14" s="248">
        <v>1763</v>
      </c>
      <c r="E14" s="248">
        <v>15475</v>
      </c>
      <c r="F14" s="254">
        <f t="shared" si="0"/>
        <v>0.11458379611118516</v>
      </c>
      <c r="G14" s="248">
        <v>6630</v>
      </c>
      <c r="H14" s="256">
        <f t="shared" si="3"/>
        <v>-0.57156704361873989</v>
      </c>
      <c r="I14" s="255">
        <f t="shared" si="4"/>
        <v>-8845</v>
      </c>
      <c r="J14" s="254">
        <f t="shared" si="5"/>
        <v>4.4441465294768244E-2</v>
      </c>
      <c r="K14" s="248">
        <v>7369</v>
      </c>
      <c r="L14" s="256">
        <f t="shared" si="6"/>
        <v>0.11146304675716445</v>
      </c>
      <c r="M14" s="255">
        <f t="shared" si="7"/>
        <v>739</v>
      </c>
      <c r="N14" s="254">
        <f t="shared" si="8"/>
        <v>5.0253346699673344E-2</v>
      </c>
      <c r="O14" s="248">
        <v>5252</v>
      </c>
      <c r="P14" s="256">
        <f t="shared" si="9"/>
        <v>-0.28728457049803224</v>
      </c>
      <c r="Q14" s="255">
        <f t="shared" si="10"/>
        <v>-2117</v>
      </c>
      <c r="R14" s="256">
        <f t="shared" si="1"/>
        <v>-0.45569489066224478</v>
      </c>
      <c r="S14" s="255">
        <f t="shared" si="2"/>
        <v>-4397</v>
      </c>
      <c r="T14" s="254">
        <f t="shared" si="11"/>
        <v>3.7310145915917199E-2</v>
      </c>
      <c r="V14" s="27"/>
      <c r="W14" s="77"/>
      <c r="AE14" s="1"/>
    </row>
    <row r="15" spans="1:31" s="4" customFormat="1" x14ac:dyDescent="0.25">
      <c r="B15" s="231" t="s">
        <v>44</v>
      </c>
      <c r="C15" s="248">
        <v>5113</v>
      </c>
      <c r="D15" s="248">
        <v>2263</v>
      </c>
      <c r="E15" s="248">
        <v>6811</v>
      </c>
      <c r="F15" s="249">
        <f t="shared" si="0"/>
        <v>5.0431679180179781E-2</v>
      </c>
      <c r="G15" s="248">
        <v>9096</v>
      </c>
      <c r="H15" s="260">
        <f t="shared" si="3"/>
        <v>0.33548671267067975</v>
      </c>
      <c r="I15" s="251">
        <f t="shared" si="4"/>
        <v>2285</v>
      </c>
      <c r="J15" s="249">
        <f t="shared" si="5"/>
        <v>6.0971277273184299E-2</v>
      </c>
      <c r="K15" s="248">
        <v>4567</v>
      </c>
      <c r="L15" s="256">
        <f t="shared" si="6"/>
        <v>-0.49791116974494287</v>
      </c>
      <c r="M15" s="255">
        <f t="shared" si="7"/>
        <v>-4529</v>
      </c>
      <c r="N15" s="254">
        <f t="shared" si="8"/>
        <v>3.1144936134809086E-2</v>
      </c>
      <c r="O15" s="248">
        <v>12190</v>
      </c>
      <c r="P15" s="256">
        <f t="shared" si="9"/>
        <v>1.6691482373549378</v>
      </c>
      <c r="Q15" s="255">
        <f t="shared" si="10"/>
        <v>7623</v>
      </c>
      <c r="R15" s="256">
        <f t="shared" si="1"/>
        <v>1.3841189125757873</v>
      </c>
      <c r="S15" s="255">
        <f t="shared" si="2"/>
        <v>7077</v>
      </c>
      <c r="T15" s="254">
        <f t="shared" si="11"/>
        <v>8.6597615901567143E-2</v>
      </c>
      <c r="V15" s="27"/>
      <c r="W15" s="77"/>
      <c r="AE15" s="1"/>
    </row>
    <row r="16" spans="1:31" s="4" customFormat="1" x14ac:dyDescent="0.25">
      <c r="B16" s="231" t="s">
        <v>200</v>
      </c>
      <c r="C16" s="248">
        <f>C6-SUM(C7:C15)</f>
        <v>12617</v>
      </c>
      <c r="D16" s="248">
        <f>D6-SUM(D7:D15)</f>
        <v>4290</v>
      </c>
      <c r="E16" s="248">
        <f>E6-SUM(E7:E15)</f>
        <v>10288</v>
      </c>
      <c r="F16" s="254">
        <f t="shared" si="0"/>
        <v>7.6176936632754308E-2</v>
      </c>
      <c r="G16" s="248">
        <f>G6-SUM(G7:G15)</f>
        <v>16308</v>
      </c>
      <c r="H16" s="256">
        <f t="shared" si="3"/>
        <v>0.58514774494556776</v>
      </c>
      <c r="I16" s="255">
        <f t="shared" si="4"/>
        <v>6020</v>
      </c>
      <c r="J16" s="254">
        <f t="shared" si="5"/>
        <v>0.10931393906894125</v>
      </c>
      <c r="K16" s="248">
        <f>K6-SUM(K7:K15)</f>
        <v>15859</v>
      </c>
      <c r="L16" s="256">
        <f t="shared" si="6"/>
        <v>-2.7532499386804021E-2</v>
      </c>
      <c r="M16" s="255">
        <f t="shared" si="7"/>
        <v>-449</v>
      </c>
      <c r="N16" s="254">
        <f t="shared" si="8"/>
        <v>0.10815142153753828</v>
      </c>
      <c r="O16" s="248">
        <f>O6-SUM(O7:O15)</f>
        <v>15735</v>
      </c>
      <c r="P16" s="256">
        <f t="shared" si="9"/>
        <v>-7.8189040923135611E-3</v>
      </c>
      <c r="Q16" s="255">
        <f t="shared" si="10"/>
        <v>-124</v>
      </c>
      <c r="R16" s="256">
        <f t="shared" si="1"/>
        <v>0.24712689228818263</v>
      </c>
      <c r="S16" s="255">
        <f t="shared" si="2"/>
        <v>3118</v>
      </c>
      <c r="T16" s="254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182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20" t="s">
        <v>170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171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172</v>
      </c>
    </row>
    <row r="47" spans="2:31" ht="15.75" hidden="1" x14ac:dyDescent="0.25">
      <c r="B47" s="223" t="s">
        <v>97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173</v>
      </c>
    </row>
    <row r="48" spans="2:31" s="4" customFormat="1" hidden="1" x14ac:dyDescent="0.25">
      <c r="B48" s="226" t="s">
        <v>100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174</v>
      </c>
    </row>
    <row r="49" spans="2:31" s="4" customFormat="1" hidden="1" x14ac:dyDescent="0.25">
      <c r="B49" s="231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1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179</v>
      </c>
    </row>
    <row r="52" spans="2:31" s="4" customFormat="1" hidden="1" x14ac:dyDescent="0.25">
      <c r="B52" s="266" t="s">
        <v>180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26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199</v>
      </c>
      <c r="C136" s="224">
        <v>415150</v>
      </c>
      <c r="D136" s="224">
        <v>208389</v>
      </c>
      <c r="E136" s="224">
        <v>416048</v>
      </c>
      <c r="F136" s="224">
        <v>423208</v>
      </c>
      <c r="G136" s="225">
        <f>F136/E136-1</f>
        <v>1.7209552743914225E-2</v>
      </c>
      <c r="H136" s="224">
        <f>F136-E136</f>
        <v>7160</v>
      </c>
      <c r="I136" s="225">
        <f>F136/F$136</f>
        <v>1</v>
      </c>
      <c r="J136" s="224">
        <v>428791</v>
      </c>
      <c r="K136" s="225">
        <f>H136/H$136</f>
        <v>1</v>
      </c>
      <c r="L136" s="225">
        <f>J136/F136-1</f>
        <v>1.3192094667397569E-2</v>
      </c>
      <c r="M136" s="224">
        <f>J136-F136</f>
        <v>5583</v>
      </c>
      <c r="N136" s="225">
        <f>J136/C136-1</f>
        <v>3.2858003131398306E-2</v>
      </c>
      <c r="O136" s="224">
        <f>J136-C136</f>
        <v>13641</v>
      </c>
      <c r="Q136" s="27"/>
      <c r="R136" s="77"/>
      <c r="Z136" s="1" t="s">
        <v>172</v>
      </c>
      <c r="AE136"/>
    </row>
    <row r="137" spans="1:31" s="4" customFormat="1" x14ac:dyDescent="0.25">
      <c r="B137" s="231" t="s">
        <v>41</v>
      </c>
      <c r="C137" s="248">
        <v>113067</v>
      </c>
      <c r="D137" s="248">
        <v>68476</v>
      </c>
      <c r="E137" s="248">
        <v>126666</v>
      </c>
      <c r="F137" s="248">
        <v>86811</v>
      </c>
      <c r="G137" s="254">
        <f t="shared" ref="G137:G146" si="12">F137/E137-1</f>
        <v>-0.31464639287575202</v>
      </c>
      <c r="H137" s="261">
        <f t="shared" ref="H137:H146" si="13">F137-E137</f>
        <v>-39855</v>
      </c>
      <c r="I137" s="256">
        <f t="shared" ref="I137:K146" si="14">F137/F$136</f>
        <v>0.20512608457307044</v>
      </c>
      <c r="J137" s="248">
        <v>75374</v>
      </c>
      <c r="K137" s="256">
        <f t="shared" si="14"/>
        <v>-5.5663407821229054</v>
      </c>
      <c r="L137" s="256">
        <f t="shared" ref="L137:L146" si="15">J137/F137-1</f>
        <v>-0.13174597689232936</v>
      </c>
      <c r="M137" s="255">
        <f t="shared" ref="M137:M146" si="16">J137-F137</f>
        <v>-11437</v>
      </c>
      <c r="N137" s="254">
        <f t="shared" ref="N137:N146" si="17">J137/C137-1</f>
        <v>-0.33336871058752771</v>
      </c>
      <c r="O137" s="248">
        <f t="shared" ref="O137:O146" si="18">J137-C137</f>
        <v>-37693</v>
      </c>
      <c r="Q137" s="27"/>
      <c r="R137" s="77"/>
      <c r="Z137" s="1" t="s">
        <v>174</v>
      </c>
    </row>
    <row r="138" spans="1:31" s="4" customFormat="1" x14ac:dyDescent="0.25">
      <c r="B138" s="231" t="s">
        <v>42</v>
      </c>
      <c r="C138" s="248">
        <v>51328</v>
      </c>
      <c r="D138" s="248">
        <v>24912</v>
      </c>
      <c r="E138" s="248">
        <v>43482</v>
      </c>
      <c r="F138" s="248">
        <v>48094</v>
      </c>
      <c r="G138" s="254">
        <f t="shared" si="12"/>
        <v>0.10606687824847061</v>
      </c>
      <c r="H138" s="261">
        <f t="shared" si="13"/>
        <v>4612</v>
      </c>
      <c r="I138" s="256">
        <f t="shared" si="14"/>
        <v>0.11364151906391183</v>
      </c>
      <c r="J138" s="248">
        <v>51902</v>
      </c>
      <c r="K138" s="256">
        <f t="shared" si="14"/>
        <v>0.64413407821229052</v>
      </c>
      <c r="L138" s="256">
        <f t="shared" si="15"/>
        <v>7.9178275876408799E-2</v>
      </c>
      <c r="M138" s="255">
        <f t="shared" si="16"/>
        <v>3808</v>
      </c>
      <c r="N138" s="254">
        <f t="shared" si="17"/>
        <v>1.118298004987528E-2</v>
      </c>
      <c r="O138" s="248">
        <f t="shared" si="18"/>
        <v>574</v>
      </c>
      <c r="Q138" s="27"/>
      <c r="R138" s="77"/>
      <c r="Z138" s="1"/>
    </row>
    <row r="139" spans="1:31" s="4" customFormat="1" x14ac:dyDescent="0.25">
      <c r="B139" s="231" t="s">
        <v>43</v>
      </c>
      <c r="C139" s="248">
        <v>5944</v>
      </c>
      <c r="D139" s="248">
        <v>1658</v>
      </c>
      <c r="E139" s="248">
        <v>2415</v>
      </c>
      <c r="F139" s="248">
        <v>3515</v>
      </c>
      <c r="G139" s="254">
        <f t="shared" si="12"/>
        <v>0.45548654244306408</v>
      </c>
      <c r="H139" s="262">
        <f t="shared" si="13"/>
        <v>1100</v>
      </c>
      <c r="I139" s="260">
        <f t="shared" si="14"/>
        <v>8.3056085896296861E-3</v>
      </c>
      <c r="J139" s="248">
        <v>14811</v>
      </c>
      <c r="K139" s="260">
        <f t="shared" si="14"/>
        <v>0.15363128491620112</v>
      </c>
      <c r="L139" s="256">
        <f t="shared" si="15"/>
        <v>3.2136557610241825</v>
      </c>
      <c r="M139" s="255">
        <f t="shared" si="16"/>
        <v>11296</v>
      </c>
      <c r="N139" s="254">
        <f t="shared" si="17"/>
        <v>1.4917563930013458</v>
      </c>
      <c r="O139" s="248">
        <f t="shared" si="18"/>
        <v>8867</v>
      </c>
      <c r="Q139" s="27"/>
      <c r="R139" s="77"/>
      <c r="Z139" s="1"/>
    </row>
    <row r="140" spans="1:31" s="4" customFormat="1" x14ac:dyDescent="0.25">
      <c r="B140" s="231" t="s">
        <v>45</v>
      </c>
      <c r="C140" s="248">
        <v>72064</v>
      </c>
      <c r="D140" s="248">
        <v>28320</v>
      </c>
      <c r="E140" s="248">
        <v>66989</v>
      </c>
      <c r="F140" s="248">
        <v>97391</v>
      </c>
      <c r="G140" s="254">
        <f t="shared" si="12"/>
        <v>0.45383570436937415</v>
      </c>
      <c r="H140" s="261">
        <f t="shared" si="13"/>
        <v>30402</v>
      </c>
      <c r="I140" s="256">
        <f t="shared" si="14"/>
        <v>0.23012561199221188</v>
      </c>
      <c r="J140" s="248">
        <v>92103</v>
      </c>
      <c r="K140" s="256">
        <f t="shared" si="14"/>
        <v>4.2460893854748605</v>
      </c>
      <c r="L140" s="256">
        <f t="shared" si="15"/>
        <v>-5.4296598248298134E-2</v>
      </c>
      <c r="M140" s="255">
        <f t="shared" si="16"/>
        <v>-5288</v>
      </c>
      <c r="N140" s="254">
        <f t="shared" si="17"/>
        <v>0.27807226909413862</v>
      </c>
      <c r="O140" s="248">
        <f t="shared" si="18"/>
        <v>20039</v>
      </c>
      <c r="Q140" s="27"/>
      <c r="R140" s="77"/>
      <c r="Z140" s="1"/>
    </row>
    <row r="141" spans="1:31" s="4" customFormat="1" x14ac:dyDescent="0.25">
      <c r="B141" s="231" t="s">
        <v>47</v>
      </c>
      <c r="C141" s="248">
        <v>11886</v>
      </c>
      <c r="D141" s="248">
        <v>4963</v>
      </c>
      <c r="E141" s="248">
        <v>24120</v>
      </c>
      <c r="F141" s="248">
        <v>16359</v>
      </c>
      <c r="G141" s="254">
        <f t="shared" si="12"/>
        <v>-0.32176616915422884</v>
      </c>
      <c r="H141" s="262">
        <f t="shared" si="13"/>
        <v>-7761</v>
      </c>
      <c r="I141" s="260">
        <f t="shared" si="14"/>
        <v>3.8654751327952215E-2</v>
      </c>
      <c r="J141" s="248">
        <v>19520</v>
      </c>
      <c r="K141" s="260">
        <f t="shared" si="14"/>
        <v>-1.0839385474860335</v>
      </c>
      <c r="L141" s="256">
        <f t="shared" si="15"/>
        <v>0.19322696986368371</v>
      </c>
      <c r="M141" s="255">
        <f t="shared" si="16"/>
        <v>3161</v>
      </c>
      <c r="N141" s="254">
        <f t="shared" si="17"/>
        <v>0.64226821470637718</v>
      </c>
      <c r="O141" s="248">
        <f t="shared" si="18"/>
        <v>7634</v>
      </c>
      <c r="Q141" s="27"/>
      <c r="R141" s="77"/>
      <c r="Z141" s="1"/>
    </row>
    <row r="142" spans="1:31" s="4" customFormat="1" x14ac:dyDescent="0.25">
      <c r="B142" s="231" t="s">
        <v>48</v>
      </c>
      <c r="C142" s="248">
        <v>61076</v>
      </c>
      <c r="D142" s="248">
        <v>27791</v>
      </c>
      <c r="E142" s="248">
        <v>53247</v>
      </c>
      <c r="F142" s="248">
        <v>69865</v>
      </c>
      <c r="G142" s="254">
        <f t="shared" si="12"/>
        <v>0.31209270005821921</v>
      </c>
      <c r="H142" s="261">
        <f t="shared" si="13"/>
        <v>16618</v>
      </c>
      <c r="I142" s="256">
        <f t="shared" si="14"/>
        <v>0.16508430842517155</v>
      </c>
      <c r="J142" s="248">
        <v>66121</v>
      </c>
      <c r="K142" s="256">
        <f t="shared" si="14"/>
        <v>2.3209497206703911</v>
      </c>
      <c r="L142" s="256">
        <f t="shared" si="15"/>
        <v>-5.3589064624633198E-2</v>
      </c>
      <c r="M142" s="255">
        <f t="shared" si="16"/>
        <v>-3744</v>
      </c>
      <c r="N142" s="254">
        <f t="shared" si="17"/>
        <v>8.2602004060514878E-2</v>
      </c>
      <c r="O142" s="248">
        <f t="shared" si="18"/>
        <v>5045</v>
      </c>
      <c r="Q142" s="27"/>
      <c r="R142" s="77"/>
      <c r="Z142" s="1"/>
    </row>
    <row r="143" spans="1:31" s="4" customFormat="1" x14ac:dyDescent="0.25">
      <c r="B143" s="231" t="s">
        <v>46</v>
      </c>
      <c r="C143" s="248">
        <v>19153</v>
      </c>
      <c r="D143" s="248">
        <v>8684</v>
      </c>
      <c r="E143" s="248">
        <v>11001</v>
      </c>
      <c r="F143" s="248">
        <v>16289</v>
      </c>
      <c r="G143" s="254">
        <f t="shared" si="12"/>
        <v>0.48068357422052532</v>
      </c>
      <c r="H143" s="262">
        <f t="shared" si="13"/>
        <v>5288</v>
      </c>
      <c r="I143" s="260">
        <f t="shared" si="14"/>
        <v>3.8489348027447495E-2</v>
      </c>
      <c r="J143" s="248">
        <v>12024</v>
      </c>
      <c r="K143" s="260">
        <f t="shared" si="14"/>
        <v>0.73854748603351961</v>
      </c>
      <c r="L143" s="256">
        <f t="shared" si="15"/>
        <v>-0.261833138928111</v>
      </c>
      <c r="M143" s="255">
        <f t="shared" si="16"/>
        <v>-4265</v>
      </c>
      <c r="N143" s="254">
        <f t="shared" si="17"/>
        <v>-0.37221323030334674</v>
      </c>
      <c r="O143" s="248">
        <f t="shared" si="18"/>
        <v>-7129</v>
      </c>
      <c r="Q143" s="27"/>
      <c r="R143" s="77"/>
      <c r="Z143" s="1"/>
    </row>
    <row r="144" spans="1:31" s="4" customFormat="1" x14ac:dyDescent="0.25">
      <c r="B144" s="231" t="s">
        <v>49</v>
      </c>
      <c r="C144" s="248">
        <v>24890</v>
      </c>
      <c r="D144" s="248">
        <v>20058</v>
      </c>
      <c r="E144" s="248">
        <v>34195</v>
      </c>
      <c r="F144" s="248">
        <v>19943</v>
      </c>
      <c r="G144" s="254">
        <f t="shared" si="12"/>
        <v>-0.41678607983623339</v>
      </c>
      <c r="H144" s="261">
        <f t="shared" si="13"/>
        <v>-14252</v>
      </c>
      <c r="I144" s="256">
        <f t="shared" si="14"/>
        <v>4.7123400313793688E-2</v>
      </c>
      <c r="J144" s="248">
        <v>20738</v>
      </c>
      <c r="K144" s="256">
        <f t="shared" si="14"/>
        <v>-1.9905027932960895</v>
      </c>
      <c r="L144" s="256">
        <f t="shared" si="15"/>
        <v>3.9863611292182632E-2</v>
      </c>
      <c r="M144" s="255">
        <f t="shared" si="16"/>
        <v>795</v>
      </c>
      <c r="N144" s="254">
        <f t="shared" si="17"/>
        <v>-0.16681398151868221</v>
      </c>
      <c r="O144" s="248">
        <f t="shared" si="18"/>
        <v>-4152</v>
      </c>
      <c r="Q144" s="27"/>
      <c r="R144" s="77"/>
      <c r="Z144" s="1"/>
    </row>
    <row r="145" spans="2:31" s="4" customFormat="1" x14ac:dyDescent="0.25">
      <c r="B145" s="231" t="s">
        <v>44</v>
      </c>
      <c r="C145" s="248">
        <v>22752</v>
      </c>
      <c r="D145" s="248">
        <v>8930</v>
      </c>
      <c r="E145" s="248">
        <v>21567</v>
      </c>
      <c r="F145" s="248">
        <v>23338</v>
      </c>
      <c r="G145" s="254">
        <f t="shared" si="12"/>
        <v>8.2116196040246781E-2</v>
      </c>
      <c r="H145" s="262">
        <f t="shared" si="13"/>
        <v>1771</v>
      </c>
      <c r="I145" s="260">
        <f t="shared" si="14"/>
        <v>5.5145460388272435E-2</v>
      </c>
      <c r="J145" s="248">
        <v>31999</v>
      </c>
      <c r="K145" s="260">
        <f t="shared" si="14"/>
        <v>0.24734636871508381</v>
      </c>
      <c r="L145" s="256">
        <f t="shared" si="15"/>
        <v>0.37111149198731685</v>
      </c>
      <c r="M145" s="255">
        <f t="shared" si="16"/>
        <v>8661</v>
      </c>
      <c r="N145" s="254">
        <f t="shared" si="17"/>
        <v>0.40642580872011247</v>
      </c>
      <c r="O145" s="248">
        <f t="shared" si="18"/>
        <v>9247</v>
      </c>
      <c r="Q145" s="27"/>
      <c r="R145" s="77"/>
      <c r="Z145" s="1"/>
    </row>
    <row r="146" spans="2:31" s="4" customFormat="1" x14ac:dyDescent="0.25">
      <c r="B146" s="231" t="s">
        <v>200</v>
      </c>
      <c r="C146" s="248">
        <f>C136-SUM(C137:C145)</f>
        <v>32990</v>
      </c>
      <c r="D146" s="248">
        <f>D136-SUM(D137:D145)</f>
        <v>14597</v>
      </c>
      <c r="E146" s="248">
        <f>E136-SUM(E137:E145)</f>
        <v>32366</v>
      </c>
      <c r="F146" s="248">
        <f>F136-SUM(F137:F145)</f>
        <v>41603</v>
      </c>
      <c r="G146" s="254">
        <f t="shared" si="12"/>
        <v>0.28539207810665523</v>
      </c>
      <c r="H146" s="261">
        <f t="shared" si="13"/>
        <v>9237</v>
      </c>
      <c r="I146" s="256">
        <f t="shared" si="14"/>
        <v>9.8303907298538787E-2</v>
      </c>
      <c r="J146" s="248">
        <f>J136-SUM(J137:J145)</f>
        <v>44199</v>
      </c>
      <c r="K146" s="256">
        <f t="shared" si="14"/>
        <v>1.2900837988826817</v>
      </c>
      <c r="L146" s="256">
        <f t="shared" si="15"/>
        <v>6.2399346200995076E-2</v>
      </c>
      <c r="M146" s="255">
        <f t="shared" si="16"/>
        <v>2596</v>
      </c>
      <c r="N146" s="254">
        <f t="shared" si="17"/>
        <v>0.33976962715974546</v>
      </c>
      <c r="O146" s="248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10691-FB37-425F-A54C-B3428C08BACE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316</v>
      </c>
      <c r="C4" s="267"/>
      <c r="D4" s="267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9" t="s">
        <v>203</v>
      </c>
      <c r="D6" s="290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69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71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73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75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77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79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81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83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85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87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89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ACE6-F3F5-43A5-B959-A73D4FDC601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7" t="s">
        <v>55</v>
      </c>
      <c r="D5" s="287"/>
      <c r="E5" s="287"/>
      <c r="F5" s="287"/>
      <c r="G5" s="287"/>
      <c r="H5" s="287"/>
      <c r="I5" s="84"/>
      <c r="J5" s="84"/>
      <c r="K5" s="84"/>
      <c r="L5" s="84"/>
      <c r="M5" s="85"/>
      <c r="N5" s="288" t="s">
        <v>56</v>
      </c>
      <c r="O5" s="288"/>
      <c r="P5" s="288"/>
      <c r="Q5" s="288"/>
      <c r="R5" s="288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231</v>
      </c>
      <c r="O6" s="88" t="s">
        <v>222</v>
      </c>
      <c r="P6" s="88" t="s">
        <v>223</v>
      </c>
      <c r="Q6" s="88" t="s">
        <v>224</v>
      </c>
      <c r="R6" s="88" t="s">
        <v>225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57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58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59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60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41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57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58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59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60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47</v>
      </c>
      <c r="C17" s="97">
        <v>4019</v>
      </c>
      <c r="D17" s="97">
        <v>4124</v>
      </c>
      <c r="E17" s="97">
        <v>2132</v>
      </c>
      <c r="F17" s="97">
        <v>2908</v>
      </c>
      <c r="G17" s="97">
        <v>4497</v>
      </c>
      <c r="H17" s="97">
        <v>4790</v>
      </c>
      <c r="I17" s="98">
        <f t="shared" si="0"/>
        <v>6.5154547476095281E-2</v>
      </c>
      <c r="J17" s="98">
        <f t="shared" si="1"/>
        <v>0.16149369544131909</v>
      </c>
      <c r="K17" s="97">
        <f t="shared" si="2"/>
        <v>293</v>
      </c>
      <c r="L17" s="97">
        <f t="shared" si="3"/>
        <v>666</v>
      </c>
      <c r="M17" s="91">
        <f>H17/H17</f>
        <v>1</v>
      </c>
      <c r="N17" s="97">
        <v>0</v>
      </c>
      <c r="O17" s="97">
        <v>1972</v>
      </c>
      <c r="P17" s="97">
        <v>4097</v>
      </c>
      <c r="Q17" s="97">
        <v>4791</v>
      </c>
      <c r="R17" s="97">
        <v>4797</v>
      </c>
      <c r="S17" s="98">
        <f t="shared" si="4"/>
        <v>1.2523481527864089E-3</v>
      </c>
      <c r="T17" s="98" t="str">
        <f t="shared" si="5"/>
        <v>-</v>
      </c>
      <c r="U17" s="97">
        <f t="shared" si="6"/>
        <v>6</v>
      </c>
      <c r="V17" s="97">
        <f t="shared" si="7"/>
        <v>4797</v>
      </c>
      <c r="W17" s="91">
        <f>R17/R17</f>
        <v>1</v>
      </c>
    </row>
    <row r="18" spans="2:23" x14ac:dyDescent="0.25">
      <c r="B18" s="92" t="s">
        <v>57</v>
      </c>
      <c r="C18" s="93">
        <v>1798</v>
      </c>
      <c r="D18" s="93">
        <v>1801</v>
      </c>
      <c r="E18" s="93">
        <v>1559</v>
      </c>
      <c r="F18" s="93">
        <v>2545</v>
      </c>
      <c r="G18" s="93">
        <v>3640</v>
      </c>
      <c r="H18" s="93">
        <v>3915</v>
      </c>
      <c r="I18" s="94">
        <f t="shared" si="0"/>
        <v>7.5549450549450503E-2</v>
      </c>
      <c r="J18" s="94">
        <f t="shared" si="1"/>
        <v>1.1737923375902275</v>
      </c>
      <c r="K18" s="93">
        <f t="shared" si="2"/>
        <v>275</v>
      </c>
      <c r="L18" s="93">
        <f t="shared" si="3"/>
        <v>2114</v>
      </c>
      <c r="M18" s="94">
        <f>H18/H17</f>
        <v>0.81732776617954073</v>
      </c>
      <c r="N18" s="93">
        <v>0</v>
      </c>
      <c r="O18" s="93">
        <v>1928</v>
      </c>
      <c r="P18" s="93">
        <v>3253</v>
      </c>
      <c r="Q18" s="93">
        <v>3915</v>
      </c>
      <c r="R18" s="93">
        <v>3915</v>
      </c>
      <c r="S18" s="94">
        <f t="shared" si="4"/>
        <v>0</v>
      </c>
      <c r="T18" s="94" t="str">
        <f t="shared" si="5"/>
        <v>-</v>
      </c>
      <c r="U18" s="93">
        <f t="shared" si="6"/>
        <v>0</v>
      </c>
      <c r="V18" s="93">
        <f t="shared" si="7"/>
        <v>3915</v>
      </c>
      <c r="W18" s="94">
        <f>R18/R17</f>
        <v>0.81613508442776739</v>
      </c>
    </row>
    <row r="19" spans="2:23" x14ac:dyDescent="0.25">
      <c r="B19" s="95" t="s">
        <v>58</v>
      </c>
      <c r="C19" s="50">
        <v>1798</v>
      </c>
      <c r="D19" s="50">
        <v>1801</v>
      </c>
      <c r="E19" s="50">
        <v>0</v>
      </c>
      <c r="F19" s="50">
        <v>0</v>
      </c>
      <c r="G19" s="50">
        <v>0</v>
      </c>
      <c r="H19" s="50">
        <v>0</v>
      </c>
      <c r="I19" s="96" t="str">
        <f t="shared" si="0"/>
        <v>-</v>
      </c>
      <c r="J19" s="96">
        <f t="shared" si="1"/>
        <v>-1</v>
      </c>
      <c r="K19" s="50">
        <f t="shared" si="2"/>
        <v>0</v>
      </c>
      <c r="L19" s="50">
        <f t="shared" si="3"/>
        <v>-1801</v>
      </c>
      <c r="M19" s="96">
        <f>H19/H17</f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96" t="str">
        <f t="shared" si="4"/>
        <v>-</v>
      </c>
      <c r="T19" s="96" t="str">
        <f t="shared" si="5"/>
        <v>-</v>
      </c>
      <c r="U19" s="50">
        <f t="shared" si="6"/>
        <v>0</v>
      </c>
      <c r="V19" s="50">
        <f t="shared" si="7"/>
        <v>0</v>
      </c>
      <c r="W19" s="96">
        <f>R19/R17</f>
        <v>0</v>
      </c>
    </row>
    <row r="20" spans="2:23" x14ac:dyDescent="0.25">
      <c r="B20" s="95" t="s">
        <v>59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96" t="str">
        <f t="shared" si="0"/>
        <v>-</v>
      </c>
      <c r="J20" s="96" t="str">
        <f t="shared" si="1"/>
        <v>-</v>
      </c>
      <c r="K20" s="50">
        <f t="shared" si="2"/>
        <v>0</v>
      </c>
      <c r="L20" s="50">
        <f t="shared" si="3"/>
        <v>0</v>
      </c>
      <c r="M20" s="96">
        <f>H20/H17</f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96" t="str">
        <f t="shared" si="4"/>
        <v>-</v>
      </c>
      <c r="T20" s="96" t="str">
        <f t="shared" si="5"/>
        <v>-</v>
      </c>
      <c r="U20" s="50">
        <f t="shared" si="6"/>
        <v>0</v>
      </c>
      <c r="V20" s="50">
        <f t="shared" si="7"/>
        <v>0</v>
      </c>
      <c r="W20" s="96">
        <f>R20/R17</f>
        <v>0</v>
      </c>
    </row>
    <row r="21" spans="2:23" x14ac:dyDescent="0.25">
      <c r="B21" s="92" t="s">
        <v>60</v>
      </c>
      <c r="C21" s="93">
        <v>2221</v>
      </c>
      <c r="D21" s="93">
        <v>2323</v>
      </c>
      <c r="E21" s="93">
        <v>573</v>
      </c>
      <c r="F21" s="93">
        <v>363</v>
      </c>
      <c r="G21" s="93">
        <v>857</v>
      </c>
      <c r="H21" s="93">
        <v>875</v>
      </c>
      <c r="I21" s="94">
        <f t="shared" si="0"/>
        <v>2.100350058343059E-2</v>
      </c>
      <c r="J21" s="94">
        <f t="shared" si="1"/>
        <v>-0.62333189840723202</v>
      </c>
      <c r="K21" s="93">
        <f t="shared" si="2"/>
        <v>18</v>
      </c>
      <c r="L21" s="93">
        <f t="shared" si="3"/>
        <v>-1448</v>
      </c>
      <c r="M21" s="94">
        <f>H21/H17</f>
        <v>0.1826722338204593</v>
      </c>
      <c r="N21" s="93">
        <v>0</v>
      </c>
      <c r="O21" s="93">
        <v>44</v>
      </c>
      <c r="P21" s="93">
        <v>844</v>
      </c>
      <c r="Q21" s="93">
        <v>876</v>
      </c>
      <c r="R21" s="93">
        <v>882</v>
      </c>
      <c r="S21" s="94">
        <f t="shared" si="4"/>
        <v>6.8493150684931781E-3</v>
      </c>
      <c r="T21" s="94" t="str">
        <f t="shared" si="5"/>
        <v>-</v>
      </c>
      <c r="U21" s="93">
        <f t="shared" si="6"/>
        <v>6</v>
      </c>
      <c r="V21" s="93">
        <f t="shared" si="7"/>
        <v>882</v>
      </c>
      <c r="W21" s="94">
        <f>R21/R17</f>
        <v>0.18386491557223264</v>
      </c>
    </row>
    <row r="22" spans="2:23" x14ac:dyDescent="0.25">
      <c r="B22" s="89" t="s">
        <v>43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57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60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44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57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58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59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45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57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58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59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60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46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57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47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57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60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48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57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58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59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49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57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58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59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60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50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57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58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59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60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AFCC1-5B09-444B-809F-5B6D99AF665C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317</v>
      </c>
      <c r="C4" s="267"/>
      <c r="D4" s="267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9" t="s">
        <v>204</v>
      </c>
      <c r="D6" s="290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36164</v>
      </c>
      <c r="D8" s="114">
        <f t="shared" ref="D8:D20" si="0">C8/C9-1</f>
        <v>0.12063462551516846</v>
      </c>
    </row>
    <row r="9" spans="1:5" x14ac:dyDescent="0.25">
      <c r="A9" s="1"/>
      <c r="B9" s="112">
        <v>2022</v>
      </c>
      <c r="C9" s="113">
        <v>32271</v>
      </c>
      <c r="D9" s="114">
        <f t="shared" si="0"/>
        <v>0.59142913502317773</v>
      </c>
    </row>
    <row r="10" spans="1:5" x14ac:dyDescent="0.25">
      <c r="A10" s="1"/>
      <c r="B10" s="112">
        <v>2021</v>
      </c>
      <c r="C10" s="113">
        <v>20278</v>
      </c>
      <c r="D10" s="114">
        <f t="shared" si="0"/>
        <v>-0.20853986963818738</v>
      </c>
    </row>
    <row r="11" spans="1:5" x14ac:dyDescent="0.25">
      <c r="A11" s="1" t="s">
        <v>69</v>
      </c>
      <c r="B11" s="112">
        <v>2020</v>
      </c>
      <c r="C11" s="113">
        <v>25621</v>
      </c>
      <c r="D11" s="114">
        <f t="shared" si="0"/>
        <v>0.33980024054803115</v>
      </c>
    </row>
    <row r="12" spans="1:5" x14ac:dyDescent="0.25">
      <c r="A12" s="1" t="s">
        <v>71</v>
      </c>
      <c r="B12" s="112">
        <v>2019</v>
      </c>
      <c r="C12" s="113">
        <v>19123</v>
      </c>
      <c r="D12" s="114">
        <f t="shared" si="0"/>
        <v>0.15995390027902467</v>
      </c>
    </row>
    <row r="13" spans="1:5" x14ac:dyDescent="0.25">
      <c r="A13" s="1" t="s">
        <v>73</v>
      </c>
      <c r="B13" s="112">
        <v>2018</v>
      </c>
      <c r="C13" s="113">
        <v>16486</v>
      </c>
      <c r="D13" s="114">
        <f t="shared" si="0"/>
        <v>0.26601136538166181</v>
      </c>
    </row>
    <row r="14" spans="1:5" x14ac:dyDescent="0.25">
      <c r="A14" s="1" t="s">
        <v>75</v>
      </c>
      <c r="B14" s="112">
        <v>2017</v>
      </c>
      <c r="C14" s="113">
        <v>13022</v>
      </c>
      <c r="D14" s="114">
        <f>C14/C15-1</f>
        <v>-0.12948726519152354</v>
      </c>
    </row>
    <row r="15" spans="1:5" x14ac:dyDescent="0.25">
      <c r="A15" s="1" t="s">
        <v>77</v>
      </c>
      <c r="B15" s="112">
        <v>2016</v>
      </c>
      <c r="C15" s="113">
        <v>14959</v>
      </c>
      <c r="D15" s="114">
        <f>C15/C16-1</f>
        <v>0.70764840182648392</v>
      </c>
    </row>
    <row r="16" spans="1:5" x14ac:dyDescent="0.25">
      <c r="A16" s="1" t="s">
        <v>79</v>
      </c>
      <c r="B16" s="112">
        <v>2015</v>
      </c>
      <c r="C16" s="113">
        <v>8760</v>
      </c>
      <c r="D16" s="114">
        <f t="shared" si="0"/>
        <v>-0.42113262406660945</v>
      </c>
    </row>
    <row r="17" spans="1:4" x14ac:dyDescent="0.25">
      <c r="A17" s="1" t="s">
        <v>81</v>
      </c>
      <c r="B17" s="112">
        <v>2014</v>
      </c>
      <c r="C17" s="113">
        <v>15133</v>
      </c>
      <c r="D17" s="114">
        <f t="shared" si="0"/>
        <v>-9.7500327182306057E-3</v>
      </c>
    </row>
    <row r="18" spans="1:4" x14ac:dyDescent="0.25">
      <c r="A18" s="1" t="s">
        <v>83</v>
      </c>
      <c r="B18" s="112">
        <v>2013</v>
      </c>
      <c r="C18" s="113">
        <v>15282</v>
      </c>
      <c r="D18" s="114">
        <f t="shared" si="0"/>
        <v>-0.43904856293359762</v>
      </c>
    </row>
    <row r="19" spans="1:4" x14ac:dyDescent="0.25">
      <c r="A19" s="1" t="s">
        <v>85</v>
      </c>
      <c r="B19" s="112">
        <v>2012</v>
      </c>
      <c r="C19" s="113">
        <v>27243</v>
      </c>
      <c r="D19" s="114">
        <f>C19/C20-1</f>
        <v>1.229934601664695E-2</v>
      </c>
    </row>
    <row r="20" spans="1:4" x14ac:dyDescent="0.25">
      <c r="A20" s="1" t="s">
        <v>87</v>
      </c>
      <c r="B20" s="112">
        <v>2011</v>
      </c>
      <c r="C20" s="113">
        <v>26912</v>
      </c>
      <c r="D20" s="114">
        <f t="shared" si="0"/>
        <v>1.4401124308640858</v>
      </c>
    </row>
    <row r="21" spans="1:4" x14ac:dyDescent="0.25">
      <c r="A21" s="1" t="s">
        <v>89</v>
      </c>
      <c r="B21" s="112">
        <v>2010</v>
      </c>
      <c r="C21" s="113">
        <v>11029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CAA9F-B643-4748-BE32-DF7D96F8B57D}">
  <sheetPr>
    <tabColor theme="4" tint="0.39997558519241921"/>
  </sheetPr>
  <dimension ref="A4:E23"/>
  <sheetViews>
    <sheetView showGridLines="0" zoomScaleNormal="100" workbookViewId="0">
      <selection activeCell="I32" sqref="I32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318</v>
      </c>
      <c r="C4" s="267"/>
      <c r="D4" s="267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9" t="s">
        <v>205</v>
      </c>
      <c r="D6" s="290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19520</v>
      </c>
      <c r="D8" s="114">
        <f t="shared" ref="D8:D20" si="0">C8/C9-1</f>
        <v>0.19322696986368371</v>
      </c>
    </row>
    <row r="9" spans="1:5" x14ac:dyDescent="0.25">
      <c r="A9" s="1"/>
      <c r="B9" s="112">
        <v>2022</v>
      </c>
      <c r="C9" s="113">
        <v>16359</v>
      </c>
      <c r="D9" s="114">
        <f t="shared" si="0"/>
        <v>-0.32176616915422884</v>
      </c>
    </row>
    <row r="10" spans="1:5" x14ac:dyDescent="0.25">
      <c r="A10" s="1"/>
      <c r="B10" s="112">
        <v>2021</v>
      </c>
      <c r="C10" s="113">
        <v>24120</v>
      </c>
      <c r="D10" s="114">
        <f t="shared" si="0"/>
        <v>3.8599637316139432</v>
      </c>
    </row>
    <row r="11" spans="1:5" x14ac:dyDescent="0.25">
      <c r="A11" s="1" t="s">
        <v>69</v>
      </c>
      <c r="B11" s="112">
        <v>2020</v>
      </c>
      <c r="C11" s="113">
        <v>4963</v>
      </c>
      <c r="D11" s="114">
        <f t="shared" si="0"/>
        <v>-0.58244994110718484</v>
      </c>
    </row>
    <row r="12" spans="1:5" x14ac:dyDescent="0.25">
      <c r="A12" s="1" t="s">
        <v>71</v>
      </c>
      <c r="B12" s="112">
        <v>2019</v>
      </c>
      <c r="C12" s="113">
        <v>11886</v>
      </c>
      <c r="D12" s="114">
        <f t="shared" si="0"/>
        <v>-0.12852848449299803</v>
      </c>
    </row>
    <row r="13" spans="1:5" x14ac:dyDescent="0.25">
      <c r="A13" s="1" t="s">
        <v>73</v>
      </c>
      <c r="B13" s="112">
        <v>2018</v>
      </c>
      <c r="C13" s="113">
        <v>13639</v>
      </c>
      <c r="D13" s="114">
        <f t="shared" si="0"/>
        <v>7.1629006055236033E-3</v>
      </c>
    </row>
    <row r="14" spans="1:5" x14ac:dyDescent="0.25">
      <c r="A14" s="1" t="s">
        <v>75</v>
      </c>
      <c r="B14" s="112">
        <v>2017</v>
      </c>
      <c r="C14" s="113">
        <v>13542</v>
      </c>
      <c r="D14" s="114">
        <f>C14/C15-1</f>
        <v>0.16430229558937315</v>
      </c>
    </row>
    <row r="15" spans="1:5" x14ac:dyDescent="0.25">
      <c r="A15" s="1" t="s">
        <v>77</v>
      </c>
      <c r="B15" s="112">
        <v>2016</v>
      </c>
      <c r="C15" s="113">
        <v>11631</v>
      </c>
      <c r="D15" s="114">
        <f>C15/C16-1</f>
        <v>-0.14446487679293862</v>
      </c>
    </row>
    <row r="16" spans="1:5" x14ac:dyDescent="0.25">
      <c r="A16" s="1" t="s">
        <v>79</v>
      </c>
      <c r="B16" s="112">
        <v>2015</v>
      </c>
      <c r="C16" s="113">
        <v>13595</v>
      </c>
      <c r="D16" s="114">
        <f t="shared" si="0"/>
        <v>0.31276554654306676</v>
      </c>
    </row>
    <row r="17" spans="1:4" x14ac:dyDescent="0.25">
      <c r="A17" s="1" t="s">
        <v>81</v>
      </c>
      <c r="B17" s="112">
        <v>2014</v>
      </c>
      <c r="C17" s="113">
        <v>10356</v>
      </c>
      <c r="D17" s="114">
        <f t="shared" si="0"/>
        <v>-0.26729871232489033</v>
      </c>
    </row>
    <row r="18" spans="1:4" x14ac:dyDescent="0.25">
      <c r="A18" s="1" t="s">
        <v>83</v>
      </c>
      <c r="B18" s="112">
        <v>2013</v>
      </c>
      <c r="C18" s="113">
        <v>14134</v>
      </c>
      <c r="D18" s="114">
        <f t="shared" si="0"/>
        <v>0.38786331500392768</v>
      </c>
    </row>
    <row r="19" spans="1:4" x14ac:dyDescent="0.25">
      <c r="A19" s="1" t="s">
        <v>85</v>
      </c>
      <c r="B19" s="112">
        <v>2012</v>
      </c>
      <c r="C19" s="113">
        <v>10184</v>
      </c>
      <c r="D19" s="114">
        <f>C19/C20-1</f>
        <v>-0.12410768039907116</v>
      </c>
    </row>
    <row r="20" spans="1:4" x14ac:dyDescent="0.25">
      <c r="A20" s="1" t="s">
        <v>87</v>
      </c>
      <c r="B20" s="112">
        <v>2011</v>
      </c>
      <c r="C20" s="113">
        <v>11627</v>
      </c>
      <c r="D20" s="114">
        <f t="shared" si="0"/>
        <v>0.41619975639464069</v>
      </c>
    </row>
    <row r="21" spans="1:4" x14ac:dyDescent="0.25">
      <c r="A21" s="1" t="s">
        <v>89</v>
      </c>
      <c r="B21" s="112">
        <v>2010</v>
      </c>
      <c r="C21" s="113">
        <v>8210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05F9A-7EA6-4A58-A04F-451091A0EF9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7" t="s">
        <v>61</v>
      </c>
      <c r="D5" s="287"/>
      <c r="E5" s="287"/>
      <c r="F5" s="287"/>
      <c r="G5" s="287"/>
      <c r="H5" s="287"/>
      <c r="I5" s="84"/>
      <c r="J5" s="84"/>
      <c r="K5" s="84"/>
      <c r="L5" s="84"/>
      <c r="M5" s="85"/>
      <c r="N5" s="288" t="s">
        <v>62</v>
      </c>
      <c r="O5" s="288"/>
      <c r="P5" s="288"/>
      <c r="Q5" s="288"/>
      <c r="R5" s="288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231</v>
      </c>
      <c r="O6" s="88" t="s">
        <v>222</v>
      </c>
      <c r="P6" s="88" t="s">
        <v>223</v>
      </c>
      <c r="Q6" s="88" t="s">
        <v>224</v>
      </c>
      <c r="R6" s="88" t="s">
        <v>225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57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58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59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60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41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57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58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59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60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47</v>
      </c>
      <c r="C17" s="97">
        <v>15</v>
      </c>
      <c r="D17" s="97">
        <v>15</v>
      </c>
      <c r="E17" s="97">
        <v>6</v>
      </c>
      <c r="F17" s="97">
        <v>7</v>
      </c>
      <c r="G17" s="97">
        <v>11</v>
      </c>
      <c r="H17" s="97">
        <v>12</v>
      </c>
      <c r="I17" s="98">
        <f t="shared" si="4"/>
        <v>9.0909090909090828E-2</v>
      </c>
      <c r="J17" s="98">
        <f t="shared" si="5"/>
        <v>-0.19999999999999996</v>
      </c>
      <c r="K17" s="97">
        <f t="shared" si="6"/>
        <v>1</v>
      </c>
      <c r="L17" s="97">
        <f t="shared" si="7"/>
        <v>-3</v>
      </c>
      <c r="M17" s="91">
        <f>H17/H17</f>
        <v>1</v>
      </c>
      <c r="N17" s="97">
        <v>0</v>
      </c>
      <c r="O17" s="97">
        <v>4</v>
      </c>
      <c r="P17" s="97">
        <v>10</v>
      </c>
      <c r="Q17" s="97">
        <v>12</v>
      </c>
      <c r="R17" s="97">
        <v>12</v>
      </c>
      <c r="S17" s="98">
        <f t="shared" si="0"/>
        <v>0</v>
      </c>
      <c r="T17" s="98" t="str">
        <f t="shared" si="1"/>
        <v>-</v>
      </c>
      <c r="U17" s="97">
        <f t="shared" si="2"/>
        <v>0</v>
      </c>
      <c r="V17" s="97">
        <f t="shared" si="3"/>
        <v>12</v>
      </c>
      <c r="W17" s="91">
        <f>R17/R17</f>
        <v>1</v>
      </c>
    </row>
    <row r="18" spans="2:23" x14ac:dyDescent="0.25">
      <c r="B18" s="92" t="s">
        <v>57</v>
      </c>
      <c r="C18" s="93">
        <v>5</v>
      </c>
      <c r="D18" s="93">
        <v>5</v>
      </c>
      <c r="E18" s="93">
        <v>2</v>
      </c>
      <c r="F18" s="93">
        <v>3</v>
      </c>
      <c r="G18" s="93">
        <v>6</v>
      </c>
      <c r="H18" s="93">
        <v>6</v>
      </c>
      <c r="I18" s="94">
        <f t="shared" si="4"/>
        <v>0</v>
      </c>
      <c r="J18" s="94">
        <f t="shared" si="5"/>
        <v>0.19999999999999996</v>
      </c>
      <c r="K18" s="93">
        <f t="shared" si="6"/>
        <v>0</v>
      </c>
      <c r="L18" s="93">
        <f t="shared" si="7"/>
        <v>1</v>
      </c>
      <c r="M18" s="94">
        <f>H18/H17</f>
        <v>0.5</v>
      </c>
      <c r="N18" s="93">
        <v>0</v>
      </c>
      <c r="O18" s="93">
        <v>2</v>
      </c>
      <c r="P18" s="93">
        <v>5</v>
      </c>
      <c r="Q18" s="93">
        <v>6</v>
      </c>
      <c r="R18" s="93">
        <v>6</v>
      </c>
      <c r="S18" s="94">
        <f t="shared" si="0"/>
        <v>0</v>
      </c>
      <c r="T18" s="94" t="str">
        <f t="shared" si="1"/>
        <v>-</v>
      </c>
      <c r="U18" s="93">
        <f t="shared" si="2"/>
        <v>0</v>
      </c>
      <c r="V18" s="93">
        <f t="shared" si="3"/>
        <v>6</v>
      </c>
      <c r="W18" s="94">
        <f>R18/R17</f>
        <v>0.5</v>
      </c>
    </row>
    <row r="19" spans="2:23" x14ac:dyDescent="0.25">
      <c r="B19" s="95" t="s">
        <v>58</v>
      </c>
      <c r="C19" s="50">
        <v>5</v>
      </c>
      <c r="D19" s="50">
        <v>5</v>
      </c>
      <c r="E19" s="50">
        <v>0</v>
      </c>
      <c r="F19" s="50">
        <v>0</v>
      </c>
      <c r="G19" s="50">
        <v>0</v>
      </c>
      <c r="H19" s="50">
        <v>0</v>
      </c>
      <c r="I19" s="96" t="str">
        <f t="shared" si="4"/>
        <v>-</v>
      </c>
      <c r="J19" s="96">
        <f t="shared" si="5"/>
        <v>-1</v>
      </c>
      <c r="K19" s="50">
        <f t="shared" si="6"/>
        <v>0</v>
      </c>
      <c r="L19" s="50">
        <f t="shared" si="7"/>
        <v>-5</v>
      </c>
      <c r="M19" s="96">
        <f>H19/H17</f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96" t="str">
        <f t="shared" si="0"/>
        <v>-</v>
      </c>
      <c r="T19" s="96" t="str">
        <f t="shared" si="1"/>
        <v>-</v>
      </c>
      <c r="U19" s="50">
        <f t="shared" si="2"/>
        <v>0</v>
      </c>
      <c r="V19" s="50">
        <f t="shared" si="3"/>
        <v>0</v>
      </c>
      <c r="W19" s="96">
        <f>R19/R17</f>
        <v>0</v>
      </c>
    </row>
    <row r="20" spans="2:23" x14ac:dyDescent="0.25">
      <c r="B20" s="95" t="s">
        <v>59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96" t="str">
        <f t="shared" si="4"/>
        <v>-</v>
      </c>
      <c r="J20" s="96" t="str">
        <f t="shared" si="5"/>
        <v>-</v>
      </c>
      <c r="K20" s="50">
        <f t="shared" si="6"/>
        <v>0</v>
      </c>
      <c r="L20" s="50">
        <f t="shared" si="7"/>
        <v>0</v>
      </c>
      <c r="M20" s="96">
        <f>H20/H17</f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96" t="str">
        <f t="shared" si="0"/>
        <v>-</v>
      </c>
      <c r="T20" s="96" t="str">
        <f t="shared" si="1"/>
        <v>-</v>
      </c>
      <c r="U20" s="50">
        <f t="shared" si="2"/>
        <v>0</v>
      </c>
      <c r="V20" s="50">
        <f t="shared" si="3"/>
        <v>0</v>
      </c>
      <c r="W20" s="96">
        <f>R20/R17</f>
        <v>0</v>
      </c>
    </row>
    <row r="21" spans="2:23" x14ac:dyDescent="0.25">
      <c r="B21" s="92" t="s">
        <v>60</v>
      </c>
      <c r="C21" s="93">
        <v>10</v>
      </c>
      <c r="D21" s="93">
        <v>10</v>
      </c>
      <c r="E21" s="93">
        <v>3</v>
      </c>
      <c r="F21" s="93">
        <v>3</v>
      </c>
      <c r="G21" s="93">
        <v>5</v>
      </c>
      <c r="H21" s="93">
        <v>6</v>
      </c>
      <c r="I21" s="94">
        <f t="shared" si="4"/>
        <v>0.19999999999999996</v>
      </c>
      <c r="J21" s="94">
        <f t="shared" si="5"/>
        <v>-0.4</v>
      </c>
      <c r="K21" s="93">
        <f t="shared" si="6"/>
        <v>1</v>
      </c>
      <c r="L21" s="93">
        <f t="shared" si="7"/>
        <v>-4</v>
      </c>
      <c r="M21" s="94">
        <f>H21/H17</f>
        <v>0.5</v>
      </c>
      <c r="N21" s="93">
        <v>0</v>
      </c>
      <c r="O21" s="93">
        <v>2</v>
      </c>
      <c r="P21" s="93">
        <v>5</v>
      </c>
      <c r="Q21" s="93">
        <v>6</v>
      </c>
      <c r="R21" s="93">
        <v>6</v>
      </c>
      <c r="S21" s="94">
        <f t="shared" si="0"/>
        <v>0</v>
      </c>
      <c r="T21" s="94" t="str">
        <f t="shared" si="1"/>
        <v>-</v>
      </c>
      <c r="U21" s="93">
        <f t="shared" si="2"/>
        <v>0</v>
      </c>
      <c r="V21" s="93">
        <f t="shared" si="3"/>
        <v>6</v>
      </c>
      <c r="W21" s="94">
        <f>R21/R17</f>
        <v>0.5</v>
      </c>
    </row>
    <row r="22" spans="2:23" x14ac:dyDescent="0.25">
      <c r="B22" s="89" t="s">
        <v>43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57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60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44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57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58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59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45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57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58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59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60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46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57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47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57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60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48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57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58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59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49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57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58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59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60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50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57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58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59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60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7675E-F1F0-45E8-9127-DCFEBEE767EE}">
  <sheetPr>
    <tabColor rgb="FF336600"/>
  </sheetPr>
  <dimension ref="B3:B26"/>
  <sheetViews>
    <sheetView showGridLines="0" workbookViewId="0"/>
  </sheetViews>
  <sheetFormatPr baseColWidth="10" defaultRowHeight="15" x14ac:dyDescent="0.25"/>
  <sheetData>
    <row r="3" customFormat="1" ht="15" customHeight="1" x14ac:dyDescent="0.25"/>
    <row r="4" customFormat="1" ht="15" customHeight="1" x14ac:dyDescent="0.25"/>
    <row r="5" customFormat="1" ht="15" customHeight="1" x14ac:dyDescent="0.25"/>
    <row r="6" customFormat="1" ht="15" customHeight="1" x14ac:dyDescent="0.25"/>
    <row r="7" customFormat="1" ht="15" customHeight="1" x14ac:dyDescent="0.25"/>
    <row r="8" customFormat="1" ht="15" customHeight="1" x14ac:dyDescent="0.25"/>
    <row r="9" customFormat="1" ht="15" customHeight="1" x14ac:dyDescent="0.25"/>
    <row r="10" customFormat="1" ht="15" customHeight="1" x14ac:dyDescent="0.25"/>
    <row r="11" customFormat="1" ht="15" customHeight="1" x14ac:dyDescent="0.25"/>
    <row r="12" customFormat="1" ht="15" customHeight="1" x14ac:dyDescent="0.25"/>
    <row r="13" customFormat="1" ht="15" customHeight="1" x14ac:dyDescent="0.25"/>
    <row r="14" customFormat="1" ht="15" customHeight="1" x14ac:dyDescent="0.25"/>
    <row r="15" customFormat="1" ht="15" customHeight="1" x14ac:dyDescent="0.25"/>
    <row r="16" customFormat="1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8622A-ADF7-4C7F-8960-FBCBF1B27883}">
  <sheetPr>
    <tabColor rgb="FF92D050"/>
  </sheetPr>
  <dimension ref="A1:P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189</v>
      </c>
      <c r="F1" s="1" t="s">
        <v>190</v>
      </c>
      <c r="G1" s="1" t="s">
        <v>367</v>
      </c>
      <c r="H1" s="331">
        <f>G7+I7+K7+M7</f>
        <v>149314</v>
      </c>
      <c r="I1" s="1"/>
      <c r="J1" s="1"/>
      <c r="K1" s="1"/>
      <c r="P1" s="1" t="s">
        <v>366</v>
      </c>
    </row>
    <row r="2" spans="2:16" x14ac:dyDescent="0.25">
      <c r="I2" s="330"/>
      <c r="J2" s="330"/>
    </row>
    <row r="3" spans="2:16" s="4" customFormat="1" ht="56.25" customHeight="1" thickBot="1" x14ac:dyDescent="0.3">
      <c r="B3" s="329" t="s">
        <v>365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</row>
    <row r="4" spans="2:16" s="4" customFormat="1" ht="6" customHeight="1" x14ac:dyDescent="0.25"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</row>
    <row r="5" spans="2:16" s="4" customFormat="1" x14ac:dyDescent="0.25">
      <c r="B5" s="325" t="s">
        <v>364</v>
      </c>
      <c r="C5" s="327" t="s">
        <v>0</v>
      </c>
      <c r="D5" s="326"/>
      <c r="E5" s="327" t="s">
        <v>189</v>
      </c>
      <c r="F5" s="326"/>
      <c r="G5" s="327" t="s">
        <v>190</v>
      </c>
      <c r="H5" s="326"/>
      <c r="I5" s="327" t="s">
        <v>363</v>
      </c>
      <c r="J5" s="326"/>
      <c r="K5" s="327" t="s">
        <v>362</v>
      </c>
      <c r="L5" s="326"/>
      <c r="M5" s="327" t="s">
        <v>361</v>
      </c>
      <c r="N5" s="326"/>
    </row>
    <row r="6" spans="2:16" s="4" customFormat="1" ht="27" x14ac:dyDescent="0.25">
      <c r="B6" s="325"/>
      <c r="C6" s="324" t="s">
        <v>360</v>
      </c>
      <c r="D6" s="323" t="s">
        <v>359</v>
      </c>
      <c r="E6" s="324" t="str">
        <f>C6</f>
        <v>Plazas</v>
      </c>
      <c r="F6" s="323" t="s">
        <v>359</v>
      </c>
      <c r="G6" s="324" t="str">
        <f>E6</f>
        <v>Plazas</v>
      </c>
      <c r="H6" s="323" t="s">
        <v>359</v>
      </c>
      <c r="I6" s="324" t="s">
        <v>360</v>
      </c>
      <c r="J6" s="323" t="s">
        <v>359</v>
      </c>
      <c r="K6" s="324" t="str">
        <f>G6</f>
        <v>Plazas</v>
      </c>
      <c r="L6" s="323" t="s">
        <v>359</v>
      </c>
      <c r="M6" s="324" t="str">
        <f>K6</f>
        <v>Plazas</v>
      </c>
      <c r="N6" s="323" t="s">
        <v>359</v>
      </c>
    </row>
    <row r="7" spans="2:16" s="319" customFormat="1" ht="15.75" x14ac:dyDescent="0.25">
      <c r="B7" s="322" t="s">
        <v>358</v>
      </c>
      <c r="C7" s="321">
        <v>236059</v>
      </c>
      <c r="D7" s="320">
        <v>1</v>
      </c>
      <c r="E7" s="321">
        <v>86745</v>
      </c>
      <c r="F7" s="320">
        <v>1</v>
      </c>
      <c r="G7" s="321">
        <v>45197</v>
      </c>
      <c r="H7" s="320">
        <v>1</v>
      </c>
      <c r="I7" s="321">
        <v>102512</v>
      </c>
      <c r="J7" s="320">
        <v>1</v>
      </c>
      <c r="K7" s="321">
        <v>543</v>
      </c>
      <c r="L7" s="320">
        <v>1</v>
      </c>
      <c r="M7" s="321">
        <v>1062</v>
      </c>
      <c r="N7" s="320">
        <v>1</v>
      </c>
    </row>
    <row r="8" spans="2:16" s="4" customFormat="1" x14ac:dyDescent="0.25">
      <c r="B8" s="317" t="s">
        <v>41</v>
      </c>
      <c r="C8" s="318">
        <v>66119</v>
      </c>
      <c r="D8" s="310">
        <v>0.28009523042968071</v>
      </c>
      <c r="E8" s="315">
        <v>35103</v>
      </c>
      <c r="F8" s="310">
        <v>0.40466885699463945</v>
      </c>
      <c r="G8" s="315">
        <v>11767</v>
      </c>
      <c r="H8" s="310">
        <v>0.26034913821713829</v>
      </c>
      <c r="I8" s="315">
        <v>19213</v>
      </c>
      <c r="J8" s="310">
        <v>0.18742196035586078</v>
      </c>
      <c r="K8" s="315">
        <v>22</v>
      </c>
      <c r="L8" s="310">
        <v>4.0515653775322284E-2</v>
      </c>
      <c r="M8" s="315">
        <v>14</v>
      </c>
      <c r="N8" s="310">
        <v>1.3182674199623353E-2</v>
      </c>
    </row>
    <row r="9" spans="2:16" s="4" customFormat="1" x14ac:dyDescent="0.25">
      <c r="B9" s="317" t="s">
        <v>357</v>
      </c>
      <c r="C9" s="318">
        <v>317</v>
      </c>
      <c r="D9" s="310">
        <v>1.3428846178285938E-3</v>
      </c>
      <c r="E9" s="315">
        <v>0</v>
      </c>
      <c r="F9" s="310">
        <v>0</v>
      </c>
      <c r="G9" s="315">
        <v>0</v>
      </c>
      <c r="H9" s="310">
        <v>0</v>
      </c>
      <c r="I9" s="315">
        <v>300</v>
      </c>
      <c r="J9" s="310">
        <v>2.9264866552208522E-3</v>
      </c>
      <c r="K9" s="315">
        <v>0</v>
      </c>
      <c r="L9" s="310">
        <v>0</v>
      </c>
      <c r="M9" s="315">
        <v>17</v>
      </c>
      <c r="N9" s="310">
        <v>1.60075329566855E-2</v>
      </c>
    </row>
    <row r="10" spans="2:16" s="4" customFormat="1" x14ac:dyDescent="0.25">
      <c r="B10" s="317" t="s">
        <v>356</v>
      </c>
      <c r="C10" s="318">
        <v>3045</v>
      </c>
      <c r="D10" s="310">
        <v>1.2899317543495482E-2</v>
      </c>
      <c r="E10" s="315">
        <v>18</v>
      </c>
      <c r="F10" s="310">
        <v>2.0750475531730936E-4</v>
      </c>
      <c r="G10" s="315">
        <v>24</v>
      </c>
      <c r="H10" s="310">
        <v>5.3100869526738503E-4</v>
      </c>
      <c r="I10" s="315">
        <v>2931</v>
      </c>
      <c r="J10" s="310">
        <v>2.8591774621507728E-2</v>
      </c>
      <c r="K10" s="315">
        <v>0</v>
      </c>
      <c r="L10" s="310">
        <v>0</v>
      </c>
      <c r="M10" s="315">
        <v>72</v>
      </c>
      <c r="N10" s="310">
        <v>6.7796610169491525E-2</v>
      </c>
    </row>
    <row r="11" spans="2:16" s="4" customFormat="1" x14ac:dyDescent="0.25">
      <c r="B11" s="317" t="s">
        <v>42</v>
      </c>
      <c r="C11" s="318">
        <v>57881</v>
      </c>
      <c r="D11" s="310">
        <v>0.24519717528245058</v>
      </c>
      <c r="E11" s="315">
        <v>16748</v>
      </c>
      <c r="F11" s="310">
        <v>0.19307164678079428</v>
      </c>
      <c r="G11" s="315">
        <v>20716</v>
      </c>
      <c r="H11" s="310">
        <v>0.45834900546496449</v>
      </c>
      <c r="I11" s="315">
        <v>20361</v>
      </c>
      <c r="J11" s="310">
        <v>0.19862064928983925</v>
      </c>
      <c r="K11" s="315">
        <v>12</v>
      </c>
      <c r="L11" s="310">
        <v>2.2099447513812154E-2</v>
      </c>
      <c r="M11" s="315">
        <v>44</v>
      </c>
      <c r="N11" s="310">
        <v>4.1431261770244823E-2</v>
      </c>
    </row>
    <row r="12" spans="2:16" s="4" customFormat="1" x14ac:dyDescent="0.25">
      <c r="B12" s="317" t="s">
        <v>355</v>
      </c>
      <c r="C12" s="318">
        <v>618</v>
      </c>
      <c r="D12" s="310">
        <v>2.617989570404009E-3</v>
      </c>
      <c r="E12" s="315">
        <v>234</v>
      </c>
      <c r="F12" s="310">
        <v>2.6975618191250215E-3</v>
      </c>
      <c r="G12" s="315">
        <v>0</v>
      </c>
      <c r="H12" s="310">
        <v>0</v>
      </c>
      <c r="I12" s="315">
        <v>340</v>
      </c>
      <c r="J12" s="310">
        <v>3.316684875916966E-3</v>
      </c>
      <c r="K12" s="315">
        <v>0</v>
      </c>
      <c r="L12" s="310">
        <v>0</v>
      </c>
      <c r="M12" s="315">
        <v>44</v>
      </c>
      <c r="N12" s="310">
        <v>4.1431261770244823E-2</v>
      </c>
    </row>
    <row r="13" spans="2:16" s="4" customFormat="1" x14ac:dyDescent="0.25">
      <c r="B13" s="317" t="s">
        <v>354</v>
      </c>
      <c r="C13" s="318">
        <v>2396</v>
      </c>
      <c r="D13" s="310">
        <v>1.015000487166344E-2</v>
      </c>
      <c r="E13" s="315">
        <v>986</v>
      </c>
      <c r="F13" s="310">
        <v>1.1366649374603724E-2</v>
      </c>
      <c r="G13" s="315">
        <v>35</v>
      </c>
      <c r="H13" s="310">
        <v>7.7438768059826977E-4</v>
      </c>
      <c r="I13" s="315">
        <v>1372</v>
      </c>
      <c r="J13" s="310">
        <v>1.3383798969876697E-2</v>
      </c>
      <c r="K13" s="315">
        <v>0</v>
      </c>
      <c r="L13" s="310">
        <v>0</v>
      </c>
      <c r="M13" s="315">
        <v>3</v>
      </c>
      <c r="N13" s="310">
        <v>2.8248587570621469E-3</v>
      </c>
    </row>
    <row r="14" spans="2:16" s="4" customFormat="1" x14ac:dyDescent="0.25">
      <c r="B14" s="317" t="s">
        <v>353</v>
      </c>
      <c r="C14" s="318">
        <v>386</v>
      </c>
      <c r="D14" s="310">
        <v>1.6351844242329249E-3</v>
      </c>
      <c r="E14" s="315">
        <v>0</v>
      </c>
      <c r="F14" s="310">
        <v>0</v>
      </c>
      <c r="G14" s="315">
        <v>4</v>
      </c>
      <c r="H14" s="310">
        <v>8.8501449211230834E-5</v>
      </c>
      <c r="I14" s="315">
        <v>335</v>
      </c>
      <c r="J14" s="310">
        <v>3.2679100983299516E-3</v>
      </c>
      <c r="K14" s="315">
        <v>0</v>
      </c>
      <c r="L14" s="310">
        <v>0</v>
      </c>
      <c r="M14" s="315">
        <v>47</v>
      </c>
      <c r="N14" s="310">
        <v>4.4256120527306965E-2</v>
      </c>
    </row>
    <row r="15" spans="2:16" s="4" customFormat="1" x14ac:dyDescent="0.25">
      <c r="B15" s="317" t="s">
        <v>352</v>
      </c>
      <c r="C15" s="318">
        <v>1028</v>
      </c>
      <c r="D15" s="310">
        <v>4.3548434925167016E-3</v>
      </c>
      <c r="E15" s="315">
        <v>76</v>
      </c>
      <c r="F15" s="310">
        <v>8.7613118911752843E-4</v>
      </c>
      <c r="G15" s="315">
        <v>30</v>
      </c>
      <c r="H15" s="310">
        <v>6.6376086908423123E-4</v>
      </c>
      <c r="I15" s="315">
        <v>807</v>
      </c>
      <c r="J15" s="310">
        <v>7.8722491025440926E-3</v>
      </c>
      <c r="K15" s="315">
        <v>78</v>
      </c>
      <c r="L15" s="310">
        <v>0.143646408839779</v>
      </c>
      <c r="M15" s="315">
        <v>37</v>
      </c>
      <c r="N15" s="310">
        <v>3.4839924670433148E-2</v>
      </c>
    </row>
    <row r="16" spans="2:16" s="4" customFormat="1" x14ac:dyDescent="0.25">
      <c r="B16" s="317" t="s">
        <v>43</v>
      </c>
      <c r="C16" s="318">
        <v>9381</v>
      </c>
      <c r="D16" s="310">
        <v>3.9740064983754063E-2</v>
      </c>
      <c r="E16" s="315">
        <v>930</v>
      </c>
      <c r="F16" s="310">
        <v>1.072107902472765E-2</v>
      </c>
      <c r="G16" s="315">
        <v>460</v>
      </c>
      <c r="H16" s="310">
        <v>1.0177666659291545E-2</v>
      </c>
      <c r="I16" s="315">
        <v>7882</v>
      </c>
      <c r="J16" s="310">
        <v>7.6888559388169186E-2</v>
      </c>
      <c r="K16" s="315">
        <v>42</v>
      </c>
      <c r="L16" s="310">
        <v>7.7348066298342538E-2</v>
      </c>
      <c r="M16" s="315">
        <v>67</v>
      </c>
      <c r="N16" s="310">
        <v>6.308851224105462E-2</v>
      </c>
    </row>
    <row r="17" spans="2:14" s="4" customFormat="1" x14ac:dyDescent="0.25">
      <c r="B17" s="317" t="s">
        <v>351</v>
      </c>
      <c r="C17" s="318">
        <v>372</v>
      </c>
      <c r="D17" s="310">
        <v>1.5758772171363938E-3</v>
      </c>
      <c r="E17" s="315">
        <v>0</v>
      </c>
      <c r="F17" s="310">
        <v>0</v>
      </c>
      <c r="G17" s="315">
        <v>0</v>
      </c>
      <c r="H17" s="310">
        <v>0</v>
      </c>
      <c r="I17" s="315">
        <v>368</v>
      </c>
      <c r="J17" s="310">
        <v>3.5898236304042455E-3</v>
      </c>
      <c r="K17" s="315">
        <v>0</v>
      </c>
      <c r="L17" s="310">
        <v>0</v>
      </c>
      <c r="M17" s="315">
        <v>4</v>
      </c>
      <c r="N17" s="310">
        <v>3.766478342749529E-3</v>
      </c>
    </row>
    <row r="18" spans="2:14" s="4" customFormat="1" x14ac:dyDescent="0.25">
      <c r="B18" s="317" t="s">
        <v>44</v>
      </c>
      <c r="C18" s="318">
        <v>6663</v>
      </c>
      <c r="D18" s="310">
        <v>2.8225994348870409E-2</v>
      </c>
      <c r="E18" s="315">
        <v>2891</v>
      </c>
      <c r="F18" s="310">
        <v>3.3327569312352298E-2</v>
      </c>
      <c r="G18" s="315">
        <v>700</v>
      </c>
      <c r="H18" s="310">
        <v>1.5487753611965397E-2</v>
      </c>
      <c r="I18" s="315">
        <v>2990</v>
      </c>
      <c r="J18" s="310">
        <v>2.9167316997034492E-2</v>
      </c>
      <c r="K18" s="315">
        <v>15</v>
      </c>
      <c r="L18" s="310">
        <v>2.7624309392265192E-2</v>
      </c>
      <c r="M18" s="315">
        <v>67</v>
      </c>
      <c r="N18" s="310">
        <v>6.308851224105462E-2</v>
      </c>
    </row>
    <row r="19" spans="2:14" s="4" customFormat="1" x14ac:dyDescent="0.25">
      <c r="B19" s="317" t="s">
        <v>350</v>
      </c>
      <c r="C19" s="318">
        <v>1851</v>
      </c>
      <c r="D19" s="310">
        <v>7.8412600239770574E-3</v>
      </c>
      <c r="E19" s="315">
        <v>8</v>
      </c>
      <c r="F19" s="310">
        <v>9.2224335696581932E-5</v>
      </c>
      <c r="G19" s="315">
        <v>0</v>
      </c>
      <c r="H19" s="310">
        <v>0</v>
      </c>
      <c r="I19" s="315">
        <v>1747</v>
      </c>
      <c r="J19" s="310">
        <v>1.7041907288902761E-2</v>
      </c>
      <c r="K19" s="315">
        <v>81</v>
      </c>
      <c r="L19" s="310">
        <v>0.14917127071823205</v>
      </c>
      <c r="M19" s="315">
        <v>15</v>
      </c>
      <c r="N19" s="310">
        <v>1.4124293785310734E-2</v>
      </c>
    </row>
    <row r="20" spans="2:14" s="4" customFormat="1" x14ac:dyDescent="0.25">
      <c r="B20" s="317" t="s">
        <v>349</v>
      </c>
      <c r="C20" s="318">
        <v>3206</v>
      </c>
      <c r="D20" s="310">
        <v>1.3581350425105589E-2</v>
      </c>
      <c r="E20" s="315">
        <v>36</v>
      </c>
      <c r="F20" s="310">
        <v>4.1500951063461872E-4</v>
      </c>
      <c r="G20" s="315">
        <v>19</v>
      </c>
      <c r="H20" s="310">
        <v>4.2038188375334644E-4</v>
      </c>
      <c r="I20" s="315">
        <v>3037</v>
      </c>
      <c r="J20" s="310">
        <v>2.9625799906352428E-2</v>
      </c>
      <c r="K20" s="315">
        <v>0</v>
      </c>
      <c r="L20" s="310">
        <v>0</v>
      </c>
      <c r="M20" s="315">
        <v>114</v>
      </c>
      <c r="N20" s="310">
        <v>0.10734463276836158</v>
      </c>
    </row>
    <row r="21" spans="2:14" s="4" customFormat="1" x14ac:dyDescent="0.25">
      <c r="B21" s="317" t="s">
        <v>348</v>
      </c>
      <c r="C21" s="318">
        <v>5711</v>
      </c>
      <c r="D21" s="310">
        <v>2.4193104266306303E-2</v>
      </c>
      <c r="E21" s="315">
        <v>1144</v>
      </c>
      <c r="F21" s="310">
        <v>1.3188080004611217E-2</v>
      </c>
      <c r="G21" s="315">
        <v>241</v>
      </c>
      <c r="H21" s="310">
        <v>5.3322123149766578E-3</v>
      </c>
      <c r="I21" s="315">
        <v>4222</v>
      </c>
      <c r="J21" s="310">
        <v>4.118542219447479E-2</v>
      </c>
      <c r="K21" s="315">
        <v>22</v>
      </c>
      <c r="L21" s="310">
        <v>4.0515653775322284E-2</v>
      </c>
      <c r="M21" s="315">
        <v>82</v>
      </c>
      <c r="N21" s="310">
        <v>7.7212806026365349E-2</v>
      </c>
    </row>
    <row r="22" spans="2:14" s="4" customFormat="1" x14ac:dyDescent="0.25">
      <c r="B22" s="317" t="s">
        <v>347</v>
      </c>
      <c r="C22" s="318">
        <v>878</v>
      </c>
      <c r="D22" s="310">
        <v>3.7194091307681553E-3</v>
      </c>
      <c r="E22" s="315">
        <v>0</v>
      </c>
      <c r="F22" s="310">
        <v>0</v>
      </c>
      <c r="G22" s="315">
        <v>0</v>
      </c>
      <c r="H22" s="310">
        <v>0</v>
      </c>
      <c r="I22" s="315">
        <v>852</v>
      </c>
      <c r="J22" s="310">
        <v>8.3112221008272199E-3</v>
      </c>
      <c r="K22" s="315">
        <v>0</v>
      </c>
      <c r="L22" s="310">
        <v>0</v>
      </c>
      <c r="M22" s="315">
        <v>26</v>
      </c>
      <c r="N22" s="310">
        <v>2.4482109227871938E-2</v>
      </c>
    </row>
    <row r="23" spans="2:14" s="4" customFormat="1" x14ac:dyDescent="0.25">
      <c r="B23" s="317" t="s">
        <v>346</v>
      </c>
      <c r="C23" s="318">
        <v>1847</v>
      </c>
      <c r="D23" s="310">
        <v>7.8243151076637617E-3</v>
      </c>
      <c r="E23" s="315">
        <v>111</v>
      </c>
      <c r="F23" s="310">
        <v>1.2796126577900744E-3</v>
      </c>
      <c r="G23" s="315">
        <v>48</v>
      </c>
      <c r="H23" s="310">
        <v>1.0620173905347701E-3</v>
      </c>
      <c r="I23" s="315">
        <v>1594</v>
      </c>
      <c r="J23" s="310">
        <v>1.5549399094740127E-2</v>
      </c>
      <c r="K23" s="315">
        <v>28</v>
      </c>
      <c r="L23" s="310">
        <v>5.1565377532228361E-2</v>
      </c>
      <c r="M23" s="315">
        <v>66</v>
      </c>
      <c r="N23" s="310">
        <v>6.2146892655367235E-2</v>
      </c>
    </row>
    <row r="24" spans="2:14" s="4" customFormat="1" x14ac:dyDescent="0.25">
      <c r="B24" s="317" t="s">
        <v>45</v>
      </c>
      <c r="C24" s="318">
        <v>26228</v>
      </c>
      <c r="D24" s="310">
        <v>0.11110781626627242</v>
      </c>
      <c r="E24" s="315">
        <v>15945</v>
      </c>
      <c r="F24" s="310">
        <v>0.18381462908524987</v>
      </c>
      <c r="G24" s="315">
        <v>4419</v>
      </c>
      <c r="H24" s="310">
        <v>9.7771976016107265E-2</v>
      </c>
      <c r="I24" s="315">
        <v>5864</v>
      </c>
      <c r="J24" s="310">
        <v>5.7203059154050259E-2</v>
      </c>
      <c r="K24" s="315">
        <v>0</v>
      </c>
      <c r="L24" s="310">
        <v>0</v>
      </c>
      <c r="M24" s="315">
        <v>0</v>
      </c>
      <c r="N24" s="310">
        <v>0</v>
      </c>
    </row>
    <row r="25" spans="2:14" s="4" customFormat="1" x14ac:dyDescent="0.25">
      <c r="B25" s="317" t="s">
        <v>345</v>
      </c>
      <c r="C25" s="318">
        <v>2988</v>
      </c>
      <c r="D25" s="310">
        <v>1.2657852486031034E-2</v>
      </c>
      <c r="E25" s="315">
        <v>1355</v>
      </c>
      <c r="F25" s="310">
        <v>1.5620496858608566E-2</v>
      </c>
      <c r="G25" s="315">
        <v>355</v>
      </c>
      <c r="H25" s="310">
        <v>7.8545036174967366E-3</v>
      </c>
      <c r="I25" s="315">
        <v>1033</v>
      </c>
      <c r="J25" s="310">
        <v>1.0076869049477135E-2</v>
      </c>
      <c r="K25" s="315">
        <v>90</v>
      </c>
      <c r="L25" s="310">
        <v>0.16574585635359115</v>
      </c>
      <c r="M25" s="315">
        <v>155</v>
      </c>
      <c r="N25" s="310">
        <v>0.14595103578154425</v>
      </c>
    </row>
    <row r="26" spans="2:14" s="4" customFormat="1" x14ac:dyDescent="0.25">
      <c r="B26" s="317" t="s">
        <v>344</v>
      </c>
      <c r="C26" s="318">
        <v>1984</v>
      </c>
      <c r="D26" s="310">
        <v>8.4046784913941013E-3</v>
      </c>
      <c r="E26" s="315">
        <v>21</v>
      </c>
      <c r="F26" s="310">
        <v>2.4208888120352758E-4</v>
      </c>
      <c r="G26" s="315">
        <v>7</v>
      </c>
      <c r="H26" s="310">
        <v>1.5487753611965395E-4</v>
      </c>
      <c r="I26" s="315">
        <v>1907</v>
      </c>
      <c r="J26" s="310">
        <v>1.8602700171687216E-2</v>
      </c>
      <c r="K26" s="315">
        <v>20</v>
      </c>
      <c r="L26" s="310">
        <v>3.6832412523020261E-2</v>
      </c>
      <c r="M26" s="315">
        <v>29</v>
      </c>
      <c r="N26" s="310">
        <v>2.7306967984934087E-2</v>
      </c>
    </row>
    <row r="27" spans="2:14" s="4" customFormat="1" x14ac:dyDescent="0.25">
      <c r="B27" s="317" t="s">
        <v>343</v>
      </c>
      <c r="C27" s="318">
        <v>257</v>
      </c>
      <c r="D27" s="310">
        <v>1.0887108731291754E-3</v>
      </c>
      <c r="E27" s="315">
        <v>0</v>
      </c>
      <c r="F27" s="310">
        <v>0</v>
      </c>
      <c r="G27" s="315">
        <v>11</v>
      </c>
      <c r="H27" s="310">
        <v>2.433789853308848E-4</v>
      </c>
      <c r="I27" s="315">
        <v>217</v>
      </c>
      <c r="J27" s="310">
        <v>2.1168253472764165E-3</v>
      </c>
      <c r="K27" s="315">
        <v>16</v>
      </c>
      <c r="L27" s="310">
        <v>2.9465930018416207E-2</v>
      </c>
      <c r="M27" s="315">
        <v>13</v>
      </c>
      <c r="N27" s="310">
        <v>1.2241054613935969E-2</v>
      </c>
    </row>
    <row r="28" spans="2:14" s="4" customFormat="1" x14ac:dyDescent="0.25">
      <c r="B28" s="317" t="s">
        <v>47</v>
      </c>
      <c r="C28" s="318">
        <v>11450</v>
      </c>
      <c r="D28" s="310">
        <v>4.8504822946805672E-2</v>
      </c>
      <c r="E28" s="315">
        <v>3368</v>
      </c>
      <c r="F28" s="310">
        <v>3.8826445328260996E-2</v>
      </c>
      <c r="G28" s="315">
        <v>2978</v>
      </c>
      <c r="H28" s="310">
        <v>6.5889328937761352E-2</v>
      </c>
      <c r="I28" s="315">
        <v>5044</v>
      </c>
      <c r="J28" s="310">
        <v>4.920399562977993E-2</v>
      </c>
      <c r="K28" s="315">
        <v>32</v>
      </c>
      <c r="L28" s="310">
        <v>5.8931860036832415E-2</v>
      </c>
      <c r="M28" s="315">
        <v>28</v>
      </c>
      <c r="N28" s="310">
        <v>2.6365348399246705E-2</v>
      </c>
    </row>
    <row r="29" spans="2:14" s="4" customFormat="1" x14ac:dyDescent="0.25">
      <c r="B29" s="317" t="s">
        <v>342</v>
      </c>
      <c r="C29" s="318">
        <v>11531</v>
      </c>
      <c r="D29" s="310">
        <v>4.8847957502149889E-2</v>
      </c>
      <c r="E29" s="315">
        <v>3059</v>
      </c>
      <c r="F29" s="310">
        <v>3.5264280361980517E-2</v>
      </c>
      <c r="G29" s="315">
        <v>50</v>
      </c>
      <c r="H29" s="310">
        <v>1.1062681151403854E-3</v>
      </c>
      <c r="I29" s="315">
        <v>8407</v>
      </c>
      <c r="J29" s="310">
        <v>8.2009911034805677E-2</v>
      </c>
      <c r="K29" s="315">
        <v>0</v>
      </c>
      <c r="L29" s="310">
        <v>0</v>
      </c>
      <c r="M29" s="315">
        <v>15</v>
      </c>
      <c r="N29" s="310">
        <v>1.4124293785310734E-2</v>
      </c>
    </row>
    <row r="30" spans="2:14" s="4" customFormat="1" x14ac:dyDescent="0.25">
      <c r="B30" s="317" t="s">
        <v>341</v>
      </c>
      <c r="C30" s="318">
        <v>1658</v>
      </c>
      <c r="D30" s="310">
        <v>7.0236678118605943E-3</v>
      </c>
      <c r="E30" s="315">
        <v>0</v>
      </c>
      <c r="F30" s="310">
        <v>0</v>
      </c>
      <c r="G30" s="315">
        <v>0</v>
      </c>
      <c r="H30" s="310">
        <v>0</v>
      </c>
      <c r="I30" s="315">
        <v>1658</v>
      </c>
      <c r="J30" s="310">
        <v>1.6173716247853909E-2</v>
      </c>
      <c r="K30" s="315">
        <v>0</v>
      </c>
      <c r="L30" s="310">
        <v>0</v>
      </c>
      <c r="M30" s="315">
        <v>0</v>
      </c>
      <c r="N30" s="310">
        <v>0</v>
      </c>
    </row>
    <row r="31" spans="2:14" s="4" customFormat="1" x14ac:dyDescent="0.25">
      <c r="B31" s="317" t="s">
        <v>49</v>
      </c>
      <c r="C31" s="318">
        <v>12441</v>
      </c>
      <c r="D31" s="310">
        <v>5.27029259634244E-2</v>
      </c>
      <c r="E31" s="315">
        <v>4459</v>
      </c>
      <c r="F31" s="310">
        <v>5.140353910888236E-2</v>
      </c>
      <c r="G31" s="315">
        <v>3010</v>
      </c>
      <c r="H31" s="310">
        <v>6.6597340531451207E-2</v>
      </c>
      <c r="I31" s="315">
        <v>4972</v>
      </c>
      <c r="J31" s="310">
        <v>4.8501638832526922E-2</v>
      </c>
      <c r="K31" s="315">
        <v>0</v>
      </c>
      <c r="L31" s="310">
        <v>0</v>
      </c>
      <c r="M31" s="315">
        <v>0</v>
      </c>
      <c r="N31" s="310">
        <v>0</v>
      </c>
    </row>
    <row r="32" spans="2:14" s="4" customFormat="1" x14ac:dyDescent="0.25">
      <c r="B32" s="317" t="s">
        <v>340</v>
      </c>
      <c r="C32" s="318">
        <v>669</v>
      </c>
      <c r="D32" s="310">
        <v>2.8340372533985146E-3</v>
      </c>
      <c r="E32" s="315">
        <v>14</v>
      </c>
      <c r="F32" s="310">
        <v>1.6139258746901839E-4</v>
      </c>
      <c r="G32" s="315">
        <v>0</v>
      </c>
      <c r="H32" s="310">
        <v>0</v>
      </c>
      <c r="I32" s="315">
        <v>651</v>
      </c>
      <c r="J32" s="310">
        <v>6.3504760418292491E-3</v>
      </c>
      <c r="K32" s="315">
        <v>0</v>
      </c>
      <c r="L32" s="310">
        <v>0</v>
      </c>
      <c r="M32" s="315">
        <v>4</v>
      </c>
      <c r="N32" s="310">
        <v>3.766478342749529E-3</v>
      </c>
    </row>
    <row r="33" spans="1:16" s="4" customFormat="1" x14ac:dyDescent="0.25">
      <c r="B33" s="317" t="s">
        <v>339</v>
      </c>
      <c r="C33" s="318">
        <v>648</v>
      </c>
      <c r="D33" s="310">
        <v>2.7450764427537182E-3</v>
      </c>
      <c r="E33" s="315">
        <v>98</v>
      </c>
      <c r="F33" s="310">
        <v>1.1297481122831286E-3</v>
      </c>
      <c r="G33" s="315">
        <v>14</v>
      </c>
      <c r="H33" s="310">
        <v>3.097550722393079E-4</v>
      </c>
      <c r="I33" s="315">
        <v>491</v>
      </c>
      <c r="J33" s="310">
        <v>4.789683159044795E-3</v>
      </c>
      <c r="K33" s="315">
        <v>24</v>
      </c>
      <c r="L33" s="310">
        <v>4.4198895027624308E-2</v>
      </c>
      <c r="M33" s="315">
        <v>21</v>
      </c>
      <c r="N33" s="310">
        <v>1.977401129943503E-2</v>
      </c>
    </row>
    <row r="34" spans="1:16" s="4" customFormat="1" x14ac:dyDescent="0.25">
      <c r="B34" s="317" t="s">
        <v>338</v>
      </c>
      <c r="C34" s="318">
        <v>2011</v>
      </c>
      <c r="D34" s="310">
        <v>8.5190566765088391E-3</v>
      </c>
      <c r="E34" s="315">
        <v>12</v>
      </c>
      <c r="F34" s="310">
        <v>1.383365035448729E-4</v>
      </c>
      <c r="G34" s="315">
        <v>272</v>
      </c>
      <c r="H34" s="310">
        <v>6.0180985463636968E-3</v>
      </c>
      <c r="I34" s="315">
        <v>1692</v>
      </c>
      <c r="J34" s="310">
        <v>1.6505384735445605E-2</v>
      </c>
      <c r="K34" s="315">
        <v>0</v>
      </c>
      <c r="L34" s="310">
        <v>0</v>
      </c>
      <c r="M34" s="315">
        <v>35</v>
      </c>
      <c r="N34" s="310">
        <v>3.2956685499058377E-2</v>
      </c>
    </row>
    <row r="35" spans="1:16" s="4" customFormat="1" x14ac:dyDescent="0.25">
      <c r="B35" s="317" t="s">
        <v>337</v>
      </c>
      <c r="C35" s="318">
        <v>279</v>
      </c>
      <c r="D35" s="310">
        <v>1.1819079128522953E-3</v>
      </c>
      <c r="E35" s="315">
        <v>0</v>
      </c>
      <c r="F35" s="310">
        <v>0</v>
      </c>
      <c r="G35" s="315">
        <v>14</v>
      </c>
      <c r="H35" s="310">
        <v>3.097550722393079E-4</v>
      </c>
      <c r="I35" s="315">
        <v>232</v>
      </c>
      <c r="J35" s="310">
        <v>2.263149680037459E-3</v>
      </c>
      <c r="K35" s="315">
        <v>21</v>
      </c>
      <c r="L35" s="310">
        <v>3.8674033149171269E-2</v>
      </c>
      <c r="M35" s="315">
        <v>12</v>
      </c>
      <c r="N35" s="310">
        <v>1.1299435028248588E-2</v>
      </c>
    </row>
    <row r="36" spans="1:16" s="4" customFormat="1" x14ac:dyDescent="0.25">
      <c r="B36" s="317" t="s">
        <v>336</v>
      </c>
      <c r="C36" s="318">
        <v>371</v>
      </c>
      <c r="D36" s="310">
        <v>1.5716409880580703E-3</v>
      </c>
      <c r="E36" s="315">
        <v>10</v>
      </c>
      <c r="F36" s="310">
        <v>1.1528041962072741E-4</v>
      </c>
      <c r="G36" s="315">
        <v>17</v>
      </c>
      <c r="H36" s="310">
        <v>3.7613115914773105E-4</v>
      </c>
      <c r="I36" s="315">
        <v>331</v>
      </c>
      <c r="J36" s="310">
        <v>3.2288902762603404E-3</v>
      </c>
      <c r="K36" s="315">
        <v>0</v>
      </c>
      <c r="L36" s="310">
        <v>0</v>
      </c>
      <c r="M36" s="315">
        <v>13</v>
      </c>
      <c r="N36" s="310">
        <v>1.2241054613935969E-2</v>
      </c>
      <c r="P36" s="27"/>
    </row>
    <row r="37" spans="1:16" s="4" customFormat="1" x14ac:dyDescent="0.25">
      <c r="B37" s="317" t="s">
        <v>335</v>
      </c>
      <c r="C37" s="318">
        <v>331</v>
      </c>
      <c r="D37" s="310">
        <v>1.4021918249251246E-3</v>
      </c>
      <c r="E37" s="315">
        <v>0</v>
      </c>
      <c r="F37" s="310">
        <v>0</v>
      </c>
      <c r="G37" s="315">
        <v>0</v>
      </c>
      <c r="H37" s="310">
        <v>0</v>
      </c>
      <c r="I37" s="315">
        <v>319</v>
      </c>
      <c r="J37" s="310">
        <v>3.1118308100515062E-3</v>
      </c>
      <c r="K37" s="315">
        <v>0</v>
      </c>
      <c r="L37" s="310">
        <v>0</v>
      </c>
      <c r="M37" s="315">
        <v>12</v>
      </c>
      <c r="N37" s="310">
        <v>1.1299435028248588E-2</v>
      </c>
    </row>
    <row r="38" spans="1:16" s="4" customFormat="1" x14ac:dyDescent="0.25">
      <c r="B38" s="317" t="s">
        <v>334</v>
      </c>
      <c r="C38" s="318">
        <v>618</v>
      </c>
      <c r="D38" s="310">
        <v>2.617989570404009E-3</v>
      </c>
      <c r="E38" s="315">
        <v>119</v>
      </c>
      <c r="F38" s="310">
        <v>1.3718369934866562E-3</v>
      </c>
      <c r="G38" s="315">
        <v>6</v>
      </c>
      <c r="H38" s="310">
        <v>1.3275217381684626E-4</v>
      </c>
      <c r="I38" s="315">
        <v>447</v>
      </c>
      <c r="J38" s="310">
        <v>4.3604651162790697E-3</v>
      </c>
      <c r="K38" s="315">
        <v>40</v>
      </c>
      <c r="L38" s="310">
        <v>7.3664825046040522E-2</v>
      </c>
      <c r="M38" s="315">
        <v>6</v>
      </c>
      <c r="N38" s="310">
        <v>5.6497175141242938E-3</v>
      </c>
    </row>
    <row r="39" spans="1:16" s="4" customFormat="1" x14ac:dyDescent="0.25">
      <c r="B39" s="317" t="s">
        <v>333</v>
      </c>
      <c r="C39" s="316"/>
      <c r="D39" s="313"/>
      <c r="E39" s="314"/>
      <c r="F39" s="313"/>
      <c r="G39" s="314"/>
      <c r="H39" s="313"/>
      <c r="I39" s="315">
        <v>892</v>
      </c>
      <c r="J39" s="313"/>
      <c r="K39" s="314"/>
      <c r="L39" s="313"/>
      <c r="M39" s="314"/>
      <c r="N39" s="313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12"/>
    </row>
    <row r="41" spans="1:16" s="4" customFormat="1" ht="29.25" customHeight="1" x14ac:dyDescent="0.25">
      <c r="B41" s="311" t="s">
        <v>332</v>
      </c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6" s="4" customFormat="1" x14ac:dyDescent="0.25"/>
    <row r="43" spans="1:16" hidden="1" x14ac:dyDescent="0.25">
      <c r="B43" t="s">
        <v>331</v>
      </c>
      <c r="C43" s="118">
        <f>SUM(C8:C11,C13:C14,C16,C18,C19,C26,C28,C31,C38)</f>
        <v>174532</v>
      </c>
      <c r="D43" s="310">
        <f>C43/$C43</f>
        <v>1</v>
      </c>
      <c r="E43" s="118">
        <f>SUM(E8:E11,E13:E14,E16,E18,E19,E26,E28,E31,E38)</f>
        <v>64651</v>
      </c>
      <c r="F43" s="310">
        <f>E43/$C43</f>
        <v>0.370424907753306</v>
      </c>
      <c r="G43" s="118">
        <f>SUM(G8:G11,G13:G14,G16,G18,G19,G26,G28,G31,G38)</f>
        <v>39707</v>
      </c>
      <c r="H43" s="310">
        <f>G43/$C43</f>
        <v>0.22750555772007425</v>
      </c>
      <c r="I43" s="118">
        <v>69501</v>
      </c>
      <c r="J43" s="310">
        <f>I43/$C43</f>
        <v>0.39821350812458461</v>
      </c>
      <c r="K43" s="118">
        <f>SUM(K8:K11,K13:K14,K16,K18,K19,K26,K28,K31,K38)</f>
        <v>264</v>
      </c>
      <c r="L43" s="310">
        <f>K43/$C43</f>
        <v>1.512616597529393E-3</v>
      </c>
      <c r="M43" s="118">
        <f>SUM(M8:M11,M13:M14,M16,M18,M19,M26,M28,M31,M38)</f>
        <v>409</v>
      </c>
      <c r="N43" s="310">
        <f>M43/$C43</f>
        <v>2.3434098045057639E-3</v>
      </c>
    </row>
    <row r="44" spans="1:16" hidden="1" x14ac:dyDescent="0.25">
      <c r="B44" t="s">
        <v>330</v>
      </c>
      <c r="C44" s="118">
        <f>SUM(C12,C15,C17,C20,C22,C23:C25,C27,C30,C32,C33,C35,C37)</f>
        <v>41007</v>
      </c>
      <c r="D44" s="310">
        <f>C44/$C44</f>
        <v>1</v>
      </c>
      <c r="E44" s="118">
        <f>SUM(E12,E15,E17,E20,E22,E23:E25,E27,E30,E32,E33,E35,E37)</f>
        <v>17869</v>
      </c>
      <c r="F44" s="310">
        <f>E44/$C44</f>
        <v>0.43575487111956496</v>
      </c>
      <c r="G44" s="118">
        <f>SUM(G12,G15,G17,G20,G22,G23:G25,G27,G30,G32,G33,G35,G37)</f>
        <v>4910</v>
      </c>
      <c r="H44" s="310">
        <f>G44/$C44</f>
        <v>0.11973565488818982</v>
      </c>
      <c r="I44" s="118">
        <v>17463</v>
      </c>
      <c r="J44" s="310">
        <f>I44/$C44</f>
        <v>0.42585412246689591</v>
      </c>
      <c r="K44" s="118">
        <f>SUM(K12,K15,K17,K20,K22,K23:K25,K27,K30,K32,K33,K35,K37)</f>
        <v>257</v>
      </c>
      <c r="L44" s="310">
        <f>K44/$C44</f>
        <v>6.2672226693003636E-3</v>
      </c>
      <c r="M44" s="118">
        <f>SUM(M12,M15,M17,M20,M22,M23:M25,M27,M30,M32,M33,M35,M37)</f>
        <v>508</v>
      </c>
      <c r="N44" s="310">
        <f>M44/$C44</f>
        <v>1.2388128856048968E-2</v>
      </c>
    </row>
    <row r="45" spans="1:16" hidden="1" x14ac:dyDescent="0.25">
      <c r="B45" t="s">
        <v>329</v>
      </c>
      <c r="C45" s="118">
        <f>SUM(C21,C34,C36)</f>
        <v>8093</v>
      </c>
      <c r="D45" s="310">
        <f>C45/$C45</f>
        <v>1</v>
      </c>
      <c r="E45" s="118">
        <f>SUM(E21,E34,E36)</f>
        <v>1166</v>
      </c>
      <c r="F45" s="310">
        <f>E45/$C45</f>
        <v>0.14407512665266278</v>
      </c>
      <c r="G45" s="118">
        <f>SUM(G21,G34,G36)</f>
        <v>530</v>
      </c>
      <c r="H45" s="310">
        <f>G45/$C45</f>
        <v>6.5488693933028544E-2</v>
      </c>
      <c r="I45" s="118">
        <v>6245</v>
      </c>
      <c r="J45" s="310">
        <f>I45/$C45</f>
        <v>0.77165451624860992</v>
      </c>
      <c r="K45" s="118">
        <f>SUM(K21,K34,K36)</f>
        <v>22</v>
      </c>
      <c r="L45" s="310">
        <f>K45/$C45</f>
        <v>2.7183986160879774E-3</v>
      </c>
      <c r="M45" s="118">
        <f>SUM(M21,M34,M36)</f>
        <v>130</v>
      </c>
      <c r="N45" s="310">
        <f>M45/$C45</f>
        <v>1.6063264549610774E-2</v>
      </c>
    </row>
    <row r="46" spans="1:16" hidden="1" x14ac:dyDescent="0.25">
      <c r="B46" t="s">
        <v>328</v>
      </c>
      <c r="C46" s="118">
        <f>C29</f>
        <v>11531</v>
      </c>
      <c r="D46" s="310">
        <f>C46/$C46</f>
        <v>1</v>
      </c>
      <c r="E46" s="118">
        <f>E29</f>
        <v>3059</v>
      </c>
      <c r="F46" s="310">
        <f>E46/$C46</f>
        <v>0.26528488422513224</v>
      </c>
      <c r="G46" s="118">
        <f>G29</f>
        <v>50</v>
      </c>
      <c r="H46" s="310">
        <f>G46/$C46</f>
        <v>4.3361373688318447E-3</v>
      </c>
      <c r="I46" s="118">
        <v>8407</v>
      </c>
      <c r="J46" s="310">
        <f>I46/$C46</f>
        <v>0.72907813719538639</v>
      </c>
      <c r="K46" s="118">
        <f>K29</f>
        <v>0</v>
      </c>
      <c r="L46" s="310">
        <f>K46/$C46</f>
        <v>0</v>
      </c>
      <c r="M46" s="118">
        <f>M29</f>
        <v>15</v>
      </c>
      <c r="N46" s="310">
        <f>M46/$C46</f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87B8-1CF9-42B0-ADAA-3663E245C493}">
  <sheetPr>
    <tabColor rgb="FF92D050"/>
  </sheetPr>
  <dimension ref="A1:BS65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9" t="s">
        <v>385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R3" s="366"/>
      <c r="AS3" s="366"/>
      <c r="AT3" s="366"/>
      <c r="AU3" s="366"/>
      <c r="AV3" s="366"/>
      <c r="AW3" s="366"/>
      <c r="AX3" s="366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</row>
    <row r="4" spans="1:71" s="4" customFormat="1" ht="6" customHeight="1" x14ac:dyDescent="0.25"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  <c r="BL4" s="328"/>
      <c r="BM4" s="328"/>
      <c r="BN4" s="328"/>
      <c r="BO4" s="328"/>
      <c r="BP4" s="328"/>
      <c r="BQ4" s="328"/>
      <c r="BR4" s="328"/>
      <c r="BS4" s="328"/>
    </row>
    <row r="5" spans="1:71" s="4" customFormat="1" x14ac:dyDescent="0.25">
      <c r="B5" s="365"/>
      <c r="C5" s="364"/>
      <c r="D5" s="364"/>
      <c r="E5" s="364"/>
      <c r="F5" s="363" t="s">
        <v>384</v>
      </c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1" t="s">
        <v>383</v>
      </c>
      <c r="AH5" s="360"/>
      <c r="AI5" s="360"/>
      <c r="AJ5" s="360"/>
      <c r="AK5" s="360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  <c r="BB5" s="360"/>
      <c r="BC5" s="360"/>
      <c r="BD5" s="360"/>
      <c r="BE5" s="360"/>
      <c r="BF5" s="360"/>
      <c r="BG5" s="360"/>
      <c r="BH5" s="360"/>
      <c r="BI5" s="360"/>
      <c r="BJ5" s="360"/>
      <c r="BK5" s="359" t="s">
        <v>363</v>
      </c>
      <c r="BL5" s="358"/>
      <c r="BM5" s="358"/>
      <c r="BN5" s="354" t="s">
        <v>362</v>
      </c>
      <c r="BO5" s="353"/>
      <c r="BP5" s="355"/>
      <c r="BQ5" s="359" t="s">
        <v>361</v>
      </c>
      <c r="BR5" s="358"/>
      <c r="BS5" s="358"/>
    </row>
    <row r="6" spans="1:71" s="4" customFormat="1" x14ac:dyDescent="0.25">
      <c r="B6" s="325" t="s">
        <v>364</v>
      </c>
      <c r="C6" s="357" t="s">
        <v>0</v>
      </c>
      <c r="D6" s="351"/>
      <c r="E6" s="356"/>
      <c r="F6" s="327" t="s">
        <v>382</v>
      </c>
      <c r="G6" s="325"/>
      <c r="H6" s="326"/>
      <c r="I6" s="327" t="s">
        <v>179</v>
      </c>
      <c r="J6" s="325"/>
      <c r="K6" s="326"/>
      <c r="L6" s="327" t="s">
        <v>381</v>
      </c>
      <c r="M6" s="325"/>
      <c r="N6" s="326"/>
      <c r="O6" s="327" t="s">
        <v>178</v>
      </c>
      <c r="P6" s="325"/>
      <c r="Q6" s="326"/>
      <c r="R6" s="327" t="s">
        <v>176</v>
      </c>
      <c r="S6" s="325"/>
      <c r="T6" s="326"/>
      <c r="U6" s="327" t="s">
        <v>174</v>
      </c>
      <c r="V6" s="325"/>
      <c r="W6" s="326"/>
      <c r="X6" s="327" t="s">
        <v>380</v>
      </c>
      <c r="Y6" s="325"/>
      <c r="Z6" s="326"/>
      <c r="AA6" s="327" t="s">
        <v>379</v>
      </c>
      <c r="AB6" s="325"/>
      <c r="AC6" s="326"/>
      <c r="AD6" s="327" t="s">
        <v>378</v>
      </c>
      <c r="AE6" s="325"/>
      <c r="AF6" s="325"/>
      <c r="AG6" s="354" t="s">
        <v>377</v>
      </c>
      <c r="AH6" s="353"/>
      <c r="AI6" s="355"/>
      <c r="AJ6" s="354" t="s">
        <v>376</v>
      </c>
      <c r="AK6" s="353"/>
      <c r="AL6" s="355"/>
      <c r="AM6" s="354" t="s">
        <v>375</v>
      </c>
      <c r="AN6" s="353"/>
      <c r="AO6" s="355"/>
      <c r="AP6" s="354" t="s">
        <v>374</v>
      </c>
      <c r="AQ6" s="353"/>
      <c r="AR6" s="355"/>
      <c r="AS6" s="354" t="s">
        <v>373</v>
      </c>
      <c r="AT6" s="353"/>
      <c r="AU6" s="355"/>
      <c r="AV6" s="354" t="s">
        <v>178</v>
      </c>
      <c r="AW6" s="353"/>
      <c r="AX6" s="355"/>
      <c r="AY6" s="354" t="s">
        <v>176</v>
      </c>
      <c r="AZ6" s="353"/>
      <c r="BA6" s="355"/>
      <c r="BB6" s="354" t="s">
        <v>174</v>
      </c>
      <c r="BC6" s="353"/>
      <c r="BD6" s="355"/>
      <c r="BE6" s="354" t="s">
        <v>372</v>
      </c>
      <c r="BF6" s="353"/>
      <c r="BG6" s="355"/>
      <c r="BH6" s="354" t="s">
        <v>371</v>
      </c>
      <c r="BI6" s="353"/>
      <c r="BJ6" s="353"/>
      <c r="BK6" s="349"/>
      <c r="BL6" s="325"/>
      <c r="BM6" s="325"/>
      <c r="BN6" s="352"/>
      <c r="BO6" s="351"/>
      <c r="BP6" s="350"/>
      <c r="BQ6" s="349"/>
      <c r="BR6" s="325"/>
      <c r="BS6" s="325"/>
    </row>
    <row r="7" spans="1:71" s="4" customFormat="1" ht="54" x14ac:dyDescent="0.25">
      <c r="B7" s="325"/>
      <c r="C7" s="348" t="s">
        <v>360</v>
      </c>
      <c r="D7" s="339" t="s">
        <v>370</v>
      </c>
      <c r="E7" s="338" t="s">
        <v>369</v>
      </c>
      <c r="F7" s="324" t="s">
        <v>360</v>
      </c>
      <c r="G7" s="337" t="s">
        <v>370</v>
      </c>
      <c r="H7" s="323" t="s">
        <v>369</v>
      </c>
      <c r="I7" s="324" t="s">
        <v>360</v>
      </c>
      <c r="J7" s="337" t="s">
        <v>370</v>
      </c>
      <c r="K7" s="323" t="s">
        <v>369</v>
      </c>
      <c r="L7" s="324" t="s">
        <v>360</v>
      </c>
      <c r="M7" s="337" t="s">
        <v>370</v>
      </c>
      <c r="N7" s="323" t="s">
        <v>369</v>
      </c>
      <c r="O7" s="324" t="s">
        <v>360</v>
      </c>
      <c r="P7" s="337" t="s">
        <v>370</v>
      </c>
      <c r="Q7" s="323" t="s">
        <v>369</v>
      </c>
      <c r="R7" s="324" t="s">
        <v>360</v>
      </c>
      <c r="S7" s="337" t="s">
        <v>370</v>
      </c>
      <c r="T7" s="323" t="s">
        <v>369</v>
      </c>
      <c r="U7" s="324" t="s">
        <v>360</v>
      </c>
      <c r="V7" s="337" t="s">
        <v>370</v>
      </c>
      <c r="W7" s="323" t="s">
        <v>369</v>
      </c>
      <c r="X7" s="324" t="s">
        <v>360</v>
      </c>
      <c r="Y7" s="337" t="s">
        <v>370</v>
      </c>
      <c r="Z7" s="323" t="s">
        <v>369</v>
      </c>
      <c r="AA7" s="324" t="s">
        <v>360</v>
      </c>
      <c r="AB7" s="337" t="s">
        <v>370</v>
      </c>
      <c r="AC7" s="323" t="s">
        <v>369</v>
      </c>
      <c r="AD7" s="324" t="s">
        <v>360</v>
      </c>
      <c r="AE7" s="337" t="s">
        <v>370</v>
      </c>
      <c r="AF7" s="347" t="s">
        <v>369</v>
      </c>
      <c r="AG7" s="345" t="s">
        <v>360</v>
      </c>
      <c r="AH7" s="344" t="s">
        <v>370</v>
      </c>
      <c r="AI7" s="346" t="s">
        <v>369</v>
      </c>
      <c r="AJ7" s="345" t="s">
        <v>360</v>
      </c>
      <c r="AK7" s="344" t="s">
        <v>370</v>
      </c>
      <c r="AL7" s="346" t="s">
        <v>369</v>
      </c>
      <c r="AM7" s="345" t="s">
        <v>360</v>
      </c>
      <c r="AN7" s="344" t="s">
        <v>370</v>
      </c>
      <c r="AO7" s="346" t="s">
        <v>369</v>
      </c>
      <c r="AP7" s="345" t="s">
        <v>360</v>
      </c>
      <c r="AQ7" s="344" t="s">
        <v>370</v>
      </c>
      <c r="AR7" s="346" t="s">
        <v>369</v>
      </c>
      <c r="AS7" s="345" t="s">
        <v>360</v>
      </c>
      <c r="AT7" s="344" t="s">
        <v>370</v>
      </c>
      <c r="AU7" s="346" t="s">
        <v>369</v>
      </c>
      <c r="AV7" s="345" t="s">
        <v>360</v>
      </c>
      <c r="AW7" s="344" t="s">
        <v>370</v>
      </c>
      <c r="AX7" s="346" t="s">
        <v>369</v>
      </c>
      <c r="AY7" s="345" t="s">
        <v>360</v>
      </c>
      <c r="AZ7" s="344" t="s">
        <v>370</v>
      </c>
      <c r="BA7" s="346" t="s">
        <v>369</v>
      </c>
      <c r="BB7" s="345" t="s">
        <v>360</v>
      </c>
      <c r="BC7" s="344" t="s">
        <v>370</v>
      </c>
      <c r="BD7" s="346" t="s">
        <v>369</v>
      </c>
      <c r="BE7" s="345" t="s">
        <v>360</v>
      </c>
      <c r="BF7" s="344" t="s">
        <v>370</v>
      </c>
      <c r="BG7" s="346" t="s">
        <v>369</v>
      </c>
      <c r="BH7" s="345" t="s">
        <v>360</v>
      </c>
      <c r="BI7" s="344" t="s">
        <v>370</v>
      </c>
      <c r="BJ7" s="343" t="s">
        <v>369</v>
      </c>
      <c r="BK7" s="342" t="s">
        <v>360</v>
      </c>
      <c r="BL7" s="337" t="s">
        <v>370</v>
      </c>
      <c r="BM7" s="341" t="s">
        <v>369</v>
      </c>
      <c r="BN7" s="340" t="s">
        <v>360</v>
      </c>
      <c r="BO7" s="339" t="s">
        <v>370</v>
      </c>
      <c r="BP7" s="338" t="s">
        <v>369</v>
      </c>
      <c r="BQ7" s="324" t="s">
        <v>360</v>
      </c>
      <c r="BR7" s="337" t="s">
        <v>370</v>
      </c>
      <c r="BS7" s="323" t="s">
        <v>369</v>
      </c>
    </row>
    <row r="8" spans="1:71" s="319" customFormat="1" ht="15.75" x14ac:dyDescent="0.25">
      <c r="B8" s="322" t="s">
        <v>358</v>
      </c>
      <c r="C8" s="321">
        <v>236059</v>
      </c>
      <c r="D8" s="321">
        <v>35544</v>
      </c>
      <c r="E8" s="336">
        <v>0.17726354636810204</v>
      </c>
      <c r="F8" s="321">
        <v>86745</v>
      </c>
      <c r="G8" s="335">
        <v>869</v>
      </c>
      <c r="H8" s="320">
        <v>1.0131004366812135E-2</v>
      </c>
      <c r="I8" s="321">
        <v>1218</v>
      </c>
      <c r="J8" s="335">
        <v>31</v>
      </c>
      <c r="K8" s="320">
        <v>2.6116259477674708E-2</v>
      </c>
      <c r="L8" s="321">
        <v>1953</v>
      </c>
      <c r="M8" s="335">
        <v>-54</v>
      </c>
      <c r="N8" s="320">
        <v>-2.6905829596412523E-2</v>
      </c>
      <c r="O8" s="321">
        <v>13305</v>
      </c>
      <c r="P8" s="335">
        <v>-116</v>
      </c>
      <c r="Q8" s="320">
        <v>-8.6431711496908203E-3</v>
      </c>
      <c r="R8" s="321">
        <v>54391</v>
      </c>
      <c r="S8" s="335">
        <v>325</v>
      </c>
      <c r="T8" s="320">
        <v>6.0111715310915415E-3</v>
      </c>
      <c r="U8" s="321">
        <v>9309</v>
      </c>
      <c r="V8" s="335">
        <v>140</v>
      </c>
      <c r="W8" s="320">
        <v>1.5268840658741345E-2</v>
      </c>
      <c r="X8" s="321">
        <v>2822</v>
      </c>
      <c r="Y8" s="335">
        <v>0</v>
      </c>
      <c r="Z8" s="320">
        <v>0</v>
      </c>
      <c r="AA8" s="321">
        <v>3587</v>
      </c>
      <c r="AB8" s="335">
        <v>544</v>
      </c>
      <c r="AC8" s="320">
        <v>0.17877094972067042</v>
      </c>
      <c r="AD8" s="321">
        <v>160</v>
      </c>
      <c r="AE8" s="335">
        <v>0</v>
      </c>
      <c r="AF8" s="320">
        <v>0</v>
      </c>
      <c r="AG8" s="321">
        <v>45197</v>
      </c>
      <c r="AH8" s="335">
        <v>-2413</v>
      </c>
      <c r="AI8" s="320">
        <v>-4.4184082752797171E-2</v>
      </c>
      <c r="AJ8" s="321">
        <v>6653</v>
      </c>
      <c r="AK8" s="335">
        <v>12</v>
      </c>
      <c r="AL8" s="320">
        <v>1.8069567836169753E-3</v>
      </c>
      <c r="AM8" s="321">
        <v>10461</v>
      </c>
      <c r="AN8" s="335">
        <v>-809</v>
      </c>
      <c r="AO8" s="320">
        <v>-7.1783496007098546E-2</v>
      </c>
      <c r="AP8" s="321">
        <v>17354</v>
      </c>
      <c r="AQ8" s="335">
        <v>-421</v>
      </c>
      <c r="AR8" s="320">
        <v>-2.3684950773558366E-2</v>
      </c>
      <c r="AS8" s="321">
        <v>218</v>
      </c>
      <c r="AT8" s="335">
        <v>0</v>
      </c>
      <c r="AU8" s="320">
        <v>0</v>
      </c>
      <c r="AV8" s="321">
        <v>6819</v>
      </c>
      <c r="AW8" s="335">
        <v>-471</v>
      </c>
      <c r="AX8" s="320">
        <v>-6.4609053497942437E-2</v>
      </c>
      <c r="AY8" s="321">
        <v>1825</v>
      </c>
      <c r="AZ8" s="335">
        <v>-568</v>
      </c>
      <c r="BA8" s="320">
        <v>-0.23735896364396158</v>
      </c>
      <c r="BB8" s="321">
        <v>1424</v>
      </c>
      <c r="BC8" s="335">
        <v>0</v>
      </c>
      <c r="BD8" s="320">
        <v>0</v>
      </c>
      <c r="BE8" s="321">
        <v>345</v>
      </c>
      <c r="BF8" s="335">
        <v>4</v>
      </c>
      <c r="BG8" s="320">
        <v>1.1730205278592365E-2</v>
      </c>
      <c r="BH8" s="321">
        <v>98</v>
      </c>
      <c r="BI8" s="335">
        <v>0</v>
      </c>
      <c r="BJ8" s="320">
        <v>0</v>
      </c>
      <c r="BK8" s="321">
        <v>102512</v>
      </c>
      <c r="BL8" s="335">
        <v>37111</v>
      </c>
      <c r="BM8" s="320">
        <v>0.52957567072685285</v>
      </c>
      <c r="BN8" s="321">
        <v>543</v>
      </c>
      <c r="BO8" s="335">
        <v>-1</v>
      </c>
      <c r="BP8" s="320">
        <v>0</v>
      </c>
      <c r="BQ8" s="321">
        <v>1062</v>
      </c>
      <c r="BR8" s="335">
        <v>-22</v>
      </c>
      <c r="BS8" s="320">
        <v>-1.939058171745156E-2</v>
      </c>
    </row>
    <row r="9" spans="1:71" s="4" customFormat="1" x14ac:dyDescent="0.25">
      <c r="A9" s="27"/>
      <c r="B9" s="317" t="s">
        <v>41</v>
      </c>
      <c r="C9" s="318">
        <v>66119</v>
      </c>
      <c r="D9" s="316">
        <v>6788</v>
      </c>
      <c r="E9" s="334">
        <v>0.11440899361210843</v>
      </c>
      <c r="F9" s="315">
        <v>35103</v>
      </c>
      <c r="G9" s="316">
        <v>734</v>
      </c>
      <c r="H9" s="334">
        <v>2.1356454944863046E-2</v>
      </c>
      <c r="I9" s="315">
        <v>335</v>
      </c>
      <c r="J9" s="316">
        <v>0</v>
      </c>
      <c r="K9" s="334">
        <v>0</v>
      </c>
      <c r="L9" s="315">
        <v>967</v>
      </c>
      <c r="M9" s="316">
        <v>0</v>
      </c>
      <c r="N9" s="334">
        <v>0</v>
      </c>
      <c r="O9" s="315">
        <v>3479</v>
      </c>
      <c r="P9" s="316">
        <v>0</v>
      </c>
      <c r="Q9" s="334">
        <v>0</v>
      </c>
      <c r="R9" s="315">
        <v>20386</v>
      </c>
      <c r="S9" s="316">
        <v>190</v>
      </c>
      <c r="T9" s="334">
        <v>9.4078035254505643E-3</v>
      </c>
      <c r="U9" s="315">
        <v>6760</v>
      </c>
      <c r="V9" s="316">
        <v>0</v>
      </c>
      <c r="W9" s="334">
        <v>0</v>
      </c>
      <c r="X9" s="315">
        <v>1062</v>
      </c>
      <c r="Y9" s="316">
        <v>0</v>
      </c>
      <c r="Z9" s="334">
        <v>0</v>
      </c>
      <c r="AA9" s="315">
        <v>2114</v>
      </c>
      <c r="AB9" s="316">
        <v>544</v>
      </c>
      <c r="AC9" s="334">
        <v>0.34649681528662413</v>
      </c>
      <c r="AD9" s="315">
        <v>0</v>
      </c>
      <c r="AE9" s="316">
        <v>0</v>
      </c>
      <c r="AF9" s="334" t="s">
        <v>233</v>
      </c>
      <c r="AG9" s="315">
        <v>11767</v>
      </c>
      <c r="AH9" s="316">
        <v>-596</v>
      </c>
      <c r="AI9" s="334">
        <v>-4.8208363665776965E-2</v>
      </c>
      <c r="AJ9" s="315">
        <v>1160</v>
      </c>
      <c r="AK9" s="316">
        <v>12</v>
      </c>
      <c r="AL9" s="334">
        <v>1.0452961672473782E-2</v>
      </c>
      <c r="AM9" s="315">
        <v>3808</v>
      </c>
      <c r="AN9" s="316">
        <v>-608</v>
      </c>
      <c r="AO9" s="334">
        <v>-0.1376811594202898</v>
      </c>
      <c r="AP9" s="315">
        <v>3406</v>
      </c>
      <c r="AQ9" s="316">
        <v>0</v>
      </c>
      <c r="AR9" s="334">
        <v>0</v>
      </c>
      <c r="AS9" s="315">
        <v>0</v>
      </c>
      <c r="AT9" s="316">
        <v>0</v>
      </c>
      <c r="AU9" s="334" t="s">
        <v>233</v>
      </c>
      <c r="AV9" s="315">
        <v>2772</v>
      </c>
      <c r="AW9" s="316">
        <v>0</v>
      </c>
      <c r="AX9" s="334">
        <v>0</v>
      </c>
      <c r="AY9" s="315">
        <v>265</v>
      </c>
      <c r="AZ9" s="316">
        <v>0</v>
      </c>
      <c r="BA9" s="334">
        <v>0</v>
      </c>
      <c r="BB9" s="315">
        <v>330</v>
      </c>
      <c r="BC9" s="316">
        <v>0</v>
      </c>
      <c r="BD9" s="334">
        <v>0</v>
      </c>
      <c r="BE9" s="315">
        <v>4</v>
      </c>
      <c r="BF9" s="316">
        <v>0</v>
      </c>
      <c r="BG9" s="334">
        <v>0</v>
      </c>
      <c r="BH9" s="315">
        <v>22</v>
      </c>
      <c r="BI9" s="316">
        <v>0</v>
      </c>
      <c r="BJ9" s="334">
        <v>0</v>
      </c>
      <c r="BK9" s="315">
        <v>19213</v>
      </c>
      <c r="BL9" s="316">
        <v>6652</v>
      </c>
      <c r="BM9" s="334">
        <v>0.63043478260869557</v>
      </c>
      <c r="BN9" s="315">
        <v>22</v>
      </c>
      <c r="BO9" s="316">
        <v>0</v>
      </c>
      <c r="BP9" s="334">
        <v>0</v>
      </c>
      <c r="BQ9" s="315">
        <v>14</v>
      </c>
      <c r="BR9" s="316">
        <v>-2</v>
      </c>
      <c r="BS9" s="334">
        <v>-0.125</v>
      </c>
    </row>
    <row r="10" spans="1:71" s="4" customFormat="1" x14ac:dyDescent="0.25">
      <c r="A10" s="27"/>
      <c r="B10" s="317" t="s">
        <v>357</v>
      </c>
      <c r="C10" s="318">
        <v>317</v>
      </c>
      <c r="D10" s="316">
        <v>116</v>
      </c>
      <c r="E10" s="334">
        <v>0.57711442786069655</v>
      </c>
      <c r="F10" s="315">
        <v>0</v>
      </c>
      <c r="G10" s="316">
        <v>0</v>
      </c>
      <c r="H10" s="334" t="s">
        <v>233</v>
      </c>
      <c r="I10" s="315">
        <v>0</v>
      </c>
      <c r="J10" s="316">
        <v>0</v>
      </c>
      <c r="K10" s="334" t="s">
        <v>233</v>
      </c>
      <c r="L10" s="315">
        <v>0</v>
      </c>
      <c r="M10" s="316">
        <v>0</v>
      </c>
      <c r="N10" s="334" t="s">
        <v>233</v>
      </c>
      <c r="O10" s="315">
        <v>0</v>
      </c>
      <c r="P10" s="316">
        <v>0</v>
      </c>
      <c r="Q10" s="334" t="s">
        <v>233</v>
      </c>
      <c r="R10" s="315">
        <v>0</v>
      </c>
      <c r="S10" s="316">
        <v>0</v>
      </c>
      <c r="T10" s="334" t="s">
        <v>233</v>
      </c>
      <c r="U10" s="315">
        <v>0</v>
      </c>
      <c r="V10" s="316">
        <v>0</v>
      </c>
      <c r="W10" s="334" t="s">
        <v>233</v>
      </c>
      <c r="X10" s="315">
        <v>0</v>
      </c>
      <c r="Y10" s="316">
        <v>0</v>
      </c>
      <c r="Z10" s="334" t="s">
        <v>233</v>
      </c>
      <c r="AA10" s="315">
        <v>0</v>
      </c>
      <c r="AB10" s="316">
        <v>0</v>
      </c>
      <c r="AC10" s="334" t="s">
        <v>233</v>
      </c>
      <c r="AD10" s="315">
        <v>0</v>
      </c>
      <c r="AE10" s="316">
        <v>0</v>
      </c>
      <c r="AF10" s="334" t="s">
        <v>233</v>
      </c>
      <c r="AG10" s="315">
        <v>0</v>
      </c>
      <c r="AH10" s="316">
        <v>0</v>
      </c>
      <c r="AI10" s="334" t="s">
        <v>233</v>
      </c>
      <c r="AJ10" s="315">
        <v>0</v>
      </c>
      <c r="AK10" s="316">
        <v>0</v>
      </c>
      <c r="AL10" s="334" t="s">
        <v>233</v>
      </c>
      <c r="AM10" s="315">
        <v>0</v>
      </c>
      <c r="AN10" s="316">
        <v>0</v>
      </c>
      <c r="AO10" s="334" t="s">
        <v>233</v>
      </c>
      <c r="AP10" s="315">
        <v>0</v>
      </c>
      <c r="AQ10" s="316">
        <v>0</v>
      </c>
      <c r="AR10" s="334" t="s">
        <v>233</v>
      </c>
      <c r="AS10" s="315">
        <v>0</v>
      </c>
      <c r="AT10" s="316">
        <v>0</v>
      </c>
      <c r="AU10" s="334" t="s">
        <v>233</v>
      </c>
      <c r="AV10" s="315">
        <v>0</v>
      </c>
      <c r="AW10" s="316">
        <v>0</v>
      </c>
      <c r="AX10" s="334" t="s">
        <v>233</v>
      </c>
      <c r="AY10" s="315">
        <v>0</v>
      </c>
      <c r="AZ10" s="316">
        <v>0</v>
      </c>
      <c r="BA10" s="334" t="s">
        <v>233</v>
      </c>
      <c r="BB10" s="315">
        <v>0</v>
      </c>
      <c r="BC10" s="316">
        <v>0</v>
      </c>
      <c r="BD10" s="334" t="s">
        <v>233</v>
      </c>
      <c r="BE10" s="315">
        <v>0</v>
      </c>
      <c r="BF10" s="316">
        <v>0</v>
      </c>
      <c r="BG10" s="334" t="s">
        <v>233</v>
      </c>
      <c r="BH10" s="315">
        <v>0</v>
      </c>
      <c r="BI10" s="316">
        <v>0</v>
      </c>
      <c r="BJ10" s="334" t="s">
        <v>233</v>
      </c>
      <c r="BK10" s="315">
        <v>300</v>
      </c>
      <c r="BL10" s="316">
        <v>116</v>
      </c>
      <c r="BM10" s="334">
        <v>0.41116995666827161</v>
      </c>
      <c r="BN10" s="315">
        <v>0</v>
      </c>
      <c r="BO10" s="316">
        <v>0</v>
      </c>
      <c r="BP10" s="334" t="s">
        <v>233</v>
      </c>
      <c r="BQ10" s="315">
        <v>17</v>
      </c>
      <c r="BR10" s="316">
        <v>0</v>
      </c>
      <c r="BS10" s="334">
        <v>0</v>
      </c>
    </row>
    <row r="11" spans="1:71" s="4" customFormat="1" x14ac:dyDescent="0.25">
      <c r="A11" s="27"/>
      <c r="B11" s="317" t="s">
        <v>356</v>
      </c>
      <c r="C11" s="318">
        <v>3045</v>
      </c>
      <c r="D11" s="316">
        <v>850</v>
      </c>
      <c r="E11" s="334">
        <v>0.38724373576309801</v>
      </c>
      <c r="F11" s="315">
        <v>18</v>
      </c>
      <c r="G11" s="316">
        <v>0</v>
      </c>
      <c r="H11" s="334">
        <v>0</v>
      </c>
      <c r="I11" s="315">
        <v>0</v>
      </c>
      <c r="J11" s="316">
        <v>0</v>
      </c>
      <c r="K11" s="334" t="s">
        <v>233</v>
      </c>
      <c r="L11" s="315">
        <v>18</v>
      </c>
      <c r="M11" s="316">
        <v>0</v>
      </c>
      <c r="N11" s="334">
        <v>0</v>
      </c>
      <c r="O11" s="315">
        <v>0</v>
      </c>
      <c r="P11" s="316">
        <v>0</v>
      </c>
      <c r="Q11" s="334" t="s">
        <v>233</v>
      </c>
      <c r="R11" s="315">
        <v>0</v>
      </c>
      <c r="S11" s="316">
        <v>0</v>
      </c>
      <c r="T11" s="334" t="s">
        <v>233</v>
      </c>
      <c r="U11" s="315">
        <v>0</v>
      </c>
      <c r="V11" s="316">
        <v>0</v>
      </c>
      <c r="W11" s="334" t="s">
        <v>233</v>
      </c>
      <c r="X11" s="315">
        <v>0</v>
      </c>
      <c r="Y11" s="316">
        <v>0</v>
      </c>
      <c r="Z11" s="334" t="s">
        <v>233</v>
      </c>
      <c r="AA11" s="315">
        <v>0</v>
      </c>
      <c r="AB11" s="316">
        <v>0</v>
      </c>
      <c r="AC11" s="334" t="s">
        <v>233</v>
      </c>
      <c r="AD11" s="315">
        <v>0</v>
      </c>
      <c r="AE11" s="316">
        <v>0</v>
      </c>
      <c r="AF11" s="334" t="s">
        <v>233</v>
      </c>
      <c r="AG11" s="315">
        <v>24</v>
      </c>
      <c r="AH11" s="316">
        <v>0</v>
      </c>
      <c r="AI11" s="334">
        <v>0</v>
      </c>
      <c r="AJ11" s="315">
        <v>0</v>
      </c>
      <c r="AK11" s="316">
        <v>0</v>
      </c>
      <c r="AL11" s="334" t="s">
        <v>233</v>
      </c>
      <c r="AM11" s="315">
        <v>0</v>
      </c>
      <c r="AN11" s="316">
        <v>0</v>
      </c>
      <c r="AO11" s="334" t="s">
        <v>233</v>
      </c>
      <c r="AP11" s="315">
        <v>0</v>
      </c>
      <c r="AQ11" s="316">
        <v>0</v>
      </c>
      <c r="AR11" s="334" t="s">
        <v>233</v>
      </c>
      <c r="AS11" s="315">
        <v>0</v>
      </c>
      <c r="AT11" s="316">
        <v>0</v>
      </c>
      <c r="AU11" s="334" t="s">
        <v>233</v>
      </c>
      <c r="AV11" s="315">
        <v>0</v>
      </c>
      <c r="AW11" s="316">
        <v>0</v>
      </c>
      <c r="AX11" s="334" t="s">
        <v>233</v>
      </c>
      <c r="AY11" s="315">
        <v>0</v>
      </c>
      <c r="AZ11" s="316">
        <v>0</v>
      </c>
      <c r="BA11" s="334" t="s">
        <v>233</v>
      </c>
      <c r="BB11" s="315">
        <v>0</v>
      </c>
      <c r="BC11" s="316">
        <v>0</v>
      </c>
      <c r="BD11" s="334" t="s">
        <v>233</v>
      </c>
      <c r="BE11" s="315">
        <v>4</v>
      </c>
      <c r="BF11" s="316">
        <v>0</v>
      </c>
      <c r="BG11" s="334">
        <v>0</v>
      </c>
      <c r="BH11" s="315">
        <v>20</v>
      </c>
      <c r="BI11" s="316">
        <v>0</v>
      </c>
      <c r="BJ11" s="334" t="s">
        <v>233</v>
      </c>
      <c r="BK11" s="315">
        <v>2931</v>
      </c>
      <c r="BL11" s="316">
        <v>854</v>
      </c>
      <c r="BM11" s="334">
        <v>0.49812375836950928</v>
      </c>
      <c r="BN11" s="315">
        <v>0</v>
      </c>
      <c r="BO11" s="316">
        <v>0</v>
      </c>
      <c r="BP11" s="334" t="s">
        <v>233</v>
      </c>
      <c r="BQ11" s="315">
        <v>72</v>
      </c>
      <c r="BR11" s="316">
        <v>-4</v>
      </c>
      <c r="BS11" s="334">
        <v>-5.2631578947368474E-2</v>
      </c>
    </row>
    <row r="12" spans="1:71" s="4" customFormat="1" x14ac:dyDescent="0.25">
      <c r="A12" s="27"/>
      <c r="B12" s="317" t="s">
        <v>42</v>
      </c>
      <c r="C12" s="318">
        <v>57881</v>
      </c>
      <c r="D12" s="316">
        <v>5532</v>
      </c>
      <c r="E12" s="334">
        <v>0.10567537106726022</v>
      </c>
      <c r="F12" s="315">
        <v>16748</v>
      </c>
      <c r="G12" s="316">
        <v>22</v>
      </c>
      <c r="H12" s="334">
        <v>1.3153174698075087E-3</v>
      </c>
      <c r="I12" s="315">
        <v>190</v>
      </c>
      <c r="J12" s="316">
        <v>0</v>
      </c>
      <c r="K12" s="334">
        <v>0</v>
      </c>
      <c r="L12" s="315">
        <v>96</v>
      </c>
      <c r="M12" s="316">
        <v>0</v>
      </c>
      <c r="N12" s="334">
        <v>0</v>
      </c>
      <c r="O12" s="315">
        <v>3502</v>
      </c>
      <c r="P12" s="316">
        <v>-116</v>
      </c>
      <c r="Q12" s="334">
        <v>-3.2061912658927549E-2</v>
      </c>
      <c r="R12" s="315">
        <v>12425</v>
      </c>
      <c r="S12" s="316">
        <v>-2</v>
      </c>
      <c r="T12" s="334">
        <v>-1.6093988895149458E-4</v>
      </c>
      <c r="U12" s="315">
        <v>258</v>
      </c>
      <c r="V12" s="316">
        <v>140</v>
      </c>
      <c r="W12" s="334">
        <v>1.1864406779661016</v>
      </c>
      <c r="X12" s="315">
        <v>0</v>
      </c>
      <c r="Y12" s="316">
        <v>0</v>
      </c>
      <c r="Z12" s="334" t="s">
        <v>233</v>
      </c>
      <c r="AA12" s="315">
        <v>277</v>
      </c>
      <c r="AB12" s="316">
        <v>0</v>
      </c>
      <c r="AC12" s="334">
        <v>0</v>
      </c>
      <c r="AD12" s="315">
        <v>0</v>
      </c>
      <c r="AE12" s="316">
        <v>0</v>
      </c>
      <c r="AF12" s="334" t="s">
        <v>233</v>
      </c>
      <c r="AG12" s="315">
        <v>20716</v>
      </c>
      <c r="AH12" s="316">
        <v>-1248</v>
      </c>
      <c r="AI12" s="334">
        <v>-5.6820251320342408E-2</v>
      </c>
      <c r="AJ12" s="315">
        <v>2905</v>
      </c>
      <c r="AK12" s="316">
        <v>0</v>
      </c>
      <c r="AL12" s="334">
        <v>0</v>
      </c>
      <c r="AM12" s="315">
        <v>4298</v>
      </c>
      <c r="AN12" s="316">
        <v>-209</v>
      </c>
      <c r="AO12" s="334">
        <v>-4.637230974040385E-2</v>
      </c>
      <c r="AP12" s="315">
        <v>9610</v>
      </c>
      <c r="AQ12" s="316">
        <v>0</v>
      </c>
      <c r="AR12" s="334">
        <v>0</v>
      </c>
      <c r="AS12" s="315">
        <v>218</v>
      </c>
      <c r="AT12" s="316">
        <v>0</v>
      </c>
      <c r="AU12" s="334">
        <v>0</v>
      </c>
      <c r="AV12" s="315">
        <v>2871</v>
      </c>
      <c r="AW12" s="316">
        <v>-471</v>
      </c>
      <c r="AX12" s="334">
        <v>-0.14093357271095153</v>
      </c>
      <c r="AY12" s="315">
        <v>814</v>
      </c>
      <c r="AZ12" s="316">
        <v>-568</v>
      </c>
      <c r="BA12" s="334">
        <v>-0.41099855282199715</v>
      </c>
      <c r="BB12" s="315">
        <v>0</v>
      </c>
      <c r="BC12" s="316">
        <v>0</v>
      </c>
      <c r="BD12" s="334" t="s">
        <v>233</v>
      </c>
      <c r="BE12" s="315">
        <v>0</v>
      </c>
      <c r="BF12" s="316">
        <v>0</v>
      </c>
      <c r="BG12" s="334" t="s">
        <v>233</v>
      </c>
      <c r="BH12" s="315">
        <v>0</v>
      </c>
      <c r="BI12" s="316">
        <v>0</v>
      </c>
      <c r="BJ12" s="334" t="s">
        <v>233</v>
      </c>
      <c r="BK12" s="315">
        <v>20361</v>
      </c>
      <c r="BL12" s="316">
        <v>6770</v>
      </c>
      <c r="BM12" s="334">
        <v>0.79894179894179884</v>
      </c>
      <c r="BN12" s="315">
        <v>12</v>
      </c>
      <c r="BO12" s="316">
        <v>0</v>
      </c>
      <c r="BP12" s="334">
        <v>0</v>
      </c>
      <c r="BQ12" s="315">
        <v>44</v>
      </c>
      <c r="BR12" s="316">
        <v>-12</v>
      </c>
      <c r="BS12" s="334">
        <v>-0.2142857142857143</v>
      </c>
    </row>
    <row r="13" spans="1:71" s="4" customFormat="1" x14ac:dyDescent="0.25">
      <c r="A13" s="29"/>
      <c r="B13" s="317" t="s">
        <v>355</v>
      </c>
      <c r="C13" s="318">
        <v>618</v>
      </c>
      <c r="D13" s="316">
        <v>151</v>
      </c>
      <c r="E13" s="334">
        <v>0.32334047109207709</v>
      </c>
      <c r="F13" s="315">
        <v>234</v>
      </c>
      <c r="G13" s="316">
        <v>0</v>
      </c>
      <c r="H13" s="334">
        <v>0</v>
      </c>
      <c r="I13" s="315">
        <v>0</v>
      </c>
      <c r="J13" s="316">
        <v>0</v>
      </c>
      <c r="K13" s="334" t="s">
        <v>233</v>
      </c>
      <c r="L13" s="315">
        <v>0</v>
      </c>
      <c r="M13" s="316">
        <v>0</v>
      </c>
      <c r="N13" s="334" t="s">
        <v>233</v>
      </c>
      <c r="O13" s="315">
        <v>0</v>
      </c>
      <c r="P13" s="316">
        <v>0</v>
      </c>
      <c r="Q13" s="334" t="s">
        <v>233</v>
      </c>
      <c r="R13" s="315">
        <v>0</v>
      </c>
      <c r="S13" s="316">
        <v>0</v>
      </c>
      <c r="T13" s="334" t="s">
        <v>233</v>
      </c>
      <c r="U13" s="315">
        <v>0</v>
      </c>
      <c r="V13" s="316">
        <v>0</v>
      </c>
      <c r="W13" s="334" t="s">
        <v>233</v>
      </c>
      <c r="X13" s="315">
        <v>0</v>
      </c>
      <c r="Y13" s="316">
        <v>0</v>
      </c>
      <c r="Z13" s="334" t="s">
        <v>233</v>
      </c>
      <c r="AA13" s="315">
        <v>234</v>
      </c>
      <c r="AB13" s="316">
        <v>0</v>
      </c>
      <c r="AC13" s="334">
        <v>0</v>
      </c>
      <c r="AD13" s="315">
        <v>0</v>
      </c>
      <c r="AE13" s="316">
        <v>0</v>
      </c>
      <c r="AF13" s="334" t="s">
        <v>233</v>
      </c>
      <c r="AG13" s="315">
        <v>0</v>
      </c>
      <c r="AH13" s="316">
        <v>0</v>
      </c>
      <c r="AI13" s="334" t="s">
        <v>233</v>
      </c>
      <c r="AJ13" s="315">
        <v>0</v>
      </c>
      <c r="AK13" s="316">
        <v>0</v>
      </c>
      <c r="AL13" s="334" t="s">
        <v>233</v>
      </c>
      <c r="AM13" s="315">
        <v>0</v>
      </c>
      <c r="AN13" s="316">
        <v>0</v>
      </c>
      <c r="AO13" s="334" t="s">
        <v>233</v>
      </c>
      <c r="AP13" s="315">
        <v>0</v>
      </c>
      <c r="AQ13" s="316">
        <v>0</v>
      </c>
      <c r="AR13" s="334" t="s">
        <v>233</v>
      </c>
      <c r="AS13" s="315">
        <v>0</v>
      </c>
      <c r="AT13" s="316">
        <v>0</v>
      </c>
      <c r="AU13" s="334" t="s">
        <v>233</v>
      </c>
      <c r="AV13" s="315">
        <v>0</v>
      </c>
      <c r="AW13" s="316">
        <v>0</v>
      </c>
      <c r="AX13" s="334" t="s">
        <v>233</v>
      </c>
      <c r="AY13" s="315">
        <v>0</v>
      </c>
      <c r="AZ13" s="316">
        <v>0</v>
      </c>
      <c r="BA13" s="334" t="s">
        <v>233</v>
      </c>
      <c r="BB13" s="315">
        <v>0</v>
      </c>
      <c r="BC13" s="316">
        <v>0</v>
      </c>
      <c r="BD13" s="334" t="s">
        <v>233</v>
      </c>
      <c r="BE13" s="315">
        <v>0</v>
      </c>
      <c r="BF13" s="316">
        <v>0</v>
      </c>
      <c r="BG13" s="334" t="s">
        <v>233</v>
      </c>
      <c r="BH13" s="315">
        <v>0</v>
      </c>
      <c r="BI13" s="316">
        <v>0</v>
      </c>
      <c r="BJ13" s="334" t="s">
        <v>233</v>
      </c>
      <c r="BK13" s="315">
        <v>340</v>
      </c>
      <c r="BL13" s="316">
        <v>151</v>
      </c>
      <c r="BM13" s="334">
        <v>0.84905660377358494</v>
      </c>
      <c r="BN13" s="315">
        <v>0</v>
      </c>
      <c r="BO13" s="316">
        <v>0</v>
      </c>
      <c r="BP13" s="334" t="s">
        <v>233</v>
      </c>
      <c r="BQ13" s="315">
        <v>44</v>
      </c>
      <c r="BR13" s="316">
        <v>0</v>
      </c>
      <c r="BS13" s="334">
        <v>0</v>
      </c>
    </row>
    <row r="14" spans="1:71" s="4" customFormat="1" x14ac:dyDescent="0.25">
      <c r="A14" s="29"/>
      <c r="B14" s="317" t="s">
        <v>354</v>
      </c>
      <c r="C14" s="318">
        <v>2396</v>
      </c>
      <c r="D14" s="316">
        <v>627</v>
      </c>
      <c r="E14" s="334">
        <v>0.35443753533069522</v>
      </c>
      <c r="F14" s="315">
        <v>986</v>
      </c>
      <c r="G14" s="316">
        <v>0</v>
      </c>
      <c r="H14" s="334">
        <v>0</v>
      </c>
      <c r="I14" s="315">
        <v>0</v>
      </c>
      <c r="J14" s="316">
        <v>0</v>
      </c>
      <c r="K14" s="334" t="s">
        <v>233</v>
      </c>
      <c r="L14" s="315">
        <v>0</v>
      </c>
      <c r="M14" s="316">
        <v>0</v>
      </c>
      <c r="N14" s="334" t="s">
        <v>233</v>
      </c>
      <c r="O14" s="315">
        <v>180</v>
      </c>
      <c r="P14" s="316">
        <v>0</v>
      </c>
      <c r="Q14" s="334">
        <v>0</v>
      </c>
      <c r="R14" s="315">
        <v>806</v>
      </c>
      <c r="S14" s="316">
        <v>0</v>
      </c>
      <c r="T14" s="334">
        <v>0</v>
      </c>
      <c r="U14" s="315">
        <v>0</v>
      </c>
      <c r="V14" s="316">
        <v>0</v>
      </c>
      <c r="W14" s="334" t="s">
        <v>233</v>
      </c>
      <c r="X14" s="315">
        <v>0</v>
      </c>
      <c r="Y14" s="316">
        <v>0</v>
      </c>
      <c r="Z14" s="334" t="s">
        <v>233</v>
      </c>
      <c r="AA14" s="315">
        <v>0</v>
      </c>
      <c r="AB14" s="316">
        <v>0</v>
      </c>
      <c r="AC14" s="334" t="s">
        <v>233</v>
      </c>
      <c r="AD14" s="315">
        <v>0</v>
      </c>
      <c r="AE14" s="316">
        <v>0</v>
      </c>
      <c r="AF14" s="334" t="s">
        <v>233</v>
      </c>
      <c r="AG14" s="315">
        <v>35</v>
      </c>
      <c r="AH14" s="316">
        <v>0</v>
      </c>
      <c r="AI14" s="334">
        <v>0</v>
      </c>
      <c r="AJ14" s="315">
        <v>0</v>
      </c>
      <c r="AK14" s="316">
        <v>0</v>
      </c>
      <c r="AL14" s="334" t="s">
        <v>233</v>
      </c>
      <c r="AM14" s="315">
        <v>30</v>
      </c>
      <c r="AN14" s="316">
        <v>0</v>
      </c>
      <c r="AO14" s="334">
        <v>0</v>
      </c>
      <c r="AP14" s="315">
        <v>0</v>
      </c>
      <c r="AQ14" s="316">
        <v>0</v>
      </c>
      <c r="AR14" s="334" t="s">
        <v>233</v>
      </c>
      <c r="AS14" s="315">
        <v>0</v>
      </c>
      <c r="AT14" s="316">
        <v>0</v>
      </c>
      <c r="AU14" s="334" t="s">
        <v>233</v>
      </c>
      <c r="AV14" s="315">
        <v>0</v>
      </c>
      <c r="AW14" s="316">
        <v>0</v>
      </c>
      <c r="AX14" s="334" t="s">
        <v>233</v>
      </c>
      <c r="AY14" s="315">
        <v>0</v>
      </c>
      <c r="AZ14" s="316">
        <v>0</v>
      </c>
      <c r="BA14" s="334" t="s">
        <v>233</v>
      </c>
      <c r="BB14" s="315">
        <v>0</v>
      </c>
      <c r="BC14" s="316">
        <v>0</v>
      </c>
      <c r="BD14" s="334" t="s">
        <v>233</v>
      </c>
      <c r="BE14" s="315">
        <v>5</v>
      </c>
      <c r="BF14" s="316">
        <v>0</v>
      </c>
      <c r="BG14" s="334">
        <v>0</v>
      </c>
      <c r="BH14" s="315">
        <v>0</v>
      </c>
      <c r="BI14" s="316">
        <v>0</v>
      </c>
      <c r="BJ14" s="334" t="s">
        <v>233</v>
      </c>
      <c r="BK14" s="315">
        <v>1372</v>
      </c>
      <c r="BL14" s="316">
        <v>630</v>
      </c>
      <c r="BM14" s="334">
        <v>0.78191489361702127</v>
      </c>
      <c r="BN14" s="315">
        <v>0</v>
      </c>
      <c r="BO14" s="316">
        <v>0</v>
      </c>
      <c r="BP14" s="334" t="s">
        <v>233</v>
      </c>
      <c r="BQ14" s="315">
        <v>3</v>
      </c>
      <c r="BR14" s="316">
        <v>-3</v>
      </c>
      <c r="BS14" s="334">
        <v>-0.5</v>
      </c>
    </row>
    <row r="15" spans="1:71" s="4" customFormat="1" x14ac:dyDescent="0.25">
      <c r="A15" s="29"/>
      <c r="B15" s="317" t="s">
        <v>353</v>
      </c>
      <c r="C15" s="318">
        <v>386</v>
      </c>
      <c r="D15" s="316">
        <v>147</v>
      </c>
      <c r="E15" s="334">
        <v>0.61506276150627626</v>
      </c>
      <c r="F15" s="315">
        <v>0</v>
      </c>
      <c r="G15" s="316">
        <v>0</v>
      </c>
      <c r="H15" s="334" t="s">
        <v>233</v>
      </c>
      <c r="I15" s="315">
        <v>0</v>
      </c>
      <c r="J15" s="316">
        <v>0</v>
      </c>
      <c r="K15" s="334" t="s">
        <v>233</v>
      </c>
      <c r="L15" s="315">
        <v>0</v>
      </c>
      <c r="M15" s="316">
        <v>0</v>
      </c>
      <c r="N15" s="334" t="s">
        <v>233</v>
      </c>
      <c r="O15" s="315">
        <v>0</v>
      </c>
      <c r="P15" s="316">
        <v>0</v>
      </c>
      <c r="Q15" s="334" t="s">
        <v>233</v>
      </c>
      <c r="R15" s="315">
        <v>0</v>
      </c>
      <c r="S15" s="316">
        <v>0</v>
      </c>
      <c r="T15" s="334" t="s">
        <v>233</v>
      </c>
      <c r="U15" s="315">
        <v>0</v>
      </c>
      <c r="V15" s="316">
        <v>0</v>
      </c>
      <c r="W15" s="334" t="s">
        <v>233</v>
      </c>
      <c r="X15" s="315">
        <v>0</v>
      </c>
      <c r="Y15" s="316">
        <v>0</v>
      </c>
      <c r="Z15" s="334" t="s">
        <v>233</v>
      </c>
      <c r="AA15" s="315">
        <v>0</v>
      </c>
      <c r="AB15" s="316">
        <v>0</v>
      </c>
      <c r="AC15" s="334" t="s">
        <v>233</v>
      </c>
      <c r="AD15" s="315">
        <v>0</v>
      </c>
      <c r="AE15" s="316">
        <v>0</v>
      </c>
      <c r="AF15" s="334" t="s">
        <v>233</v>
      </c>
      <c r="AG15" s="315">
        <v>4</v>
      </c>
      <c r="AH15" s="316">
        <v>0</v>
      </c>
      <c r="AI15" s="334">
        <v>0</v>
      </c>
      <c r="AJ15" s="315">
        <v>0</v>
      </c>
      <c r="AK15" s="316">
        <v>0</v>
      </c>
      <c r="AL15" s="334" t="s">
        <v>233</v>
      </c>
      <c r="AM15" s="315">
        <v>0</v>
      </c>
      <c r="AN15" s="316">
        <v>0</v>
      </c>
      <c r="AO15" s="334" t="s">
        <v>233</v>
      </c>
      <c r="AP15" s="315">
        <v>0</v>
      </c>
      <c r="AQ15" s="316">
        <v>0</v>
      </c>
      <c r="AR15" s="334" t="s">
        <v>233</v>
      </c>
      <c r="AS15" s="315">
        <v>0</v>
      </c>
      <c r="AT15" s="316">
        <v>0</v>
      </c>
      <c r="AU15" s="334" t="s">
        <v>233</v>
      </c>
      <c r="AV15" s="315">
        <v>0</v>
      </c>
      <c r="AW15" s="316">
        <v>0</v>
      </c>
      <c r="AX15" s="334" t="s">
        <v>233</v>
      </c>
      <c r="AY15" s="315">
        <v>0</v>
      </c>
      <c r="AZ15" s="316">
        <v>0</v>
      </c>
      <c r="BA15" s="334" t="s">
        <v>233</v>
      </c>
      <c r="BB15" s="315">
        <v>0</v>
      </c>
      <c r="BC15" s="316">
        <v>0</v>
      </c>
      <c r="BD15" s="334" t="s">
        <v>233</v>
      </c>
      <c r="BE15" s="315">
        <v>4</v>
      </c>
      <c r="BF15" s="316">
        <v>0</v>
      </c>
      <c r="BG15" s="334">
        <v>0</v>
      </c>
      <c r="BH15" s="315">
        <v>0</v>
      </c>
      <c r="BI15" s="316">
        <v>0</v>
      </c>
      <c r="BJ15" s="334" t="s">
        <v>233</v>
      </c>
      <c r="BK15" s="315">
        <v>335</v>
      </c>
      <c r="BL15" s="316">
        <v>147</v>
      </c>
      <c r="BM15" s="334">
        <v>0.55192307692307696</v>
      </c>
      <c r="BN15" s="315">
        <v>0</v>
      </c>
      <c r="BO15" s="316">
        <v>0</v>
      </c>
      <c r="BP15" s="334" t="s">
        <v>233</v>
      </c>
      <c r="BQ15" s="315">
        <v>47</v>
      </c>
      <c r="BR15" s="316">
        <v>0</v>
      </c>
      <c r="BS15" s="334">
        <v>0</v>
      </c>
    </row>
    <row r="16" spans="1:71" s="4" customFormat="1" x14ac:dyDescent="0.25">
      <c r="A16" s="29"/>
      <c r="B16" s="317" t="s">
        <v>352</v>
      </c>
      <c r="C16" s="318">
        <v>1028</v>
      </c>
      <c r="D16" s="316">
        <v>287</v>
      </c>
      <c r="E16" s="334">
        <v>0.38731443994601888</v>
      </c>
      <c r="F16" s="315">
        <v>76</v>
      </c>
      <c r="G16" s="316">
        <v>0</v>
      </c>
      <c r="H16" s="334">
        <v>0</v>
      </c>
      <c r="I16" s="315">
        <v>6</v>
      </c>
      <c r="J16" s="316">
        <v>0</v>
      </c>
      <c r="K16" s="334">
        <v>0</v>
      </c>
      <c r="L16" s="315">
        <v>0</v>
      </c>
      <c r="M16" s="316">
        <v>0</v>
      </c>
      <c r="N16" s="334" t="s">
        <v>233</v>
      </c>
      <c r="O16" s="315">
        <v>0</v>
      </c>
      <c r="P16" s="316">
        <v>0</v>
      </c>
      <c r="Q16" s="334" t="s">
        <v>233</v>
      </c>
      <c r="R16" s="315">
        <v>40</v>
      </c>
      <c r="S16" s="316">
        <v>0</v>
      </c>
      <c r="T16" s="334">
        <v>0</v>
      </c>
      <c r="U16" s="315">
        <v>0</v>
      </c>
      <c r="V16" s="316">
        <v>0</v>
      </c>
      <c r="W16" s="334" t="s">
        <v>233</v>
      </c>
      <c r="X16" s="315">
        <v>0</v>
      </c>
      <c r="Y16" s="316">
        <v>0</v>
      </c>
      <c r="Z16" s="334" t="s">
        <v>233</v>
      </c>
      <c r="AA16" s="315">
        <v>0</v>
      </c>
      <c r="AB16" s="316">
        <v>0</v>
      </c>
      <c r="AC16" s="334" t="s">
        <v>233</v>
      </c>
      <c r="AD16" s="315">
        <v>30</v>
      </c>
      <c r="AE16" s="316">
        <v>0</v>
      </c>
      <c r="AF16" s="334">
        <v>0</v>
      </c>
      <c r="AG16" s="315">
        <v>30</v>
      </c>
      <c r="AH16" s="316">
        <v>0</v>
      </c>
      <c r="AI16" s="334">
        <v>0</v>
      </c>
      <c r="AJ16" s="315">
        <v>0</v>
      </c>
      <c r="AK16" s="316">
        <v>0</v>
      </c>
      <c r="AL16" s="334" t="s">
        <v>233</v>
      </c>
      <c r="AM16" s="315">
        <v>0</v>
      </c>
      <c r="AN16" s="316">
        <v>0</v>
      </c>
      <c r="AO16" s="334" t="s">
        <v>233</v>
      </c>
      <c r="AP16" s="315">
        <v>0</v>
      </c>
      <c r="AQ16" s="316">
        <v>0</v>
      </c>
      <c r="AR16" s="334" t="s">
        <v>233</v>
      </c>
      <c r="AS16" s="315">
        <v>0</v>
      </c>
      <c r="AT16" s="316">
        <v>0</v>
      </c>
      <c r="AU16" s="334" t="s">
        <v>233</v>
      </c>
      <c r="AV16" s="315">
        <v>0</v>
      </c>
      <c r="AW16" s="316">
        <v>0</v>
      </c>
      <c r="AX16" s="334" t="s">
        <v>233</v>
      </c>
      <c r="AY16" s="315">
        <v>0</v>
      </c>
      <c r="AZ16" s="316">
        <v>0</v>
      </c>
      <c r="BA16" s="334" t="s">
        <v>233</v>
      </c>
      <c r="BB16" s="315">
        <v>0</v>
      </c>
      <c r="BC16" s="316">
        <v>0</v>
      </c>
      <c r="BD16" s="334" t="s">
        <v>233</v>
      </c>
      <c r="BE16" s="315">
        <v>26</v>
      </c>
      <c r="BF16" s="316">
        <v>0</v>
      </c>
      <c r="BG16" s="334">
        <v>0</v>
      </c>
      <c r="BH16" s="315">
        <v>4</v>
      </c>
      <c r="BI16" s="316">
        <v>0</v>
      </c>
      <c r="BJ16" s="334" t="s">
        <v>233</v>
      </c>
      <c r="BK16" s="315">
        <v>807</v>
      </c>
      <c r="BL16" s="316">
        <v>287</v>
      </c>
      <c r="BM16" s="334">
        <v>0.43674808603718551</v>
      </c>
      <c r="BN16" s="315">
        <v>78</v>
      </c>
      <c r="BO16" s="316">
        <v>0</v>
      </c>
      <c r="BP16" s="334">
        <v>0</v>
      </c>
      <c r="BQ16" s="315">
        <v>37</v>
      </c>
      <c r="BR16" s="316">
        <v>0</v>
      </c>
      <c r="BS16" s="334">
        <v>0</v>
      </c>
    </row>
    <row r="17" spans="2:71" s="4" customFormat="1" x14ac:dyDescent="0.25">
      <c r="B17" s="317" t="s">
        <v>43</v>
      </c>
      <c r="C17" s="318">
        <v>9381</v>
      </c>
      <c r="D17" s="316">
        <v>2396</v>
      </c>
      <c r="E17" s="334">
        <v>0.34302075876879035</v>
      </c>
      <c r="F17" s="315">
        <v>930</v>
      </c>
      <c r="G17" s="316">
        <v>0</v>
      </c>
      <c r="H17" s="334">
        <v>0</v>
      </c>
      <c r="I17" s="315">
        <v>54</v>
      </c>
      <c r="J17" s="316">
        <v>0</v>
      </c>
      <c r="K17" s="334">
        <v>0</v>
      </c>
      <c r="L17" s="315">
        <v>84</v>
      </c>
      <c r="M17" s="316">
        <v>0</v>
      </c>
      <c r="N17" s="334">
        <v>0</v>
      </c>
      <c r="O17" s="315">
        <v>472</v>
      </c>
      <c r="P17" s="316">
        <v>0</v>
      </c>
      <c r="Q17" s="334">
        <v>0</v>
      </c>
      <c r="R17" s="315">
        <v>320</v>
      </c>
      <c r="S17" s="316">
        <v>0</v>
      </c>
      <c r="T17" s="334">
        <v>0</v>
      </c>
      <c r="U17" s="315">
        <v>0</v>
      </c>
      <c r="V17" s="316">
        <v>0</v>
      </c>
      <c r="W17" s="334" t="s">
        <v>233</v>
      </c>
      <c r="X17" s="315">
        <v>0</v>
      </c>
      <c r="Y17" s="316">
        <v>0</v>
      </c>
      <c r="Z17" s="334" t="s">
        <v>233</v>
      </c>
      <c r="AA17" s="315">
        <v>0</v>
      </c>
      <c r="AB17" s="316">
        <v>0</v>
      </c>
      <c r="AC17" s="334" t="s">
        <v>233</v>
      </c>
      <c r="AD17" s="315">
        <v>0</v>
      </c>
      <c r="AE17" s="316">
        <v>0</v>
      </c>
      <c r="AF17" s="334" t="s">
        <v>233</v>
      </c>
      <c r="AG17" s="315">
        <v>460</v>
      </c>
      <c r="AH17" s="316">
        <v>0</v>
      </c>
      <c r="AI17" s="334">
        <v>0</v>
      </c>
      <c r="AJ17" s="315">
        <v>124</v>
      </c>
      <c r="AK17" s="316">
        <v>0</v>
      </c>
      <c r="AL17" s="334">
        <v>0</v>
      </c>
      <c r="AM17" s="315">
        <v>211</v>
      </c>
      <c r="AN17" s="316">
        <v>0</v>
      </c>
      <c r="AO17" s="334">
        <v>0</v>
      </c>
      <c r="AP17" s="315">
        <v>0</v>
      </c>
      <c r="AQ17" s="316">
        <v>0</v>
      </c>
      <c r="AR17" s="334" t="s">
        <v>233</v>
      </c>
      <c r="AS17" s="315">
        <v>0</v>
      </c>
      <c r="AT17" s="316">
        <v>0</v>
      </c>
      <c r="AU17" s="334" t="s">
        <v>233</v>
      </c>
      <c r="AV17" s="315">
        <v>0</v>
      </c>
      <c r="AW17" s="316">
        <v>0</v>
      </c>
      <c r="AX17" s="334" t="s">
        <v>233</v>
      </c>
      <c r="AY17" s="315">
        <v>0</v>
      </c>
      <c r="AZ17" s="316">
        <v>0</v>
      </c>
      <c r="BA17" s="334" t="s">
        <v>233</v>
      </c>
      <c r="BB17" s="315">
        <v>0</v>
      </c>
      <c r="BC17" s="316">
        <v>0</v>
      </c>
      <c r="BD17" s="334" t="s">
        <v>233</v>
      </c>
      <c r="BE17" s="315">
        <v>119</v>
      </c>
      <c r="BF17" s="316">
        <v>0</v>
      </c>
      <c r="BG17" s="334">
        <v>0</v>
      </c>
      <c r="BH17" s="315">
        <v>6</v>
      </c>
      <c r="BI17" s="316">
        <v>0</v>
      </c>
      <c r="BJ17" s="334" t="s">
        <v>233</v>
      </c>
      <c r="BK17" s="315">
        <v>7882</v>
      </c>
      <c r="BL17" s="316">
        <v>2396</v>
      </c>
      <c r="BM17" s="334">
        <v>0.71962616822429903</v>
      </c>
      <c r="BN17" s="315">
        <v>42</v>
      </c>
      <c r="BO17" s="316">
        <v>0</v>
      </c>
      <c r="BP17" s="334">
        <v>0</v>
      </c>
      <c r="BQ17" s="315">
        <v>67</v>
      </c>
      <c r="BR17" s="316">
        <v>0</v>
      </c>
      <c r="BS17" s="334">
        <v>0</v>
      </c>
    </row>
    <row r="18" spans="2:71" s="4" customFormat="1" x14ac:dyDescent="0.25">
      <c r="B18" s="317" t="s">
        <v>351</v>
      </c>
      <c r="C18" s="318">
        <v>372</v>
      </c>
      <c r="D18" s="316">
        <v>154</v>
      </c>
      <c r="E18" s="334">
        <v>0.70642201834862384</v>
      </c>
      <c r="F18" s="315">
        <v>0</v>
      </c>
      <c r="G18" s="316">
        <v>0</v>
      </c>
      <c r="H18" s="334" t="s">
        <v>233</v>
      </c>
      <c r="I18" s="315">
        <v>0</v>
      </c>
      <c r="J18" s="316">
        <v>0</v>
      </c>
      <c r="K18" s="334" t="s">
        <v>233</v>
      </c>
      <c r="L18" s="315">
        <v>0</v>
      </c>
      <c r="M18" s="316">
        <v>0</v>
      </c>
      <c r="N18" s="334" t="s">
        <v>233</v>
      </c>
      <c r="O18" s="315">
        <v>0</v>
      </c>
      <c r="P18" s="316">
        <v>0</v>
      </c>
      <c r="Q18" s="334" t="s">
        <v>233</v>
      </c>
      <c r="R18" s="315">
        <v>0</v>
      </c>
      <c r="S18" s="316">
        <v>0</v>
      </c>
      <c r="T18" s="334" t="s">
        <v>233</v>
      </c>
      <c r="U18" s="315">
        <v>0</v>
      </c>
      <c r="V18" s="316">
        <v>0</v>
      </c>
      <c r="W18" s="334" t="s">
        <v>233</v>
      </c>
      <c r="X18" s="315">
        <v>0</v>
      </c>
      <c r="Y18" s="316">
        <v>0</v>
      </c>
      <c r="Z18" s="334" t="s">
        <v>233</v>
      </c>
      <c r="AA18" s="315">
        <v>0</v>
      </c>
      <c r="AB18" s="316">
        <v>0</v>
      </c>
      <c r="AC18" s="334" t="s">
        <v>233</v>
      </c>
      <c r="AD18" s="315">
        <v>0</v>
      </c>
      <c r="AE18" s="316">
        <v>0</v>
      </c>
      <c r="AF18" s="334" t="s">
        <v>233</v>
      </c>
      <c r="AG18" s="315">
        <v>0</v>
      </c>
      <c r="AH18" s="316">
        <v>0</v>
      </c>
      <c r="AI18" s="334" t="s">
        <v>233</v>
      </c>
      <c r="AJ18" s="315">
        <v>0</v>
      </c>
      <c r="AK18" s="316">
        <v>0</v>
      </c>
      <c r="AL18" s="334" t="s">
        <v>233</v>
      </c>
      <c r="AM18" s="315">
        <v>0</v>
      </c>
      <c r="AN18" s="316">
        <v>0</v>
      </c>
      <c r="AO18" s="334" t="s">
        <v>233</v>
      </c>
      <c r="AP18" s="315">
        <v>0</v>
      </c>
      <c r="AQ18" s="316">
        <v>0</v>
      </c>
      <c r="AR18" s="334" t="s">
        <v>233</v>
      </c>
      <c r="AS18" s="315">
        <v>0</v>
      </c>
      <c r="AT18" s="316">
        <v>0</v>
      </c>
      <c r="AU18" s="334" t="s">
        <v>233</v>
      </c>
      <c r="AV18" s="315">
        <v>0</v>
      </c>
      <c r="AW18" s="316">
        <v>0</v>
      </c>
      <c r="AX18" s="334" t="s">
        <v>233</v>
      </c>
      <c r="AY18" s="315">
        <v>0</v>
      </c>
      <c r="AZ18" s="316">
        <v>0</v>
      </c>
      <c r="BA18" s="334" t="s">
        <v>233</v>
      </c>
      <c r="BB18" s="315">
        <v>0</v>
      </c>
      <c r="BC18" s="316">
        <v>0</v>
      </c>
      <c r="BD18" s="334" t="s">
        <v>233</v>
      </c>
      <c r="BE18" s="315">
        <v>0</v>
      </c>
      <c r="BF18" s="316">
        <v>0</v>
      </c>
      <c r="BG18" s="334" t="s">
        <v>233</v>
      </c>
      <c r="BH18" s="315">
        <v>0</v>
      </c>
      <c r="BI18" s="316">
        <v>0</v>
      </c>
      <c r="BJ18" s="334" t="s">
        <v>233</v>
      </c>
      <c r="BK18" s="315">
        <v>368</v>
      </c>
      <c r="BL18" s="316">
        <v>154</v>
      </c>
      <c r="BM18" s="334">
        <v>0.6611111111111112</v>
      </c>
      <c r="BN18" s="315">
        <v>0</v>
      </c>
      <c r="BO18" s="316">
        <v>0</v>
      </c>
      <c r="BP18" s="334" t="s">
        <v>233</v>
      </c>
      <c r="BQ18" s="315">
        <v>4</v>
      </c>
      <c r="BR18" s="316">
        <v>0</v>
      </c>
      <c r="BS18" s="334">
        <v>0</v>
      </c>
    </row>
    <row r="19" spans="2:71" s="4" customFormat="1" x14ac:dyDescent="0.25">
      <c r="B19" s="317" t="s">
        <v>44</v>
      </c>
      <c r="C19" s="318">
        <v>6663</v>
      </c>
      <c r="D19" s="316">
        <v>1198</v>
      </c>
      <c r="E19" s="334">
        <v>0.21921317474839896</v>
      </c>
      <c r="F19" s="315">
        <v>2891</v>
      </c>
      <c r="G19" s="316">
        <v>0</v>
      </c>
      <c r="H19" s="334">
        <v>0</v>
      </c>
      <c r="I19" s="315">
        <v>81</v>
      </c>
      <c r="J19" s="316">
        <v>0</v>
      </c>
      <c r="K19" s="334">
        <v>0</v>
      </c>
      <c r="L19" s="315">
        <v>6</v>
      </c>
      <c r="M19" s="316">
        <v>0</v>
      </c>
      <c r="N19" s="334">
        <v>0</v>
      </c>
      <c r="O19" s="315">
        <v>0</v>
      </c>
      <c r="P19" s="316">
        <v>0</v>
      </c>
      <c r="Q19" s="334" t="s">
        <v>233</v>
      </c>
      <c r="R19" s="315">
        <v>624</v>
      </c>
      <c r="S19" s="316">
        <v>0</v>
      </c>
      <c r="T19" s="334">
        <v>0</v>
      </c>
      <c r="U19" s="315">
        <v>0</v>
      </c>
      <c r="V19" s="316">
        <v>0</v>
      </c>
      <c r="W19" s="334" t="s">
        <v>233</v>
      </c>
      <c r="X19" s="315">
        <v>1218</v>
      </c>
      <c r="Y19" s="316">
        <v>0</v>
      </c>
      <c r="Z19" s="334">
        <v>0</v>
      </c>
      <c r="AA19" s="315">
        <v>962</v>
      </c>
      <c r="AB19" s="316">
        <v>0</v>
      </c>
      <c r="AC19" s="334">
        <v>0</v>
      </c>
      <c r="AD19" s="315">
        <v>0</v>
      </c>
      <c r="AE19" s="316">
        <v>0</v>
      </c>
      <c r="AF19" s="334" t="s">
        <v>233</v>
      </c>
      <c r="AG19" s="315">
        <v>700</v>
      </c>
      <c r="AH19" s="316">
        <v>0</v>
      </c>
      <c r="AI19" s="334">
        <v>0</v>
      </c>
      <c r="AJ19" s="315">
        <v>0</v>
      </c>
      <c r="AK19" s="316">
        <v>0</v>
      </c>
      <c r="AL19" s="334" t="s">
        <v>233</v>
      </c>
      <c r="AM19" s="315">
        <v>0</v>
      </c>
      <c r="AN19" s="316">
        <v>0</v>
      </c>
      <c r="AO19" s="334" t="s">
        <v>233</v>
      </c>
      <c r="AP19" s="315">
        <v>0</v>
      </c>
      <c r="AQ19" s="316">
        <v>0</v>
      </c>
      <c r="AR19" s="334" t="s">
        <v>233</v>
      </c>
      <c r="AS19" s="315">
        <v>0</v>
      </c>
      <c r="AT19" s="316">
        <v>0</v>
      </c>
      <c r="AU19" s="334" t="s">
        <v>233</v>
      </c>
      <c r="AV19" s="315">
        <v>0</v>
      </c>
      <c r="AW19" s="316">
        <v>0</v>
      </c>
      <c r="AX19" s="334" t="s">
        <v>233</v>
      </c>
      <c r="AY19" s="315">
        <v>0</v>
      </c>
      <c r="AZ19" s="316">
        <v>0</v>
      </c>
      <c r="BA19" s="334" t="s">
        <v>233</v>
      </c>
      <c r="BB19" s="315">
        <v>700</v>
      </c>
      <c r="BC19" s="316">
        <v>0</v>
      </c>
      <c r="BD19" s="334">
        <v>0</v>
      </c>
      <c r="BE19" s="315">
        <v>0</v>
      </c>
      <c r="BF19" s="316">
        <v>0</v>
      </c>
      <c r="BG19" s="334" t="s">
        <v>233</v>
      </c>
      <c r="BH19" s="315">
        <v>0</v>
      </c>
      <c r="BI19" s="316">
        <v>0</v>
      </c>
      <c r="BJ19" s="334" t="s">
        <v>233</v>
      </c>
      <c r="BK19" s="315">
        <v>2990</v>
      </c>
      <c r="BL19" s="316">
        <v>1190</v>
      </c>
      <c r="BM19" s="334">
        <v>0.53380158033362601</v>
      </c>
      <c r="BN19" s="315">
        <v>15</v>
      </c>
      <c r="BO19" s="316">
        <v>0</v>
      </c>
      <c r="BP19" s="334">
        <v>0</v>
      </c>
      <c r="BQ19" s="315">
        <v>67</v>
      </c>
      <c r="BR19" s="316">
        <v>8</v>
      </c>
      <c r="BS19" s="334">
        <v>0.13559322033898313</v>
      </c>
    </row>
    <row r="20" spans="2:71" s="4" customFormat="1" x14ac:dyDescent="0.25">
      <c r="B20" s="317" t="s">
        <v>350</v>
      </c>
      <c r="C20" s="318">
        <v>1851</v>
      </c>
      <c r="D20" s="316">
        <v>608</v>
      </c>
      <c r="E20" s="334">
        <v>0.48913917940466622</v>
      </c>
      <c r="F20" s="315">
        <v>8</v>
      </c>
      <c r="G20" s="316">
        <v>0</v>
      </c>
      <c r="H20" s="334">
        <v>0</v>
      </c>
      <c r="I20" s="315">
        <v>0</v>
      </c>
      <c r="J20" s="316">
        <v>0</v>
      </c>
      <c r="K20" s="334" t="s">
        <v>233</v>
      </c>
      <c r="L20" s="315">
        <v>0</v>
      </c>
      <c r="M20" s="316">
        <v>0</v>
      </c>
      <c r="N20" s="334" t="s">
        <v>233</v>
      </c>
      <c r="O20" s="315">
        <v>0</v>
      </c>
      <c r="P20" s="316">
        <v>0</v>
      </c>
      <c r="Q20" s="334" t="s">
        <v>233</v>
      </c>
      <c r="R20" s="315">
        <v>0</v>
      </c>
      <c r="S20" s="316">
        <v>0</v>
      </c>
      <c r="T20" s="334" t="s">
        <v>233</v>
      </c>
      <c r="U20" s="315">
        <v>0</v>
      </c>
      <c r="V20" s="316">
        <v>0</v>
      </c>
      <c r="W20" s="334" t="s">
        <v>233</v>
      </c>
      <c r="X20" s="315">
        <v>0</v>
      </c>
      <c r="Y20" s="316">
        <v>0</v>
      </c>
      <c r="Z20" s="334" t="s">
        <v>233</v>
      </c>
      <c r="AA20" s="315">
        <v>0</v>
      </c>
      <c r="AB20" s="316">
        <v>0</v>
      </c>
      <c r="AC20" s="334" t="s">
        <v>233</v>
      </c>
      <c r="AD20" s="315">
        <v>8</v>
      </c>
      <c r="AE20" s="316">
        <v>0</v>
      </c>
      <c r="AF20" s="334">
        <v>0</v>
      </c>
      <c r="AG20" s="315">
        <v>0</v>
      </c>
      <c r="AH20" s="316">
        <v>0</v>
      </c>
      <c r="AI20" s="334" t="s">
        <v>233</v>
      </c>
      <c r="AJ20" s="315">
        <v>0</v>
      </c>
      <c r="AK20" s="316">
        <v>0</v>
      </c>
      <c r="AL20" s="334" t="s">
        <v>233</v>
      </c>
      <c r="AM20" s="315">
        <v>0</v>
      </c>
      <c r="AN20" s="316">
        <v>0</v>
      </c>
      <c r="AO20" s="334" t="s">
        <v>233</v>
      </c>
      <c r="AP20" s="315">
        <v>0</v>
      </c>
      <c r="AQ20" s="316">
        <v>0</v>
      </c>
      <c r="AR20" s="334" t="s">
        <v>233</v>
      </c>
      <c r="AS20" s="315">
        <v>0</v>
      </c>
      <c r="AT20" s="316">
        <v>0</v>
      </c>
      <c r="AU20" s="334" t="s">
        <v>233</v>
      </c>
      <c r="AV20" s="315">
        <v>0</v>
      </c>
      <c r="AW20" s="316">
        <v>0</v>
      </c>
      <c r="AX20" s="334" t="s">
        <v>233</v>
      </c>
      <c r="AY20" s="315">
        <v>0</v>
      </c>
      <c r="AZ20" s="316">
        <v>0</v>
      </c>
      <c r="BA20" s="334" t="s">
        <v>233</v>
      </c>
      <c r="BB20" s="315">
        <v>0</v>
      </c>
      <c r="BC20" s="316">
        <v>0</v>
      </c>
      <c r="BD20" s="334" t="s">
        <v>233</v>
      </c>
      <c r="BE20" s="315">
        <v>0</v>
      </c>
      <c r="BF20" s="316">
        <v>0</v>
      </c>
      <c r="BG20" s="334" t="s">
        <v>233</v>
      </c>
      <c r="BH20" s="315">
        <v>0</v>
      </c>
      <c r="BI20" s="316">
        <v>0</v>
      </c>
      <c r="BJ20" s="334" t="s">
        <v>233</v>
      </c>
      <c r="BK20" s="315">
        <v>1747</v>
      </c>
      <c r="BL20" s="316">
        <v>608</v>
      </c>
      <c r="BM20" s="334">
        <v>0.46927914852443164</v>
      </c>
      <c r="BN20" s="315">
        <v>81</v>
      </c>
      <c r="BO20" s="316">
        <v>0</v>
      </c>
      <c r="BP20" s="334">
        <v>0</v>
      </c>
      <c r="BQ20" s="315">
        <v>15</v>
      </c>
      <c r="BR20" s="316">
        <v>0</v>
      </c>
      <c r="BS20" s="334">
        <v>0</v>
      </c>
    </row>
    <row r="21" spans="2:71" s="4" customFormat="1" x14ac:dyDescent="0.25">
      <c r="B21" s="317" t="s">
        <v>349</v>
      </c>
      <c r="C21" s="318">
        <v>3206</v>
      </c>
      <c r="D21" s="316">
        <v>969</v>
      </c>
      <c r="E21" s="334">
        <v>0.43316942333482333</v>
      </c>
      <c r="F21" s="315">
        <v>36</v>
      </c>
      <c r="G21" s="316">
        <v>0</v>
      </c>
      <c r="H21" s="334">
        <v>0</v>
      </c>
      <c r="I21" s="315">
        <v>0</v>
      </c>
      <c r="J21" s="316">
        <v>0</v>
      </c>
      <c r="K21" s="334" t="s">
        <v>233</v>
      </c>
      <c r="L21" s="315">
        <v>0</v>
      </c>
      <c r="M21" s="316">
        <v>0</v>
      </c>
      <c r="N21" s="334" t="s">
        <v>233</v>
      </c>
      <c r="O21" s="315">
        <v>8</v>
      </c>
      <c r="P21" s="316">
        <v>0</v>
      </c>
      <c r="Q21" s="334">
        <v>0</v>
      </c>
      <c r="R21" s="315">
        <v>0</v>
      </c>
      <c r="S21" s="316">
        <v>0</v>
      </c>
      <c r="T21" s="334" t="s">
        <v>233</v>
      </c>
      <c r="U21" s="315">
        <v>0</v>
      </c>
      <c r="V21" s="316">
        <v>0</v>
      </c>
      <c r="W21" s="334" t="s">
        <v>233</v>
      </c>
      <c r="X21" s="315">
        <v>0</v>
      </c>
      <c r="Y21" s="316">
        <v>0</v>
      </c>
      <c r="Z21" s="334" t="s">
        <v>233</v>
      </c>
      <c r="AA21" s="315">
        <v>0</v>
      </c>
      <c r="AB21" s="316">
        <v>0</v>
      </c>
      <c r="AC21" s="334" t="s">
        <v>233</v>
      </c>
      <c r="AD21" s="315">
        <v>28</v>
      </c>
      <c r="AE21" s="316">
        <v>0</v>
      </c>
      <c r="AF21" s="334">
        <v>0</v>
      </c>
      <c r="AG21" s="315">
        <v>19</v>
      </c>
      <c r="AH21" s="316">
        <v>7</v>
      </c>
      <c r="AI21" s="334">
        <v>0.58333333333333326</v>
      </c>
      <c r="AJ21" s="315">
        <v>0</v>
      </c>
      <c r="AK21" s="316">
        <v>0</v>
      </c>
      <c r="AL21" s="334" t="s">
        <v>233</v>
      </c>
      <c r="AM21" s="315">
        <v>0</v>
      </c>
      <c r="AN21" s="316">
        <v>0</v>
      </c>
      <c r="AO21" s="334" t="s">
        <v>233</v>
      </c>
      <c r="AP21" s="315">
        <v>0</v>
      </c>
      <c r="AQ21" s="316">
        <v>0</v>
      </c>
      <c r="AR21" s="334" t="s">
        <v>233</v>
      </c>
      <c r="AS21" s="315">
        <v>0</v>
      </c>
      <c r="AT21" s="316">
        <v>0</v>
      </c>
      <c r="AU21" s="334" t="s">
        <v>233</v>
      </c>
      <c r="AV21" s="315">
        <v>0</v>
      </c>
      <c r="AW21" s="316">
        <v>0</v>
      </c>
      <c r="AX21" s="334" t="s">
        <v>233</v>
      </c>
      <c r="AY21" s="315">
        <v>0</v>
      </c>
      <c r="AZ21" s="316">
        <v>0</v>
      </c>
      <c r="BA21" s="334" t="s">
        <v>233</v>
      </c>
      <c r="BB21" s="315">
        <v>0</v>
      </c>
      <c r="BC21" s="316">
        <v>0</v>
      </c>
      <c r="BD21" s="334" t="s">
        <v>233</v>
      </c>
      <c r="BE21" s="315">
        <v>19</v>
      </c>
      <c r="BF21" s="316">
        <v>7</v>
      </c>
      <c r="BG21" s="334">
        <v>0.58333333333333326</v>
      </c>
      <c r="BH21" s="315">
        <v>0</v>
      </c>
      <c r="BI21" s="316">
        <v>0</v>
      </c>
      <c r="BJ21" s="334" t="s">
        <v>233</v>
      </c>
      <c r="BK21" s="315">
        <v>3037</v>
      </c>
      <c r="BL21" s="316">
        <v>970</v>
      </c>
      <c r="BM21" s="334">
        <v>0.62634822804314338</v>
      </c>
      <c r="BN21" s="315">
        <v>0</v>
      </c>
      <c r="BO21" s="316">
        <v>0</v>
      </c>
      <c r="BP21" s="334" t="s">
        <v>233</v>
      </c>
      <c r="BQ21" s="315">
        <v>114</v>
      </c>
      <c r="BR21" s="316">
        <v>-8</v>
      </c>
      <c r="BS21" s="334">
        <v>-6.557377049180324E-2</v>
      </c>
    </row>
    <row r="22" spans="2:71" s="4" customFormat="1" x14ac:dyDescent="0.25">
      <c r="B22" s="317" t="s">
        <v>348</v>
      </c>
      <c r="C22" s="318">
        <v>5711</v>
      </c>
      <c r="D22" s="316">
        <v>1615</v>
      </c>
      <c r="E22" s="334">
        <v>0.394287109375</v>
      </c>
      <c r="F22" s="315">
        <v>1144</v>
      </c>
      <c r="G22" s="316">
        <v>-7</v>
      </c>
      <c r="H22" s="334">
        <v>-6.0816681146829144E-3</v>
      </c>
      <c r="I22" s="315">
        <v>164</v>
      </c>
      <c r="J22" s="316">
        <v>0</v>
      </c>
      <c r="K22" s="334">
        <v>0</v>
      </c>
      <c r="L22" s="315">
        <v>46</v>
      </c>
      <c r="M22" s="316">
        <v>4</v>
      </c>
      <c r="N22" s="334">
        <v>9.5238095238095344E-2</v>
      </c>
      <c r="O22" s="315">
        <v>322</v>
      </c>
      <c r="P22" s="316">
        <v>0</v>
      </c>
      <c r="Q22" s="334">
        <v>0</v>
      </c>
      <c r="R22" s="315">
        <v>612</v>
      </c>
      <c r="S22" s="316">
        <v>-11</v>
      </c>
      <c r="T22" s="334">
        <v>-1.7656500802568198E-2</v>
      </c>
      <c r="U22" s="315">
        <v>0</v>
      </c>
      <c r="V22" s="316">
        <v>0</v>
      </c>
      <c r="W22" s="334" t="s">
        <v>233</v>
      </c>
      <c r="X22" s="315">
        <v>0</v>
      </c>
      <c r="Y22" s="316">
        <v>0</v>
      </c>
      <c r="Z22" s="334" t="s">
        <v>233</v>
      </c>
      <c r="AA22" s="315">
        <v>0</v>
      </c>
      <c r="AB22" s="316">
        <v>0</v>
      </c>
      <c r="AC22" s="334" t="s">
        <v>233</v>
      </c>
      <c r="AD22" s="315">
        <v>0</v>
      </c>
      <c r="AE22" s="316">
        <v>0</v>
      </c>
      <c r="AF22" s="334" t="s">
        <v>233</v>
      </c>
      <c r="AG22" s="315">
        <v>241</v>
      </c>
      <c r="AH22" s="316">
        <v>-4</v>
      </c>
      <c r="AI22" s="334">
        <v>-1.6326530612244872E-2</v>
      </c>
      <c r="AJ22" s="315">
        <v>197</v>
      </c>
      <c r="AK22" s="316">
        <v>0</v>
      </c>
      <c r="AL22" s="334">
        <v>0</v>
      </c>
      <c r="AM22" s="315">
        <v>0</v>
      </c>
      <c r="AN22" s="316">
        <v>0</v>
      </c>
      <c r="AO22" s="334" t="s">
        <v>233</v>
      </c>
      <c r="AP22" s="315">
        <v>0</v>
      </c>
      <c r="AQ22" s="316">
        <v>0</v>
      </c>
      <c r="AR22" s="334" t="s">
        <v>233</v>
      </c>
      <c r="AS22" s="315">
        <v>0</v>
      </c>
      <c r="AT22" s="316">
        <v>0</v>
      </c>
      <c r="AU22" s="334" t="s">
        <v>233</v>
      </c>
      <c r="AV22" s="315">
        <v>0</v>
      </c>
      <c r="AW22" s="316">
        <v>0</v>
      </c>
      <c r="AX22" s="334" t="s">
        <v>233</v>
      </c>
      <c r="AY22" s="315">
        <v>0</v>
      </c>
      <c r="AZ22" s="316">
        <v>0</v>
      </c>
      <c r="BA22" s="334" t="s">
        <v>233</v>
      </c>
      <c r="BB22" s="315">
        <v>0</v>
      </c>
      <c r="BC22" s="316">
        <v>0</v>
      </c>
      <c r="BD22" s="334" t="s">
        <v>233</v>
      </c>
      <c r="BE22" s="315">
        <v>38</v>
      </c>
      <c r="BF22" s="316">
        <v>-4</v>
      </c>
      <c r="BG22" s="334">
        <v>-9.5238095238095233E-2</v>
      </c>
      <c r="BH22" s="315">
        <v>6</v>
      </c>
      <c r="BI22" s="316">
        <v>0</v>
      </c>
      <c r="BJ22" s="334" t="s">
        <v>233</v>
      </c>
      <c r="BK22" s="315">
        <v>4222</v>
      </c>
      <c r="BL22" s="316">
        <v>1626</v>
      </c>
      <c r="BM22" s="334">
        <v>0.45144804088586032</v>
      </c>
      <c r="BN22" s="315">
        <v>22</v>
      </c>
      <c r="BO22" s="316">
        <v>0</v>
      </c>
      <c r="BP22" s="334">
        <v>0</v>
      </c>
      <c r="BQ22" s="315">
        <v>82</v>
      </c>
      <c r="BR22" s="316">
        <v>0</v>
      </c>
      <c r="BS22" s="334">
        <v>0</v>
      </c>
    </row>
    <row r="23" spans="2:71" s="4" customFormat="1" x14ac:dyDescent="0.25">
      <c r="B23" s="317" t="s">
        <v>347</v>
      </c>
      <c r="C23" s="318">
        <v>878</v>
      </c>
      <c r="D23" s="316">
        <v>265</v>
      </c>
      <c r="E23" s="334">
        <v>0.43230016313213704</v>
      </c>
      <c r="F23" s="315">
        <v>0</v>
      </c>
      <c r="G23" s="316">
        <v>0</v>
      </c>
      <c r="H23" s="334" t="s">
        <v>233</v>
      </c>
      <c r="I23" s="315">
        <v>0</v>
      </c>
      <c r="J23" s="316">
        <v>0</v>
      </c>
      <c r="K23" s="334" t="s">
        <v>233</v>
      </c>
      <c r="L23" s="315">
        <v>0</v>
      </c>
      <c r="M23" s="316">
        <v>0</v>
      </c>
      <c r="N23" s="334" t="s">
        <v>233</v>
      </c>
      <c r="O23" s="315">
        <v>0</v>
      </c>
      <c r="P23" s="316">
        <v>0</v>
      </c>
      <c r="Q23" s="334" t="s">
        <v>233</v>
      </c>
      <c r="R23" s="315">
        <v>0</v>
      </c>
      <c r="S23" s="316">
        <v>0</v>
      </c>
      <c r="T23" s="334" t="s">
        <v>233</v>
      </c>
      <c r="U23" s="315">
        <v>0</v>
      </c>
      <c r="V23" s="316">
        <v>0</v>
      </c>
      <c r="W23" s="334" t="s">
        <v>233</v>
      </c>
      <c r="X23" s="315">
        <v>0</v>
      </c>
      <c r="Y23" s="316">
        <v>0</v>
      </c>
      <c r="Z23" s="334" t="s">
        <v>233</v>
      </c>
      <c r="AA23" s="315">
        <v>0</v>
      </c>
      <c r="AB23" s="316">
        <v>0</v>
      </c>
      <c r="AC23" s="334" t="s">
        <v>233</v>
      </c>
      <c r="AD23" s="315">
        <v>0</v>
      </c>
      <c r="AE23" s="316">
        <v>0</v>
      </c>
      <c r="AF23" s="334" t="s">
        <v>233</v>
      </c>
      <c r="AG23" s="315">
        <v>0</v>
      </c>
      <c r="AH23" s="316">
        <v>0</v>
      </c>
      <c r="AI23" s="334" t="s">
        <v>233</v>
      </c>
      <c r="AJ23" s="315">
        <v>0</v>
      </c>
      <c r="AK23" s="316">
        <v>0</v>
      </c>
      <c r="AL23" s="334" t="s">
        <v>233</v>
      </c>
      <c r="AM23" s="315">
        <v>0</v>
      </c>
      <c r="AN23" s="316">
        <v>0</v>
      </c>
      <c r="AO23" s="334" t="s">
        <v>233</v>
      </c>
      <c r="AP23" s="315">
        <v>0</v>
      </c>
      <c r="AQ23" s="316">
        <v>0</v>
      </c>
      <c r="AR23" s="334" t="s">
        <v>233</v>
      </c>
      <c r="AS23" s="315">
        <v>0</v>
      </c>
      <c r="AT23" s="316">
        <v>0</v>
      </c>
      <c r="AU23" s="334" t="s">
        <v>233</v>
      </c>
      <c r="AV23" s="315">
        <v>0</v>
      </c>
      <c r="AW23" s="316">
        <v>0</v>
      </c>
      <c r="AX23" s="334" t="s">
        <v>233</v>
      </c>
      <c r="AY23" s="315">
        <v>0</v>
      </c>
      <c r="AZ23" s="316">
        <v>0</v>
      </c>
      <c r="BA23" s="334" t="s">
        <v>233</v>
      </c>
      <c r="BB23" s="315">
        <v>0</v>
      </c>
      <c r="BC23" s="316">
        <v>0</v>
      </c>
      <c r="BD23" s="334" t="s">
        <v>233</v>
      </c>
      <c r="BE23" s="315">
        <v>0</v>
      </c>
      <c r="BF23" s="316">
        <v>0</v>
      </c>
      <c r="BG23" s="334" t="s">
        <v>233</v>
      </c>
      <c r="BH23" s="315">
        <v>0</v>
      </c>
      <c r="BI23" s="316">
        <v>0</v>
      </c>
      <c r="BJ23" s="334" t="s">
        <v>233</v>
      </c>
      <c r="BK23" s="315">
        <v>852</v>
      </c>
      <c r="BL23" s="316">
        <v>265</v>
      </c>
      <c r="BM23" s="334">
        <v>0.69755058572949946</v>
      </c>
      <c r="BN23" s="315">
        <v>0</v>
      </c>
      <c r="BO23" s="316">
        <v>0</v>
      </c>
      <c r="BP23" s="334" t="s">
        <v>233</v>
      </c>
      <c r="BQ23" s="315">
        <v>26</v>
      </c>
      <c r="BR23" s="316">
        <v>0</v>
      </c>
      <c r="BS23" s="334">
        <v>0</v>
      </c>
    </row>
    <row r="24" spans="2:71" s="4" customFormat="1" x14ac:dyDescent="0.25">
      <c r="B24" s="317" t="s">
        <v>346</v>
      </c>
      <c r="C24" s="318">
        <v>1847</v>
      </c>
      <c r="D24" s="316">
        <v>655</v>
      </c>
      <c r="E24" s="334">
        <v>0.54949664429530198</v>
      </c>
      <c r="F24" s="315">
        <v>111</v>
      </c>
      <c r="G24" s="316">
        <v>0</v>
      </c>
      <c r="H24" s="334">
        <v>0</v>
      </c>
      <c r="I24" s="315">
        <v>8</v>
      </c>
      <c r="J24" s="316">
        <v>0</v>
      </c>
      <c r="K24" s="334">
        <v>0</v>
      </c>
      <c r="L24" s="315">
        <v>15</v>
      </c>
      <c r="M24" s="316">
        <v>0</v>
      </c>
      <c r="N24" s="334">
        <v>0</v>
      </c>
      <c r="O24" s="315">
        <v>74</v>
      </c>
      <c r="P24" s="316">
        <v>0</v>
      </c>
      <c r="Q24" s="334">
        <v>0</v>
      </c>
      <c r="R24" s="315">
        <v>0</v>
      </c>
      <c r="S24" s="316">
        <v>0</v>
      </c>
      <c r="T24" s="334" t="s">
        <v>233</v>
      </c>
      <c r="U24" s="315">
        <v>0</v>
      </c>
      <c r="V24" s="316">
        <v>0</v>
      </c>
      <c r="W24" s="334" t="s">
        <v>233</v>
      </c>
      <c r="X24" s="315">
        <v>0</v>
      </c>
      <c r="Y24" s="316">
        <v>0</v>
      </c>
      <c r="Z24" s="334" t="s">
        <v>233</v>
      </c>
      <c r="AA24" s="315">
        <v>0</v>
      </c>
      <c r="AB24" s="316">
        <v>0</v>
      </c>
      <c r="AC24" s="334" t="s">
        <v>233</v>
      </c>
      <c r="AD24" s="315">
        <v>14</v>
      </c>
      <c r="AE24" s="316">
        <v>0</v>
      </c>
      <c r="AF24" s="334">
        <v>0</v>
      </c>
      <c r="AG24" s="315">
        <v>48</v>
      </c>
      <c r="AH24" s="316">
        <v>0</v>
      </c>
      <c r="AI24" s="334">
        <v>0</v>
      </c>
      <c r="AJ24" s="315">
        <v>30</v>
      </c>
      <c r="AK24" s="316">
        <v>0</v>
      </c>
      <c r="AL24" s="334">
        <v>0</v>
      </c>
      <c r="AM24" s="315">
        <v>0</v>
      </c>
      <c r="AN24" s="316">
        <v>0</v>
      </c>
      <c r="AO24" s="334" t="s">
        <v>233</v>
      </c>
      <c r="AP24" s="315">
        <v>0</v>
      </c>
      <c r="AQ24" s="316">
        <v>0</v>
      </c>
      <c r="AR24" s="334" t="s">
        <v>233</v>
      </c>
      <c r="AS24" s="315">
        <v>0</v>
      </c>
      <c r="AT24" s="316">
        <v>0</v>
      </c>
      <c r="AU24" s="334" t="s">
        <v>233</v>
      </c>
      <c r="AV24" s="315">
        <v>0</v>
      </c>
      <c r="AW24" s="316">
        <v>0</v>
      </c>
      <c r="AX24" s="334" t="s">
        <v>233</v>
      </c>
      <c r="AY24" s="315">
        <v>0</v>
      </c>
      <c r="AZ24" s="316">
        <v>0</v>
      </c>
      <c r="BA24" s="334" t="s">
        <v>233</v>
      </c>
      <c r="BB24" s="315">
        <v>0</v>
      </c>
      <c r="BC24" s="316">
        <v>0</v>
      </c>
      <c r="BD24" s="334" t="s">
        <v>233</v>
      </c>
      <c r="BE24" s="315">
        <v>14</v>
      </c>
      <c r="BF24" s="316">
        <v>0</v>
      </c>
      <c r="BG24" s="334">
        <v>0</v>
      </c>
      <c r="BH24" s="315">
        <v>4</v>
      </c>
      <c r="BI24" s="316">
        <v>0</v>
      </c>
      <c r="BJ24" s="334" t="s">
        <v>233</v>
      </c>
      <c r="BK24" s="315">
        <v>1594</v>
      </c>
      <c r="BL24" s="316">
        <v>655</v>
      </c>
      <c r="BM24" s="334">
        <v>0.64811691961776274</v>
      </c>
      <c r="BN24" s="315">
        <v>28</v>
      </c>
      <c r="BO24" s="316">
        <v>0</v>
      </c>
      <c r="BP24" s="334">
        <v>0</v>
      </c>
      <c r="BQ24" s="315">
        <v>66</v>
      </c>
      <c r="BR24" s="316">
        <v>0</v>
      </c>
      <c r="BS24" s="334">
        <v>0</v>
      </c>
    </row>
    <row r="25" spans="2:71" s="4" customFormat="1" x14ac:dyDescent="0.25">
      <c r="B25" s="317" t="s">
        <v>45</v>
      </c>
      <c r="C25" s="318">
        <v>26228</v>
      </c>
      <c r="D25" s="316">
        <v>1898</v>
      </c>
      <c r="E25" s="334">
        <v>7.8010686395396656E-2</v>
      </c>
      <c r="F25" s="315">
        <v>15945</v>
      </c>
      <c r="G25" s="316">
        <v>13</v>
      </c>
      <c r="H25" s="334">
        <v>8.1596786341964211E-4</v>
      </c>
      <c r="I25" s="315">
        <v>131</v>
      </c>
      <c r="J25" s="316">
        <v>31</v>
      </c>
      <c r="K25" s="334">
        <v>0.31000000000000005</v>
      </c>
      <c r="L25" s="315">
        <v>317</v>
      </c>
      <c r="M25" s="316">
        <v>0</v>
      </c>
      <c r="N25" s="334">
        <v>0</v>
      </c>
      <c r="O25" s="315">
        <v>2286</v>
      </c>
      <c r="P25" s="316">
        <v>0</v>
      </c>
      <c r="Q25" s="334">
        <v>0</v>
      </c>
      <c r="R25" s="315">
        <v>12669</v>
      </c>
      <c r="S25" s="316">
        <v>-18</v>
      </c>
      <c r="T25" s="334">
        <v>-1.4187751241427904E-3</v>
      </c>
      <c r="U25" s="315">
        <v>0</v>
      </c>
      <c r="V25" s="316">
        <v>0</v>
      </c>
      <c r="W25" s="334" t="s">
        <v>233</v>
      </c>
      <c r="X25" s="315">
        <v>542</v>
      </c>
      <c r="Y25" s="316">
        <v>0</v>
      </c>
      <c r="Z25" s="334">
        <v>0</v>
      </c>
      <c r="AA25" s="315">
        <v>0</v>
      </c>
      <c r="AB25" s="316">
        <v>0</v>
      </c>
      <c r="AC25" s="334" t="s">
        <v>233</v>
      </c>
      <c r="AD25" s="315">
        <v>0</v>
      </c>
      <c r="AE25" s="316">
        <v>0</v>
      </c>
      <c r="AF25" s="334" t="s">
        <v>233</v>
      </c>
      <c r="AG25" s="315">
        <v>4419</v>
      </c>
      <c r="AH25" s="316">
        <v>-421</v>
      </c>
      <c r="AI25" s="334">
        <v>-8.6983471074380203E-2</v>
      </c>
      <c r="AJ25" s="315">
        <v>182</v>
      </c>
      <c r="AK25" s="316">
        <v>0</v>
      </c>
      <c r="AL25" s="334">
        <v>0</v>
      </c>
      <c r="AM25" s="315">
        <v>657</v>
      </c>
      <c r="AN25" s="316">
        <v>0</v>
      </c>
      <c r="AO25" s="334">
        <v>0</v>
      </c>
      <c r="AP25" s="315">
        <v>2753</v>
      </c>
      <c r="AQ25" s="316">
        <v>-421</v>
      </c>
      <c r="AR25" s="334">
        <v>-0.13264020163831125</v>
      </c>
      <c r="AS25" s="315">
        <v>0</v>
      </c>
      <c r="AT25" s="316">
        <v>0</v>
      </c>
      <c r="AU25" s="334" t="s">
        <v>233</v>
      </c>
      <c r="AV25" s="315">
        <v>315</v>
      </c>
      <c r="AW25" s="316">
        <v>0</v>
      </c>
      <c r="AX25" s="334">
        <v>0</v>
      </c>
      <c r="AY25" s="315">
        <v>512</v>
      </c>
      <c r="AZ25" s="316">
        <v>0</v>
      </c>
      <c r="BA25" s="334">
        <v>0</v>
      </c>
      <c r="BB25" s="315">
        <v>0</v>
      </c>
      <c r="BC25" s="316">
        <v>0</v>
      </c>
      <c r="BD25" s="334" t="s">
        <v>233</v>
      </c>
      <c r="BE25" s="315">
        <v>0</v>
      </c>
      <c r="BF25" s="316">
        <v>0</v>
      </c>
      <c r="BG25" s="334" t="s">
        <v>233</v>
      </c>
      <c r="BH25" s="315">
        <v>0</v>
      </c>
      <c r="BI25" s="316">
        <v>0</v>
      </c>
      <c r="BJ25" s="334" t="s">
        <v>233</v>
      </c>
      <c r="BK25" s="315">
        <v>5864</v>
      </c>
      <c r="BL25" s="316">
        <v>2306</v>
      </c>
      <c r="BM25" s="334">
        <v>0.8545780969479353</v>
      </c>
      <c r="BN25" s="315">
        <v>0</v>
      </c>
      <c r="BO25" s="316">
        <v>0</v>
      </c>
      <c r="BP25" s="334" t="s">
        <v>233</v>
      </c>
      <c r="BQ25" s="315">
        <v>0</v>
      </c>
      <c r="BR25" s="316">
        <v>0</v>
      </c>
      <c r="BS25" s="334" t="s">
        <v>233</v>
      </c>
    </row>
    <row r="26" spans="2:71" s="4" customFormat="1" x14ac:dyDescent="0.25">
      <c r="B26" s="317" t="s">
        <v>345</v>
      </c>
      <c r="C26" s="318">
        <v>2988</v>
      </c>
      <c r="D26" s="316">
        <v>473</v>
      </c>
      <c r="E26" s="334">
        <v>0.18807157057654078</v>
      </c>
      <c r="F26" s="315">
        <v>1355</v>
      </c>
      <c r="G26" s="316">
        <v>0</v>
      </c>
      <c r="H26" s="334">
        <v>0</v>
      </c>
      <c r="I26" s="315">
        <v>0</v>
      </c>
      <c r="J26" s="316">
        <v>0</v>
      </c>
      <c r="K26" s="334" t="s">
        <v>233</v>
      </c>
      <c r="L26" s="315">
        <v>0</v>
      </c>
      <c r="M26" s="316">
        <v>0</v>
      </c>
      <c r="N26" s="334" t="s">
        <v>233</v>
      </c>
      <c r="O26" s="315">
        <v>496</v>
      </c>
      <c r="P26" s="316">
        <v>0</v>
      </c>
      <c r="Q26" s="334">
        <v>0</v>
      </c>
      <c r="R26" s="315">
        <v>859</v>
      </c>
      <c r="S26" s="316">
        <v>0</v>
      </c>
      <c r="T26" s="334">
        <v>0</v>
      </c>
      <c r="U26" s="315">
        <v>0</v>
      </c>
      <c r="V26" s="316">
        <v>0</v>
      </c>
      <c r="W26" s="334" t="s">
        <v>233</v>
      </c>
      <c r="X26" s="315">
        <v>0</v>
      </c>
      <c r="Y26" s="316">
        <v>0</v>
      </c>
      <c r="Z26" s="334" t="s">
        <v>233</v>
      </c>
      <c r="AA26" s="315">
        <v>0</v>
      </c>
      <c r="AB26" s="316">
        <v>0</v>
      </c>
      <c r="AC26" s="334" t="s">
        <v>233</v>
      </c>
      <c r="AD26" s="315">
        <v>0</v>
      </c>
      <c r="AE26" s="316">
        <v>0</v>
      </c>
      <c r="AF26" s="334" t="s">
        <v>233</v>
      </c>
      <c r="AG26" s="315">
        <v>355</v>
      </c>
      <c r="AH26" s="316">
        <v>-3</v>
      </c>
      <c r="AI26" s="334">
        <v>-8.379888268156388E-3</v>
      </c>
      <c r="AJ26" s="315">
        <v>160</v>
      </c>
      <c r="AK26" s="316">
        <v>0</v>
      </c>
      <c r="AL26" s="334">
        <v>0</v>
      </c>
      <c r="AM26" s="315">
        <v>0</v>
      </c>
      <c r="AN26" s="316">
        <v>0</v>
      </c>
      <c r="AO26" s="334" t="s">
        <v>233</v>
      </c>
      <c r="AP26" s="315">
        <v>178</v>
      </c>
      <c r="AQ26" s="316">
        <v>0</v>
      </c>
      <c r="AR26" s="334">
        <v>0</v>
      </c>
      <c r="AS26" s="315">
        <v>0</v>
      </c>
      <c r="AT26" s="316">
        <v>0</v>
      </c>
      <c r="AU26" s="334" t="s">
        <v>233</v>
      </c>
      <c r="AV26" s="315">
        <v>0</v>
      </c>
      <c r="AW26" s="316">
        <v>0</v>
      </c>
      <c r="AX26" s="334" t="s">
        <v>233</v>
      </c>
      <c r="AY26" s="315">
        <v>0</v>
      </c>
      <c r="AZ26" s="316">
        <v>0</v>
      </c>
      <c r="BA26" s="334" t="s">
        <v>233</v>
      </c>
      <c r="BB26" s="315">
        <v>0</v>
      </c>
      <c r="BC26" s="316">
        <v>0</v>
      </c>
      <c r="BD26" s="334" t="s">
        <v>233</v>
      </c>
      <c r="BE26" s="315">
        <v>17</v>
      </c>
      <c r="BF26" s="316">
        <v>-3</v>
      </c>
      <c r="BG26" s="334">
        <v>-0.15000000000000002</v>
      </c>
      <c r="BH26" s="315">
        <v>0</v>
      </c>
      <c r="BI26" s="316">
        <v>0</v>
      </c>
      <c r="BJ26" s="334" t="s">
        <v>233</v>
      </c>
      <c r="BK26" s="315">
        <v>1033</v>
      </c>
      <c r="BL26" s="316">
        <v>476</v>
      </c>
      <c r="BM26" s="334">
        <v>0.78391019644527593</v>
      </c>
      <c r="BN26" s="315">
        <v>90</v>
      </c>
      <c r="BO26" s="316">
        <v>0</v>
      </c>
      <c r="BP26" s="334">
        <v>0</v>
      </c>
      <c r="BQ26" s="315">
        <v>155</v>
      </c>
      <c r="BR26" s="316">
        <v>0</v>
      </c>
      <c r="BS26" s="334">
        <v>0</v>
      </c>
    </row>
    <row r="27" spans="2:71" s="4" customFormat="1" x14ac:dyDescent="0.25">
      <c r="B27" s="317" t="s">
        <v>344</v>
      </c>
      <c r="C27" s="318">
        <v>1984</v>
      </c>
      <c r="D27" s="316">
        <v>838</v>
      </c>
      <c r="E27" s="334">
        <v>0.7312390924956369</v>
      </c>
      <c r="F27" s="315">
        <v>21</v>
      </c>
      <c r="G27" s="316">
        <v>0</v>
      </c>
      <c r="H27" s="334">
        <v>0</v>
      </c>
      <c r="I27" s="315">
        <v>14</v>
      </c>
      <c r="J27" s="316">
        <v>0</v>
      </c>
      <c r="K27" s="334">
        <v>0</v>
      </c>
      <c r="L27" s="315">
        <v>7</v>
      </c>
      <c r="M27" s="316">
        <v>0</v>
      </c>
      <c r="N27" s="334">
        <v>0</v>
      </c>
      <c r="O27" s="315">
        <v>0</v>
      </c>
      <c r="P27" s="316">
        <v>0</v>
      </c>
      <c r="Q27" s="334" t="s">
        <v>233</v>
      </c>
      <c r="R27" s="315">
        <v>0</v>
      </c>
      <c r="S27" s="316">
        <v>0</v>
      </c>
      <c r="T27" s="334" t="s">
        <v>233</v>
      </c>
      <c r="U27" s="315">
        <v>0</v>
      </c>
      <c r="V27" s="316">
        <v>0</v>
      </c>
      <c r="W27" s="334" t="s">
        <v>233</v>
      </c>
      <c r="X27" s="315">
        <v>0</v>
      </c>
      <c r="Y27" s="316">
        <v>0</v>
      </c>
      <c r="Z27" s="334" t="s">
        <v>233</v>
      </c>
      <c r="AA27" s="315">
        <v>0</v>
      </c>
      <c r="AB27" s="316">
        <v>0</v>
      </c>
      <c r="AC27" s="334" t="s">
        <v>233</v>
      </c>
      <c r="AD27" s="315">
        <v>0</v>
      </c>
      <c r="AE27" s="316">
        <v>0</v>
      </c>
      <c r="AF27" s="334" t="s">
        <v>233</v>
      </c>
      <c r="AG27" s="315">
        <v>7</v>
      </c>
      <c r="AH27" s="316">
        <v>0</v>
      </c>
      <c r="AI27" s="334">
        <v>0</v>
      </c>
      <c r="AJ27" s="315">
        <v>0</v>
      </c>
      <c r="AK27" s="316">
        <v>0</v>
      </c>
      <c r="AL27" s="334" t="s">
        <v>233</v>
      </c>
      <c r="AM27" s="315">
        <v>0</v>
      </c>
      <c r="AN27" s="316">
        <v>0</v>
      </c>
      <c r="AO27" s="334" t="s">
        <v>233</v>
      </c>
      <c r="AP27" s="315">
        <v>0</v>
      </c>
      <c r="AQ27" s="316">
        <v>0</v>
      </c>
      <c r="AR27" s="334" t="s">
        <v>233</v>
      </c>
      <c r="AS27" s="315">
        <v>0</v>
      </c>
      <c r="AT27" s="316">
        <v>0</v>
      </c>
      <c r="AU27" s="334" t="s">
        <v>233</v>
      </c>
      <c r="AV27" s="315">
        <v>0</v>
      </c>
      <c r="AW27" s="316">
        <v>0</v>
      </c>
      <c r="AX27" s="334" t="s">
        <v>233</v>
      </c>
      <c r="AY27" s="315">
        <v>0</v>
      </c>
      <c r="AZ27" s="316">
        <v>0</v>
      </c>
      <c r="BA27" s="334" t="s">
        <v>233</v>
      </c>
      <c r="BB27" s="315">
        <v>0</v>
      </c>
      <c r="BC27" s="316">
        <v>0</v>
      </c>
      <c r="BD27" s="334" t="s">
        <v>233</v>
      </c>
      <c r="BE27" s="315">
        <v>0</v>
      </c>
      <c r="BF27" s="316">
        <v>0</v>
      </c>
      <c r="BG27" s="334" t="s">
        <v>233</v>
      </c>
      <c r="BH27" s="315">
        <v>7</v>
      </c>
      <c r="BI27" s="316">
        <v>0</v>
      </c>
      <c r="BJ27" s="334" t="s">
        <v>233</v>
      </c>
      <c r="BK27" s="315">
        <v>1907</v>
      </c>
      <c r="BL27" s="316">
        <v>838</v>
      </c>
      <c r="BM27" s="334">
        <v>0.59558823529411775</v>
      </c>
      <c r="BN27" s="315">
        <v>20</v>
      </c>
      <c r="BO27" s="316">
        <v>0</v>
      </c>
      <c r="BP27" s="334">
        <v>0</v>
      </c>
      <c r="BQ27" s="315">
        <v>29</v>
      </c>
      <c r="BR27" s="316">
        <v>0</v>
      </c>
      <c r="BS27" s="334">
        <v>0</v>
      </c>
    </row>
    <row r="28" spans="2:71" s="4" customFormat="1" x14ac:dyDescent="0.25">
      <c r="B28" s="317" t="s">
        <v>343</v>
      </c>
      <c r="C28" s="318">
        <v>257</v>
      </c>
      <c r="D28" s="316">
        <v>81</v>
      </c>
      <c r="E28" s="334">
        <v>0.46022727272727271</v>
      </c>
      <c r="F28" s="315">
        <v>0</v>
      </c>
      <c r="G28" s="316">
        <v>0</v>
      </c>
      <c r="H28" s="334" t="s">
        <v>233</v>
      </c>
      <c r="I28" s="315">
        <v>0</v>
      </c>
      <c r="J28" s="316">
        <v>0</v>
      </c>
      <c r="K28" s="334" t="s">
        <v>233</v>
      </c>
      <c r="L28" s="315">
        <v>0</v>
      </c>
      <c r="M28" s="316">
        <v>0</v>
      </c>
      <c r="N28" s="334" t="s">
        <v>233</v>
      </c>
      <c r="O28" s="315">
        <v>0</v>
      </c>
      <c r="P28" s="316">
        <v>0</v>
      </c>
      <c r="Q28" s="334" t="s">
        <v>233</v>
      </c>
      <c r="R28" s="315">
        <v>0</v>
      </c>
      <c r="S28" s="316">
        <v>0</v>
      </c>
      <c r="T28" s="334" t="s">
        <v>233</v>
      </c>
      <c r="U28" s="315">
        <v>0</v>
      </c>
      <c r="V28" s="316">
        <v>0</v>
      </c>
      <c r="W28" s="334" t="s">
        <v>233</v>
      </c>
      <c r="X28" s="315">
        <v>0</v>
      </c>
      <c r="Y28" s="316">
        <v>0</v>
      </c>
      <c r="Z28" s="334" t="s">
        <v>233</v>
      </c>
      <c r="AA28" s="315">
        <v>0</v>
      </c>
      <c r="AB28" s="316">
        <v>0</v>
      </c>
      <c r="AC28" s="334" t="s">
        <v>233</v>
      </c>
      <c r="AD28" s="315">
        <v>0</v>
      </c>
      <c r="AE28" s="316">
        <v>0</v>
      </c>
      <c r="AF28" s="334" t="s">
        <v>233</v>
      </c>
      <c r="AG28" s="315">
        <v>11</v>
      </c>
      <c r="AH28" s="316">
        <v>0</v>
      </c>
      <c r="AI28" s="334">
        <v>0</v>
      </c>
      <c r="AJ28" s="315">
        <v>0</v>
      </c>
      <c r="AK28" s="316">
        <v>0</v>
      </c>
      <c r="AL28" s="334" t="s">
        <v>233</v>
      </c>
      <c r="AM28" s="315">
        <v>0</v>
      </c>
      <c r="AN28" s="316">
        <v>0</v>
      </c>
      <c r="AO28" s="334" t="s">
        <v>233</v>
      </c>
      <c r="AP28" s="315">
        <v>0</v>
      </c>
      <c r="AQ28" s="316">
        <v>0</v>
      </c>
      <c r="AR28" s="334" t="s">
        <v>233</v>
      </c>
      <c r="AS28" s="315">
        <v>0</v>
      </c>
      <c r="AT28" s="316">
        <v>0</v>
      </c>
      <c r="AU28" s="334" t="s">
        <v>233</v>
      </c>
      <c r="AV28" s="315">
        <v>0</v>
      </c>
      <c r="AW28" s="316">
        <v>0</v>
      </c>
      <c r="AX28" s="334" t="s">
        <v>233</v>
      </c>
      <c r="AY28" s="315">
        <v>0</v>
      </c>
      <c r="AZ28" s="316">
        <v>0</v>
      </c>
      <c r="BA28" s="334" t="s">
        <v>233</v>
      </c>
      <c r="BB28" s="315">
        <v>0</v>
      </c>
      <c r="BC28" s="316">
        <v>0</v>
      </c>
      <c r="BD28" s="334" t="s">
        <v>233</v>
      </c>
      <c r="BE28" s="315">
        <v>11</v>
      </c>
      <c r="BF28" s="316">
        <v>0</v>
      </c>
      <c r="BG28" s="334">
        <v>0</v>
      </c>
      <c r="BH28" s="315">
        <v>0</v>
      </c>
      <c r="BI28" s="316">
        <v>0</v>
      </c>
      <c r="BJ28" s="334" t="s">
        <v>233</v>
      </c>
      <c r="BK28" s="315">
        <v>217</v>
      </c>
      <c r="BL28" s="316">
        <v>81</v>
      </c>
      <c r="BM28" s="334">
        <v>0.91641337386018229</v>
      </c>
      <c r="BN28" s="315">
        <v>16</v>
      </c>
      <c r="BO28" s="316">
        <v>0</v>
      </c>
      <c r="BP28" s="334">
        <v>0</v>
      </c>
      <c r="BQ28" s="315">
        <v>13</v>
      </c>
      <c r="BR28" s="316">
        <v>0</v>
      </c>
      <c r="BS28" s="334">
        <v>0</v>
      </c>
    </row>
    <row r="29" spans="2:71" s="4" customFormat="1" x14ac:dyDescent="0.25">
      <c r="B29" s="317" t="s">
        <v>47</v>
      </c>
      <c r="C29" s="318">
        <v>11450</v>
      </c>
      <c r="D29" s="316">
        <v>2412</v>
      </c>
      <c r="E29" s="334">
        <v>0.26687320203584863</v>
      </c>
      <c r="F29" s="315">
        <v>3368</v>
      </c>
      <c r="G29" s="316">
        <v>0</v>
      </c>
      <c r="H29" s="334">
        <v>0</v>
      </c>
      <c r="I29" s="315">
        <v>0</v>
      </c>
      <c r="J29" s="316">
        <v>0</v>
      </c>
      <c r="K29" s="334" t="s">
        <v>233</v>
      </c>
      <c r="L29" s="315">
        <v>0</v>
      </c>
      <c r="M29" s="316">
        <v>0</v>
      </c>
      <c r="N29" s="334" t="s">
        <v>233</v>
      </c>
      <c r="O29" s="315">
        <v>722</v>
      </c>
      <c r="P29" s="316">
        <v>0</v>
      </c>
      <c r="Q29" s="334">
        <v>0</v>
      </c>
      <c r="R29" s="315">
        <v>848</v>
      </c>
      <c r="S29" s="316">
        <v>0</v>
      </c>
      <c r="T29" s="334">
        <v>0</v>
      </c>
      <c r="U29" s="315">
        <v>1784</v>
      </c>
      <c r="V29" s="316">
        <v>0</v>
      </c>
      <c r="W29" s="334">
        <v>0</v>
      </c>
      <c r="X29" s="315">
        <v>0</v>
      </c>
      <c r="Y29" s="316">
        <v>0</v>
      </c>
      <c r="Z29" s="334" t="s">
        <v>233</v>
      </c>
      <c r="AA29" s="315">
        <v>0</v>
      </c>
      <c r="AB29" s="316">
        <v>0</v>
      </c>
      <c r="AC29" s="334" t="s">
        <v>233</v>
      </c>
      <c r="AD29" s="315">
        <v>14</v>
      </c>
      <c r="AE29" s="316">
        <v>0</v>
      </c>
      <c r="AF29" s="334">
        <v>0</v>
      </c>
      <c r="AG29" s="315">
        <v>2978</v>
      </c>
      <c r="AH29" s="316">
        <v>0</v>
      </c>
      <c r="AI29" s="334">
        <v>0</v>
      </c>
      <c r="AJ29" s="315">
        <v>382</v>
      </c>
      <c r="AK29" s="316">
        <v>0</v>
      </c>
      <c r="AL29" s="334">
        <v>0</v>
      </c>
      <c r="AM29" s="315">
        <v>588</v>
      </c>
      <c r="AN29" s="316">
        <v>0</v>
      </c>
      <c r="AO29" s="334">
        <v>0</v>
      </c>
      <c r="AP29" s="315">
        <v>1135</v>
      </c>
      <c r="AQ29" s="316">
        <v>0</v>
      </c>
      <c r="AR29" s="334">
        <v>0</v>
      </c>
      <c r="AS29" s="315">
        <v>0</v>
      </c>
      <c r="AT29" s="316">
        <v>0</v>
      </c>
      <c r="AU29" s="334" t="s">
        <v>233</v>
      </c>
      <c r="AV29" s="315">
        <v>861</v>
      </c>
      <c r="AW29" s="316">
        <v>0</v>
      </c>
      <c r="AX29" s="334">
        <v>0</v>
      </c>
      <c r="AY29" s="315">
        <v>0</v>
      </c>
      <c r="AZ29" s="316">
        <v>0</v>
      </c>
      <c r="BA29" s="334" t="s">
        <v>233</v>
      </c>
      <c r="BB29" s="315">
        <v>0</v>
      </c>
      <c r="BC29" s="316">
        <v>0</v>
      </c>
      <c r="BD29" s="334" t="s">
        <v>233</v>
      </c>
      <c r="BE29" s="315">
        <v>12</v>
      </c>
      <c r="BF29" s="316">
        <v>0</v>
      </c>
      <c r="BG29" s="334">
        <v>0</v>
      </c>
      <c r="BH29" s="315">
        <v>0</v>
      </c>
      <c r="BI29" s="316">
        <v>0</v>
      </c>
      <c r="BJ29" s="334" t="s">
        <v>233</v>
      </c>
      <c r="BK29" s="315">
        <v>5044</v>
      </c>
      <c r="BL29" s="316">
        <v>2412</v>
      </c>
      <c r="BM29" s="334">
        <v>0.60285986653956147</v>
      </c>
      <c r="BN29" s="315">
        <v>32</v>
      </c>
      <c r="BO29" s="316">
        <v>0</v>
      </c>
      <c r="BP29" s="334">
        <v>0</v>
      </c>
      <c r="BQ29" s="315">
        <v>28</v>
      </c>
      <c r="BR29" s="316">
        <v>0</v>
      </c>
      <c r="BS29" s="334">
        <v>0</v>
      </c>
    </row>
    <row r="30" spans="2:71" s="4" customFormat="1" x14ac:dyDescent="0.25">
      <c r="B30" s="317" t="s">
        <v>342</v>
      </c>
      <c r="C30" s="318">
        <v>11531</v>
      </c>
      <c r="D30" s="316">
        <v>3270</v>
      </c>
      <c r="E30" s="334">
        <v>0.39583585522333853</v>
      </c>
      <c r="F30" s="315">
        <v>3059</v>
      </c>
      <c r="G30" s="316">
        <v>108</v>
      </c>
      <c r="H30" s="334">
        <v>3.6597763470010092E-2</v>
      </c>
      <c r="I30" s="315">
        <v>218</v>
      </c>
      <c r="J30" s="316">
        <v>0</v>
      </c>
      <c r="K30" s="334">
        <v>0</v>
      </c>
      <c r="L30" s="315">
        <v>355</v>
      </c>
      <c r="M30" s="316">
        <v>-58</v>
      </c>
      <c r="N30" s="334">
        <v>-0.14043583535108961</v>
      </c>
      <c r="O30" s="315">
        <v>674</v>
      </c>
      <c r="P30" s="316">
        <v>0</v>
      </c>
      <c r="Q30" s="334">
        <v>0</v>
      </c>
      <c r="R30" s="315">
        <v>1261</v>
      </c>
      <c r="S30" s="316">
        <v>166</v>
      </c>
      <c r="T30" s="334">
        <v>0.1515981735159817</v>
      </c>
      <c r="U30" s="315">
        <v>507</v>
      </c>
      <c r="V30" s="316">
        <v>0</v>
      </c>
      <c r="W30" s="334">
        <v>0</v>
      </c>
      <c r="X30" s="315">
        <v>0</v>
      </c>
      <c r="Y30" s="316">
        <v>0</v>
      </c>
      <c r="Z30" s="334" t="s">
        <v>233</v>
      </c>
      <c r="AA30" s="315">
        <v>0</v>
      </c>
      <c r="AB30" s="316">
        <v>0</v>
      </c>
      <c r="AC30" s="334" t="s">
        <v>233</v>
      </c>
      <c r="AD30" s="315">
        <v>44</v>
      </c>
      <c r="AE30" s="316">
        <v>0</v>
      </c>
      <c r="AF30" s="334">
        <v>0</v>
      </c>
      <c r="AG30" s="315">
        <v>50</v>
      </c>
      <c r="AH30" s="316">
        <v>0</v>
      </c>
      <c r="AI30" s="334">
        <v>0</v>
      </c>
      <c r="AJ30" s="315">
        <v>0</v>
      </c>
      <c r="AK30" s="316">
        <v>0</v>
      </c>
      <c r="AL30" s="334" t="s">
        <v>233</v>
      </c>
      <c r="AM30" s="315">
        <v>0</v>
      </c>
      <c r="AN30" s="316">
        <v>0</v>
      </c>
      <c r="AO30" s="334" t="s">
        <v>233</v>
      </c>
      <c r="AP30" s="315">
        <v>0</v>
      </c>
      <c r="AQ30" s="316">
        <v>0</v>
      </c>
      <c r="AR30" s="334" t="s">
        <v>233</v>
      </c>
      <c r="AS30" s="315">
        <v>0</v>
      </c>
      <c r="AT30" s="316">
        <v>0</v>
      </c>
      <c r="AU30" s="334" t="s">
        <v>233</v>
      </c>
      <c r="AV30" s="315">
        <v>0</v>
      </c>
      <c r="AW30" s="316">
        <v>0</v>
      </c>
      <c r="AX30" s="334" t="s">
        <v>233</v>
      </c>
      <c r="AY30" s="315">
        <v>0</v>
      </c>
      <c r="AZ30" s="316">
        <v>0</v>
      </c>
      <c r="BA30" s="334" t="s">
        <v>233</v>
      </c>
      <c r="BB30" s="315">
        <v>0</v>
      </c>
      <c r="BC30" s="316">
        <v>0</v>
      </c>
      <c r="BD30" s="334" t="s">
        <v>233</v>
      </c>
      <c r="BE30" s="315">
        <v>44</v>
      </c>
      <c r="BF30" s="316">
        <v>0</v>
      </c>
      <c r="BG30" s="334">
        <v>0</v>
      </c>
      <c r="BH30" s="315">
        <v>6</v>
      </c>
      <c r="BI30" s="316">
        <v>0</v>
      </c>
      <c r="BJ30" s="334" t="s">
        <v>233</v>
      </c>
      <c r="BK30" s="315">
        <v>8407</v>
      </c>
      <c r="BL30" s="316">
        <v>3162</v>
      </c>
      <c r="BM30" s="334">
        <v>0.44425087108013939</v>
      </c>
      <c r="BN30" s="315">
        <v>0</v>
      </c>
      <c r="BO30" s="316">
        <v>0</v>
      </c>
      <c r="BP30" s="334" t="s">
        <v>233</v>
      </c>
      <c r="BQ30" s="315">
        <v>15</v>
      </c>
      <c r="BR30" s="316">
        <v>0</v>
      </c>
      <c r="BS30" s="334">
        <v>0</v>
      </c>
    </row>
    <row r="31" spans="2:71" s="4" customFormat="1" x14ac:dyDescent="0.25">
      <c r="B31" s="317" t="s">
        <v>341</v>
      </c>
      <c r="C31" s="318">
        <v>1658</v>
      </c>
      <c r="D31" s="316">
        <v>510</v>
      </c>
      <c r="E31" s="334">
        <v>0.44425087108013939</v>
      </c>
      <c r="F31" s="315">
        <v>0</v>
      </c>
      <c r="G31" s="316">
        <v>0</v>
      </c>
      <c r="H31" s="334" t="s">
        <v>233</v>
      </c>
      <c r="I31" s="315">
        <v>0</v>
      </c>
      <c r="J31" s="316">
        <v>0</v>
      </c>
      <c r="K31" s="334" t="s">
        <v>233</v>
      </c>
      <c r="L31" s="315">
        <v>0</v>
      </c>
      <c r="M31" s="316">
        <v>0</v>
      </c>
      <c r="N31" s="334" t="s">
        <v>233</v>
      </c>
      <c r="O31" s="315">
        <v>0</v>
      </c>
      <c r="P31" s="316">
        <v>0</v>
      </c>
      <c r="Q31" s="334" t="s">
        <v>233</v>
      </c>
      <c r="R31" s="315">
        <v>0</v>
      </c>
      <c r="S31" s="316">
        <v>0</v>
      </c>
      <c r="T31" s="334" t="s">
        <v>233</v>
      </c>
      <c r="U31" s="315">
        <v>0</v>
      </c>
      <c r="V31" s="316">
        <v>0</v>
      </c>
      <c r="W31" s="334" t="s">
        <v>233</v>
      </c>
      <c r="X31" s="315">
        <v>0</v>
      </c>
      <c r="Y31" s="316">
        <v>0</v>
      </c>
      <c r="Z31" s="334" t="s">
        <v>233</v>
      </c>
      <c r="AA31" s="315">
        <v>0</v>
      </c>
      <c r="AB31" s="316">
        <v>0</v>
      </c>
      <c r="AC31" s="334" t="s">
        <v>233</v>
      </c>
      <c r="AD31" s="315">
        <v>0</v>
      </c>
      <c r="AE31" s="316">
        <v>0</v>
      </c>
      <c r="AF31" s="334" t="s">
        <v>233</v>
      </c>
      <c r="AG31" s="315">
        <v>0</v>
      </c>
      <c r="AH31" s="316">
        <v>0</v>
      </c>
      <c r="AI31" s="334" t="s">
        <v>233</v>
      </c>
      <c r="AJ31" s="315">
        <v>0</v>
      </c>
      <c r="AK31" s="316">
        <v>0</v>
      </c>
      <c r="AL31" s="334" t="s">
        <v>233</v>
      </c>
      <c r="AM31" s="315">
        <v>0</v>
      </c>
      <c r="AN31" s="316">
        <v>0</v>
      </c>
      <c r="AO31" s="334" t="s">
        <v>233</v>
      </c>
      <c r="AP31" s="315">
        <v>0</v>
      </c>
      <c r="AQ31" s="316">
        <v>0</v>
      </c>
      <c r="AR31" s="334" t="s">
        <v>233</v>
      </c>
      <c r="AS31" s="315">
        <v>0</v>
      </c>
      <c r="AT31" s="316">
        <v>0</v>
      </c>
      <c r="AU31" s="334" t="s">
        <v>233</v>
      </c>
      <c r="AV31" s="315">
        <v>0</v>
      </c>
      <c r="AW31" s="316">
        <v>0</v>
      </c>
      <c r="AX31" s="334" t="s">
        <v>233</v>
      </c>
      <c r="AY31" s="315">
        <v>0</v>
      </c>
      <c r="AZ31" s="316">
        <v>0</v>
      </c>
      <c r="BA31" s="334" t="s">
        <v>233</v>
      </c>
      <c r="BB31" s="315">
        <v>0</v>
      </c>
      <c r="BC31" s="316">
        <v>0</v>
      </c>
      <c r="BD31" s="334" t="s">
        <v>233</v>
      </c>
      <c r="BE31" s="315">
        <v>0</v>
      </c>
      <c r="BF31" s="316">
        <v>0</v>
      </c>
      <c r="BG31" s="334" t="s">
        <v>233</v>
      </c>
      <c r="BH31" s="315">
        <v>0</v>
      </c>
      <c r="BI31" s="316">
        <v>0</v>
      </c>
      <c r="BJ31" s="334" t="s">
        <v>233</v>
      </c>
      <c r="BK31" s="315">
        <v>1658</v>
      </c>
      <c r="BL31" s="316">
        <v>510</v>
      </c>
      <c r="BM31" s="334">
        <v>0.39310731297282153</v>
      </c>
      <c r="BN31" s="315">
        <v>0</v>
      </c>
      <c r="BO31" s="316">
        <v>0</v>
      </c>
      <c r="BP31" s="334" t="s">
        <v>233</v>
      </c>
      <c r="BQ31" s="315">
        <v>0</v>
      </c>
      <c r="BR31" s="316">
        <v>0</v>
      </c>
      <c r="BS31" s="334" t="s">
        <v>233</v>
      </c>
    </row>
    <row r="32" spans="2:71" s="4" customFormat="1" x14ac:dyDescent="0.25">
      <c r="B32" s="317" t="s">
        <v>49</v>
      </c>
      <c r="C32" s="318">
        <v>12441</v>
      </c>
      <c r="D32" s="316">
        <v>1411</v>
      </c>
      <c r="E32" s="334">
        <v>0.12792384406165014</v>
      </c>
      <c r="F32" s="315">
        <v>4459</v>
      </c>
      <c r="G32" s="316">
        <v>0</v>
      </c>
      <c r="H32" s="334">
        <v>0</v>
      </c>
      <c r="I32" s="315">
        <v>0</v>
      </c>
      <c r="J32" s="316">
        <v>0</v>
      </c>
      <c r="K32" s="334" t="s">
        <v>233</v>
      </c>
      <c r="L32" s="315">
        <v>0</v>
      </c>
      <c r="M32" s="316">
        <v>0</v>
      </c>
      <c r="N32" s="334" t="s">
        <v>233</v>
      </c>
      <c r="O32" s="315">
        <v>1058</v>
      </c>
      <c r="P32" s="316">
        <v>0</v>
      </c>
      <c r="Q32" s="334">
        <v>0</v>
      </c>
      <c r="R32" s="315">
        <v>3401</v>
      </c>
      <c r="S32" s="316">
        <v>0</v>
      </c>
      <c r="T32" s="334">
        <v>0</v>
      </c>
      <c r="U32" s="315">
        <v>0</v>
      </c>
      <c r="V32" s="316">
        <v>0</v>
      </c>
      <c r="W32" s="334" t="s">
        <v>233</v>
      </c>
      <c r="X32" s="315">
        <v>0</v>
      </c>
      <c r="Y32" s="316">
        <v>0</v>
      </c>
      <c r="Z32" s="334" t="s">
        <v>233</v>
      </c>
      <c r="AA32" s="315">
        <v>0</v>
      </c>
      <c r="AB32" s="316">
        <v>0</v>
      </c>
      <c r="AC32" s="334" t="s">
        <v>233</v>
      </c>
      <c r="AD32" s="315">
        <v>0</v>
      </c>
      <c r="AE32" s="316">
        <v>0</v>
      </c>
      <c r="AF32" s="334" t="s">
        <v>233</v>
      </c>
      <c r="AG32" s="315">
        <v>3010</v>
      </c>
      <c r="AH32" s="316">
        <v>8</v>
      </c>
      <c r="AI32" s="334">
        <v>2.6648900732844094E-3</v>
      </c>
      <c r="AJ32" s="315">
        <v>1513</v>
      </c>
      <c r="AK32" s="316">
        <v>0</v>
      </c>
      <c r="AL32" s="334">
        <v>0</v>
      </c>
      <c r="AM32" s="315">
        <v>869</v>
      </c>
      <c r="AN32" s="316">
        <v>8</v>
      </c>
      <c r="AO32" s="334">
        <v>9.2915214866433615E-3</v>
      </c>
      <c r="AP32" s="315">
        <v>0</v>
      </c>
      <c r="AQ32" s="316">
        <v>0</v>
      </c>
      <c r="AR32" s="334" t="s">
        <v>233</v>
      </c>
      <c r="AS32" s="315">
        <v>0</v>
      </c>
      <c r="AT32" s="316">
        <v>0</v>
      </c>
      <c r="AU32" s="334" t="s">
        <v>233</v>
      </c>
      <c r="AV32" s="315">
        <v>0</v>
      </c>
      <c r="AW32" s="316">
        <v>0</v>
      </c>
      <c r="AX32" s="334" t="s">
        <v>233</v>
      </c>
      <c r="AY32" s="315">
        <v>234</v>
      </c>
      <c r="AZ32" s="316">
        <v>0</v>
      </c>
      <c r="BA32" s="334">
        <v>0</v>
      </c>
      <c r="BB32" s="315">
        <v>394</v>
      </c>
      <c r="BC32" s="316">
        <v>0</v>
      </c>
      <c r="BD32" s="334">
        <v>0</v>
      </c>
      <c r="BE32" s="315">
        <v>0</v>
      </c>
      <c r="BF32" s="316">
        <v>0</v>
      </c>
      <c r="BG32" s="334" t="s">
        <v>233</v>
      </c>
      <c r="BH32" s="315">
        <v>0</v>
      </c>
      <c r="BI32" s="316">
        <v>0</v>
      </c>
      <c r="BJ32" s="334" t="s">
        <v>233</v>
      </c>
      <c r="BK32" s="315">
        <v>4972</v>
      </c>
      <c r="BL32" s="316">
        <v>1403</v>
      </c>
      <c r="BM32" s="334">
        <v>0.51395348837209309</v>
      </c>
      <c r="BN32" s="315">
        <v>0</v>
      </c>
      <c r="BO32" s="316">
        <v>0</v>
      </c>
      <c r="BP32" s="334" t="s">
        <v>233</v>
      </c>
      <c r="BQ32" s="315">
        <v>0</v>
      </c>
      <c r="BR32" s="316">
        <v>0</v>
      </c>
      <c r="BS32" s="334" t="s">
        <v>233</v>
      </c>
    </row>
    <row r="33" spans="2:71" s="4" customFormat="1" x14ac:dyDescent="0.25">
      <c r="B33" s="317" t="s">
        <v>340</v>
      </c>
      <c r="C33" s="318">
        <v>669</v>
      </c>
      <c r="D33" s="316">
        <v>221</v>
      </c>
      <c r="E33" s="334">
        <v>0.4933035714285714</v>
      </c>
      <c r="F33" s="315">
        <v>14</v>
      </c>
      <c r="G33" s="316">
        <v>0</v>
      </c>
      <c r="H33" s="334">
        <v>0</v>
      </c>
      <c r="I33" s="315">
        <v>0</v>
      </c>
      <c r="J33" s="316">
        <v>0</v>
      </c>
      <c r="K33" s="334" t="s">
        <v>233</v>
      </c>
      <c r="L33" s="315">
        <v>14</v>
      </c>
      <c r="M33" s="316">
        <v>0</v>
      </c>
      <c r="N33" s="334">
        <v>0</v>
      </c>
      <c r="O33" s="315">
        <v>0</v>
      </c>
      <c r="P33" s="316">
        <v>0</v>
      </c>
      <c r="Q33" s="334" t="s">
        <v>233</v>
      </c>
      <c r="R33" s="315">
        <v>0</v>
      </c>
      <c r="S33" s="316">
        <v>0</v>
      </c>
      <c r="T33" s="334" t="s">
        <v>233</v>
      </c>
      <c r="U33" s="315">
        <v>0</v>
      </c>
      <c r="V33" s="316">
        <v>0</v>
      </c>
      <c r="W33" s="334" t="s">
        <v>233</v>
      </c>
      <c r="X33" s="315">
        <v>0</v>
      </c>
      <c r="Y33" s="316">
        <v>0</v>
      </c>
      <c r="Z33" s="334" t="s">
        <v>233</v>
      </c>
      <c r="AA33" s="315">
        <v>0</v>
      </c>
      <c r="AB33" s="316">
        <v>0</v>
      </c>
      <c r="AC33" s="334" t="s">
        <v>233</v>
      </c>
      <c r="AD33" s="315">
        <v>0</v>
      </c>
      <c r="AE33" s="316">
        <v>0</v>
      </c>
      <c r="AF33" s="334" t="s">
        <v>233</v>
      </c>
      <c r="AG33" s="315">
        <v>0</v>
      </c>
      <c r="AH33" s="316">
        <v>0</v>
      </c>
      <c r="AI33" s="334" t="s">
        <v>233</v>
      </c>
      <c r="AJ33" s="315">
        <v>0</v>
      </c>
      <c r="AK33" s="316">
        <v>0</v>
      </c>
      <c r="AL33" s="334" t="s">
        <v>233</v>
      </c>
      <c r="AM33" s="315">
        <v>0</v>
      </c>
      <c r="AN33" s="316">
        <v>0</v>
      </c>
      <c r="AO33" s="334" t="s">
        <v>233</v>
      </c>
      <c r="AP33" s="315">
        <v>0</v>
      </c>
      <c r="AQ33" s="316">
        <v>0</v>
      </c>
      <c r="AR33" s="334" t="s">
        <v>233</v>
      </c>
      <c r="AS33" s="315">
        <v>0</v>
      </c>
      <c r="AT33" s="316">
        <v>0</v>
      </c>
      <c r="AU33" s="334" t="s">
        <v>233</v>
      </c>
      <c r="AV33" s="315">
        <v>0</v>
      </c>
      <c r="AW33" s="316">
        <v>0</v>
      </c>
      <c r="AX33" s="334" t="s">
        <v>233</v>
      </c>
      <c r="AY33" s="315">
        <v>0</v>
      </c>
      <c r="AZ33" s="316">
        <v>0</v>
      </c>
      <c r="BA33" s="334" t="s">
        <v>233</v>
      </c>
      <c r="BB33" s="315">
        <v>0</v>
      </c>
      <c r="BC33" s="316">
        <v>0</v>
      </c>
      <c r="BD33" s="334" t="s">
        <v>233</v>
      </c>
      <c r="BE33" s="315">
        <v>0</v>
      </c>
      <c r="BF33" s="316">
        <v>0</v>
      </c>
      <c r="BG33" s="334" t="s">
        <v>233</v>
      </c>
      <c r="BH33" s="315">
        <v>0</v>
      </c>
      <c r="BI33" s="316">
        <v>0</v>
      </c>
      <c r="BJ33" s="334" t="s">
        <v>233</v>
      </c>
      <c r="BK33" s="315">
        <v>651</v>
      </c>
      <c r="BL33" s="316">
        <v>221</v>
      </c>
      <c r="BM33" s="334">
        <v>0.32345013477088957</v>
      </c>
      <c r="BN33" s="315">
        <v>0</v>
      </c>
      <c r="BO33" s="316">
        <v>0</v>
      </c>
      <c r="BP33" s="334" t="s">
        <v>233</v>
      </c>
      <c r="BQ33" s="315">
        <v>4</v>
      </c>
      <c r="BR33" s="316">
        <v>0</v>
      </c>
      <c r="BS33" s="334">
        <v>0</v>
      </c>
    </row>
    <row r="34" spans="2:71" s="4" customFormat="1" x14ac:dyDescent="0.25">
      <c r="B34" s="317" t="s">
        <v>339</v>
      </c>
      <c r="C34" s="318">
        <v>648</v>
      </c>
      <c r="D34" s="316">
        <v>124</v>
      </c>
      <c r="E34" s="334">
        <v>0.23664122137404586</v>
      </c>
      <c r="F34" s="315">
        <v>98</v>
      </c>
      <c r="G34" s="316">
        <v>0</v>
      </c>
      <c r="H34" s="334">
        <v>0</v>
      </c>
      <c r="I34" s="315">
        <v>0</v>
      </c>
      <c r="J34" s="316">
        <v>0</v>
      </c>
      <c r="K34" s="334" t="s">
        <v>233</v>
      </c>
      <c r="L34" s="315">
        <v>0</v>
      </c>
      <c r="M34" s="316">
        <v>0</v>
      </c>
      <c r="N34" s="334" t="s">
        <v>233</v>
      </c>
      <c r="O34" s="315">
        <v>0</v>
      </c>
      <c r="P34" s="316">
        <v>0</v>
      </c>
      <c r="Q34" s="334" t="s">
        <v>233</v>
      </c>
      <c r="R34" s="315">
        <v>98</v>
      </c>
      <c r="S34" s="316">
        <v>0</v>
      </c>
      <c r="T34" s="334">
        <v>0</v>
      </c>
      <c r="U34" s="315">
        <v>0</v>
      </c>
      <c r="V34" s="316">
        <v>0</v>
      </c>
      <c r="W34" s="334" t="s">
        <v>233</v>
      </c>
      <c r="X34" s="315">
        <v>0</v>
      </c>
      <c r="Y34" s="316">
        <v>0</v>
      </c>
      <c r="Z34" s="334" t="s">
        <v>233</v>
      </c>
      <c r="AA34" s="315">
        <v>0</v>
      </c>
      <c r="AB34" s="316">
        <v>0</v>
      </c>
      <c r="AC34" s="334" t="s">
        <v>233</v>
      </c>
      <c r="AD34" s="315">
        <v>0</v>
      </c>
      <c r="AE34" s="316">
        <v>0</v>
      </c>
      <c r="AF34" s="334" t="s">
        <v>233</v>
      </c>
      <c r="AG34" s="315">
        <v>14</v>
      </c>
      <c r="AH34" s="316">
        <v>4</v>
      </c>
      <c r="AI34" s="334">
        <v>0.39999999999999991</v>
      </c>
      <c r="AJ34" s="315">
        <v>0</v>
      </c>
      <c r="AK34" s="316">
        <v>0</v>
      </c>
      <c r="AL34" s="334" t="s">
        <v>233</v>
      </c>
      <c r="AM34" s="315">
        <v>0</v>
      </c>
      <c r="AN34" s="316">
        <v>0</v>
      </c>
      <c r="AO34" s="334" t="s">
        <v>233</v>
      </c>
      <c r="AP34" s="315">
        <v>0</v>
      </c>
      <c r="AQ34" s="316">
        <v>0</v>
      </c>
      <c r="AR34" s="334" t="s">
        <v>233</v>
      </c>
      <c r="AS34" s="315">
        <v>0</v>
      </c>
      <c r="AT34" s="316">
        <v>0</v>
      </c>
      <c r="AU34" s="334" t="s">
        <v>233</v>
      </c>
      <c r="AV34" s="315">
        <v>0</v>
      </c>
      <c r="AW34" s="316">
        <v>0</v>
      </c>
      <c r="AX34" s="334" t="s">
        <v>233</v>
      </c>
      <c r="AY34" s="315">
        <v>0</v>
      </c>
      <c r="AZ34" s="316">
        <v>0</v>
      </c>
      <c r="BA34" s="334" t="s">
        <v>233</v>
      </c>
      <c r="BB34" s="315">
        <v>0</v>
      </c>
      <c r="BC34" s="316">
        <v>0</v>
      </c>
      <c r="BD34" s="334" t="s">
        <v>233</v>
      </c>
      <c r="BE34" s="315">
        <v>4</v>
      </c>
      <c r="BF34" s="316">
        <v>4</v>
      </c>
      <c r="BG34" s="334" t="s">
        <v>233</v>
      </c>
      <c r="BH34" s="315">
        <v>10</v>
      </c>
      <c r="BI34" s="316">
        <v>0</v>
      </c>
      <c r="BJ34" s="334" t="s">
        <v>233</v>
      </c>
      <c r="BK34" s="315">
        <v>491</v>
      </c>
      <c r="BL34" s="316">
        <v>120</v>
      </c>
      <c r="BM34" s="334">
        <v>0.50667853962600184</v>
      </c>
      <c r="BN34" s="315">
        <v>24</v>
      </c>
      <c r="BO34" s="316">
        <v>0</v>
      </c>
      <c r="BP34" s="334">
        <v>0</v>
      </c>
      <c r="BQ34" s="315">
        <v>21</v>
      </c>
      <c r="BR34" s="316">
        <v>0</v>
      </c>
      <c r="BS34" s="334">
        <v>0</v>
      </c>
    </row>
    <row r="35" spans="2:71" s="4" customFormat="1" x14ac:dyDescent="0.25">
      <c r="B35" s="317" t="s">
        <v>338</v>
      </c>
      <c r="C35" s="318">
        <v>2011</v>
      </c>
      <c r="D35" s="316">
        <v>569</v>
      </c>
      <c r="E35" s="334">
        <v>0.39459084604715677</v>
      </c>
      <c r="F35" s="315">
        <v>12</v>
      </c>
      <c r="G35" s="316">
        <v>0</v>
      </c>
      <c r="H35" s="334">
        <v>0</v>
      </c>
      <c r="I35" s="315">
        <v>0</v>
      </c>
      <c r="J35" s="316">
        <v>0</v>
      </c>
      <c r="K35" s="334" t="s">
        <v>233</v>
      </c>
      <c r="L35" s="315">
        <v>0</v>
      </c>
      <c r="M35" s="316">
        <v>0</v>
      </c>
      <c r="N35" s="334" t="s">
        <v>233</v>
      </c>
      <c r="O35" s="315">
        <v>0</v>
      </c>
      <c r="P35" s="316">
        <v>0</v>
      </c>
      <c r="Q35" s="334" t="s">
        <v>233</v>
      </c>
      <c r="R35" s="315">
        <v>0</v>
      </c>
      <c r="S35" s="316">
        <v>0</v>
      </c>
      <c r="T35" s="334" t="s">
        <v>233</v>
      </c>
      <c r="U35" s="315">
        <v>0</v>
      </c>
      <c r="V35" s="316">
        <v>0</v>
      </c>
      <c r="W35" s="334" t="s">
        <v>233</v>
      </c>
      <c r="X35" s="315">
        <v>0</v>
      </c>
      <c r="Y35" s="316">
        <v>0</v>
      </c>
      <c r="Z35" s="334" t="s">
        <v>233</v>
      </c>
      <c r="AA35" s="315">
        <v>0</v>
      </c>
      <c r="AB35" s="316">
        <v>0</v>
      </c>
      <c r="AC35" s="334" t="s">
        <v>233</v>
      </c>
      <c r="AD35" s="315">
        <v>12</v>
      </c>
      <c r="AE35" s="316">
        <v>0</v>
      </c>
      <c r="AF35" s="334">
        <v>0</v>
      </c>
      <c r="AG35" s="315">
        <v>272</v>
      </c>
      <c r="AH35" s="316">
        <v>0</v>
      </c>
      <c r="AI35" s="334">
        <v>0</v>
      </c>
      <c r="AJ35" s="315">
        <v>0</v>
      </c>
      <c r="AK35" s="316">
        <v>0</v>
      </c>
      <c r="AL35" s="334" t="s">
        <v>233</v>
      </c>
      <c r="AM35" s="315">
        <v>0</v>
      </c>
      <c r="AN35" s="316">
        <v>0</v>
      </c>
      <c r="AO35" s="334" t="s">
        <v>233</v>
      </c>
      <c r="AP35" s="315">
        <v>272</v>
      </c>
      <c r="AQ35" s="316">
        <v>0</v>
      </c>
      <c r="AR35" s="334">
        <v>0</v>
      </c>
      <c r="AS35" s="315">
        <v>0</v>
      </c>
      <c r="AT35" s="316">
        <v>0</v>
      </c>
      <c r="AU35" s="334" t="s">
        <v>233</v>
      </c>
      <c r="AV35" s="315">
        <v>0</v>
      </c>
      <c r="AW35" s="316">
        <v>0</v>
      </c>
      <c r="AX35" s="334" t="s">
        <v>233</v>
      </c>
      <c r="AY35" s="315">
        <v>0</v>
      </c>
      <c r="AZ35" s="316">
        <v>0</v>
      </c>
      <c r="BA35" s="334" t="s">
        <v>233</v>
      </c>
      <c r="BB35" s="315">
        <v>0</v>
      </c>
      <c r="BC35" s="316">
        <v>0</v>
      </c>
      <c r="BD35" s="334" t="s">
        <v>233</v>
      </c>
      <c r="BE35" s="315">
        <v>0</v>
      </c>
      <c r="BF35" s="316">
        <v>0</v>
      </c>
      <c r="BG35" s="334" t="s">
        <v>233</v>
      </c>
      <c r="BH35" s="315">
        <v>0</v>
      </c>
      <c r="BI35" s="316">
        <v>0</v>
      </c>
      <c r="BJ35" s="334" t="s">
        <v>233</v>
      </c>
      <c r="BK35" s="315">
        <v>1692</v>
      </c>
      <c r="BL35" s="316">
        <v>569</v>
      </c>
      <c r="BM35" s="334">
        <v>0.98290598290598297</v>
      </c>
      <c r="BN35" s="315">
        <v>0</v>
      </c>
      <c r="BO35" s="316">
        <v>0</v>
      </c>
      <c r="BP35" s="334" t="s">
        <v>233</v>
      </c>
      <c r="BQ35" s="315">
        <v>35</v>
      </c>
      <c r="BR35" s="316">
        <v>0</v>
      </c>
      <c r="BS35" s="334">
        <v>0</v>
      </c>
    </row>
    <row r="36" spans="2:71" s="4" customFormat="1" x14ac:dyDescent="0.25">
      <c r="B36" s="317" t="s">
        <v>337</v>
      </c>
      <c r="C36" s="318">
        <v>279</v>
      </c>
      <c r="D36" s="316">
        <v>115</v>
      </c>
      <c r="E36" s="334">
        <v>0.70121951219512191</v>
      </c>
      <c r="F36" s="315">
        <v>0</v>
      </c>
      <c r="G36" s="316">
        <v>0</v>
      </c>
      <c r="H36" s="334" t="s">
        <v>233</v>
      </c>
      <c r="I36" s="315">
        <v>0</v>
      </c>
      <c r="J36" s="316">
        <v>0</v>
      </c>
      <c r="K36" s="334" t="s">
        <v>233</v>
      </c>
      <c r="L36" s="315">
        <v>0</v>
      </c>
      <c r="M36" s="316">
        <v>0</v>
      </c>
      <c r="N36" s="334" t="s">
        <v>233</v>
      </c>
      <c r="O36" s="315">
        <v>0</v>
      </c>
      <c r="P36" s="316">
        <v>0</v>
      </c>
      <c r="Q36" s="334" t="s">
        <v>233</v>
      </c>
      <c r="R36" s="315">
        <v>0</v>
      </c>
      <c r="S36" s="316">
        <v>0</v>
      </c>
      <c r="T36" s="334" t="s">
        <v>233</v>
      </c>
      <c r="U36" s="315">
        <v>0</v>
      </c>
      <c r="V36" s="316">
        <v>0</v>
      </c>
      <c r="W36" s="334" t="s">
        <v>233</v>
      </c>
      <c r="X36" s="315">
        <v>0</v>
      </c>
      <c r="Y36" s="316">
        <v>0</v>
      </c>
      <c r="Z36" s="334" t="s">
        <v>233</v>
      </c>
      <c r="AA36" s="315">
        <v>0</v>
      </c>
      <c r="AB36" s="316">
        <v>0</v>
      </c>
      <c r="AC36" s="334" t="s">
        <v>233</v>
      </c>
      <c r="AD36" s="315">
        <v>0</v>
      </c>
      <c r="AE36" s="316">
        <v>0</v>
      </c>
      <c r="AF36" s="334" t="s">
        <v>233</v>
      </c>
      <c r="AG36" s="315">
        <v>14</v>
      </c>
      <c r="AH36" s="316">
        <v>0</v>
      </c>
      <c r="AI36" s="334">
        <v>0</v>
      </c>
      <c r="AJ36" s="315">
        <v>0</v>
      </c>
      <c r="AK36" s="316">
        <v>0</v>
      </c>
      <c r="AL36" s="334" t="s">
        <v>233</v>
      </c>
      <c r="AM36" s="315">
        <v>0</v>
      </c>
      <c r="AN36" s="316">
        <v>0</v>
      </c>
      <c r="AO36" s="334" t="s">
        <v>233</v>
      </c>
      <c r="AP36" s="315">
        <v>0</v>
      </c>
      <c r="AQ36" s="316">
        <v>0</v>
      </c>
      <c r="AR36" s="334" t="s">
        <v>233</v>
      </c>
      <c r="AS36" s="315">
        <v>0</v>
      </c>
      <c r="AT36" s="316">
        <v>0</v>
      </c>
      <c r="AU36" s="334" t="s">
        <v>233</v>
      </c>
      <c r="AV36" s="315">
        <v>0</v>
      </c>
      <c r="AW36" s="316">
        <v>0</v>
      </c>
      <c r="AX36" s="334" t="s">
        <v>233</v>
      </c>
      <c r="AY36" s="315">
        <v>0</v>
      </c>
      <c r="AZ36" s="316">
        <v>0</v>
      </c>
      <c r="BA36" s="334" t="s">
        <v>233</v>
      </c>
      <c r="BB36" s="315">
        <v>0</v>
      </c>
      <c r="BC36" s="316">
        <v>0</v>
      </c>
      <c r="BD36" s="334" t="s">
        <v>233</v>
      </c>
      <c r="BE36" s="315">
        <v>14</v>
      </c>
      <c r="BF36" s="316">
        <v>0</v>
      </c>
      <c r="BG36" s="334">
        <v>0</v>
      </c>
      <c r="BH36" s="315">
        <v>0</v>
      </c>
      <c r="BI36" s="316">
        <v>0</v>
      </c>
      <c r="BJ36" s="334" t="s">
        <v>233</v>
      </c>
      <c r="BK36" s="315">
        <v>232</v>
      </c>
      <c r="BL36" s="316">
        <v>115</v>
      </c>
      <c r="BM36" s="334">
        <v>0.54672897196261672</v>
      </c>
      <c r="BN36" s="315">
        <v>21</v>
      </c>
      <c r="BO36" s="316">
        <v>0</v>
      </c>
      <c r="BP36" s="334" t="s">
        <v>233</v>
      </c>
      <c r="BQ36" s="315">
        <v>12</v>
      </c>
      <c r="BR36" s="316">
        <v>0</v>
      </c>
      <c r="BS36" s="334" t="s">
        <v>233</v>
      </c>
    </row>
    <row r="37" spans="2:71" s="4" customFormat="1" x14ac:dyDescent="0.25">
      <c r="B37" s="317" t="s">
        <v>336</v>
      </c>
      <c r="C37" s="318">
        <v>371</v>
      </c>
      <c r="D37" s="316">
        <v>117</v>
      </c>
      <c r="E37" s="334">
        <v>0.46062992125984259</v>
      </c>
      <c r="F37" s="315">
        <v>10</v>
      </c>
      <c r="G37" s="316">
        <v>0</v>
      </c>
      <c r="H37" s="334">
        <v>0</v>
      </c>
      <c r="I37" s="315">
        <v>0</v>
      </c>
      <c r="J37" s="316">
        <v>0</v>
      </c>
      <c r="K37" s="334" t="s">
        <v>233</v>
      </c>
      <c r="L37" s="315">
        <v>0</v>
      </c>
      <c r="M37" s="316">
        <v>0</v>
      </c>
      <c r="N37" s="334" t="s">
        <v>233</v>
      </c>
      <c r="O37" s="315">
        <v>0</v>
      </c>
      <c r="P37" s="316">
        <v>0</v>
      </c>
      <c r="Q37" s="334" t="s">
        <v>233</v>
      </c>
      <c r="R37" s="315">
        <v>0</v>
      </c>
      <c r="S37" s="316">
        <v>0</v>
      </c>
      <c r="T37" s="334" t="s">
        <v>233</v>
      </c>
      <c r="U37" s="315">
        <v>0</v>
      </c>
      <c r="V37" s="316">
        <v>0</v>
      </c>
      <c r="W37" s="334" t="s">
        <v>233</v>
      </c>
      <c r="X37" s="315">
        <v>0</v>
      </c>
      <c r="Y37" s="316">
        <v>0</v>
      </c>
      <c r="Z37" s="334" t="s">
        <v>233</v>
      </c>
      <c r="AA37" s="315">
        <v>0</v>
      </c>
      <c r="AB37" s="316">
        <v>0</v>
      </c>
      <c r="AC37" s="334" t="s">
        <v>233</v>
      </c>
      <c r="AD37" s="315">
        <v>10</v>
      </c>
      <c r="AE37" s="316">
        <v>0</v>
      </c>
      <c r="AF37" s="334">
        <v>0</v>
      </c>
      <c r="AG37" s="315">
        <v>17</v>
      </c>
      <c r="AH37" s="316">
        <v>0</v>
      </c>
      <c r="AI37" s="334">
        <v>0</v>
      </c>
      <c r="AJ37" s="315">
        <v>0</v>
      </c>
      <c r="AK37" s="316">
        <v>0</v>
      </c>
      <c r="AL37" s="334" t="s">
        <v>233</v>
      </c>
      <c r="AM37" s="315">
        <v>0</v>
      </c>
      <c r="AN37" s="316">
        <v>0</v>
      </c>
      <c r="AO37" s="334" t="s">
        <v>233</v>
      </c>
      <c r="AP37" s="315">
        <v>0</v>
      </c>
      <c r="AQ37" s="316">
        <v>0</v>
      </c>
      <c r="AR37" s="334" t="s">
        <v>233</v>
      </c>
      <c r="AS37" s="315">
        <v>0</v>
      </c>
      <c r="AT37" s="316">
        <v>0</v>
      </c>
      <c r="AU37" s="334" t="s">
        <v>233</v>
      </c>
      <c r="AV37" s="315">
        <v>0</v>
      </c>
      <c r="AW37" s="316">
        <v>0</v>
      </c>
      <c r="AX37" s="334" t="s">
        <v>233</v>
      </c>
      <c r="AY37" s="315">
        <v>0</v>
      </c>
      <c r="AZ37" s="316">
        <v>0</v>
      </c>
      <c r="BA37" s="334" t="s">
        <v>233</v>
      </c>
      <c r="BB37" s="315">
        <v>0</v>
      </c>
      <c r="BC37" s="316">
        <v>0</v>
      </c>
      <c r="BD37" s="334" t="s">
        <v>233</v>
      </c>
      <c r="BE37" s="315">
        <v>10</v>
      </c>
      <c r="BF37" s="316">
        <v>0</v>
      </c>
      <c r="BG37" s="334">
        <v>0</v>
      </c>
      <c r="BH37" s="315">
        <v>7</v>
      </c>
      <c r="BI37" s="316">
        <v>0</v>
      </c>
      <c r="BJ37" s="334" t="s">
        <v>233</v>
      </c>
      <c r="BK37" s="315">
        <v>331</v>
      </c>
      <c r="BL37" s="316">
        <v>117</v>
      </c>
      <c r="BM37" s="334">
        <v>0.98136645962732927</v>
      </c>
      <c r="BN37" s="315">
        <v>0</v>
      </c>
      <c r="BO37" s="316">
        <v>0</v>
      </c>
      <c r="BP37" s="334" t="s">
        <v>233</v>
      </c>
      <c r="BQ37" s="315">
        <v>13</v>
      </c>
      <c r="BR37" s="316">
        <v>0</v>
      </c>
      <c r="BS37" s="334">
        <v>0</v>
      </c>
    </row>
    <row r="38" spans="2:71" s="4" customFormat="1" x14ac:dyDescent="0.25">
      <c r="B38" s="317" t="s">
        <v>335</v>
      </c>
      <c r="C38" s="318">
        <v>331</v>
      </c>
      <c r="D38" s="316">
        <v>158</v>
      </c>
      <c r="E38" s="334">
        <v>0.91329479768786137</v>
      </c>
      <c r="F38" s="315">
        <v>0</v>
      </c>
      <c r="G38" s="316">
        <v>0</v>
      </c>
      <c r="H38" s="334" t="s">
        <v>233</v>
      </c>
      <c r="I38" s="315">
        <v>0</v>
      </c>
      <c r="J38" s="316">
        <v>0</v>
      </c>
      <c r="K38" s="334" t="s">
        <v>233</v>
      </c>
      <c r="L38" s="315">
        <v>0</v>
      </c>
      <c r="M38" s="316">
        <v>0</v>
      </c>
      <c r="N38" s="334" t="s">
        <v>233</v>
      </c>
      <c r="O38" s="315">
        <v>0</v>
      </c>
      <c r="P38" s="316">
        <v>0</v>
      </c>
      <c r="Q38" s="334" t="s">
        <v>233</v>
      </c>
      <c r="R38" s="315">
        <v>0</v>
      </c>
      <c r="S38" s="316">
        <v>0</v>
      </c>
      <c r="T38" s="334" t="s">
        <v>233</v>
      </c>
      <c r="U38" s="315">
        <v>0</v>
      </c>
      <c r="V38" s="316">
        <v>0</v>
      </c>
      <c r="W38" s="334" t="s">
        <v>233</v>
      </c>
      <c r="X38" s="315">
        <v>0</v>
      </c>
      <c r="Y38" s="316">
        <v>0</v>
      </c>
      <c r="Z38" s="334" t="s">
        <v>233</v>
      </c>
      <c r="AA38" s="315">
        <v>0</v>
      </c>
      <c r="AB38" s="316">
        <v>0</v>
      </c>
      <c r="AC38" s="334" t="s">
        <v>233</v>
      </c>
      <c r="AD38" s="315">
        <v>0</v>
      </c>
      <c r="AE38" s="316">
        <v>0</v>
      </c>
      <c r="AF38" s="334" t="s">
        <v>233</v>
      </c>
      <c r="AG38" s="315">
        <v>0</v>
      </c>
      <c r="AH38" s="316">
        <v>0</v>
      </c>
      <c r="AI38" s="334" t="s">
        <v>233</v>
      </c>
      <c r="AJ38" s="315">
        <v>0</v>
      </c>
      <c r="AK38" s="316">
        <v>0</v>
      </c>
      <c r="AL38" s="334" t="s">
        <v>233</v>
      </c>
      <c r="AM38" s="315">
        <v>0</v>
      </c>
      <c r="AN38" s="316">
        <v>0</v>
      </c>
      <c r="AO38" s="334" t="s">
        <v>233</v>
      </c>
      <c r="AP38" s="315">
        <v>0</v>
      </c>
      <c r="AQ38" s="316">
        <v>0</v>
      </c>
      <c r="AR38" s="334" t="s">
        <v>233</v>
      </c>
      <c r="AS38" s="315">
        <v>0</v>
      </c>
      <c r="AT38" s="316">
        <v>0</v>
      </c>
      <c r="AU38" s="334" t="s">
        <v>233</v>
      </c>
      <c r="AV38" s="315">
        <v>0</v>
      </c>
      <c r="AW38" s="316">
        <v>0</v>
      </c>
      <c r="AX38" s="334" t="s">
        <v>233</v>
      </c>
      <c r="AY38" s="315">
        <v>0</v>
      </c>
      <c r="AZ38" s="316">
        <v>0</v>
      </c>
      <c r="BA38" s="334" t="s">
        <v>233</v>
      </c>
      <c r="BB38" s="315">
        <v>0</v>
      </c>
      <c r="BC38" s="316">
        <v>0</v>
      </c>
      <c r="BD38" s="334" t="s">
        <v>233</v>
      </c>
      <c r="BE38" s="315">
        <v>0</v>
      </c>
      <c r="BF38" s="316">
        <v>0</v>
      </c>
      <c r="BG38" s="334" t="s">
        <v>233</v>
      </c>
      <c r="BH38" s="315">
        <v>0</v>
      </c>
      <c r="BI38" s="316">
        <v>0</v>
      </c>
      <c r="BJ38" s="334" t="s">
        <v>233</v>
      </c>
      <c r="BK38" s="315">
        <v>319</v>
      </c>
      <c r="BL38" s="316">
        <v>158</v>
      </c>
      <c r="BM38" s="334">
        <v>1.3903743315508019</v>
      </c>
      <c r="BN38" s="315">
        <v>0</v>
      </c>
      <c r="BO38" s="316">
        <v>0</v>
      </c>
      <c r="BP38" s="334" t="s">
        <v>233</v>
      </c>
      <c r="BQ38" s="315">
        <v>12</v>
      </c>
      <c r="BR38" s="316">
        <v>0</v>
      </c>
      <c r="BS38" s="334">
        <v>0</v>
      </c>
    </row>
    <row r="39" spans="2:71" s="4" customFormat="1" x14ac:dyDescent="0.25">
      <c r="B39" s="317" t="s">
        <v>334</v>
      </c>
      <c r="C39" s="318">
        <v>618</v>
      </c>
      <c r="D39" s="316">
        <v>260</v>
      </c>
      <c r="E39" s="334">
        <v>0.72625698324022347</v>
      </c>
      <c r="F39" s="315">
        <v>119</v>
      </c>
      <c r="G39" s="316">
        <v>0</v>
      </c>
      <c r="H39" s="334">
        <v>0</v>
      </c>
      <c r="I39" s="315">
        <v>17</v>
      </c>
      <c r="J39" s="316">
        <v>0</v>
      </c>
      <c r="K39" s="334">
        <v>0</v>
      </c>
      <c r="L39" s="315">
        <v>28</v>
      </c>
      <c r="M39" s="316">
        <v>0</v>
      </c>
      <c r="N39" s="334">
        <v>0</v>
      </c>
      <c r="O39" s="315">
        <v>32</v>
      </c>
      <c r="P39" s="316">
        <v>0</v>
      </c>
      <c r="Q39" s="334">
        <v>0</v>
      </c>
      <c r="R39" s="315">
        <v>42</v>
      </c>
      <c r="S39" s="316">
        <v>0</v>
      </c>
      <c r="T39" s="334">
        <v>0</v>
      </c>
      <c r="U39" s="315">
        <v>0</v>
      </c>
      <c r="V39" s="316">
        <v>0</v>
      </c>
      <c r="W39" s="334" t="s">
        <v>233</v>
      </c>
      <c r="X39" s="315">
        <v>0</v>
      </c>
      <c r="Y39" s="316">
        <v>0</v>
      </c>
      <c r="Z39" s="334" t="s">
        <v>233</v>
      </c>
      <c r="AA39" s="315">
        <v>0</v>
      </c>
      <c r="AB39" s="316">
        <v>0</v>
      </c>
      <c r="AC39" s="334" t="s">
        <v>233</v>
      </c>
      <c r="AD39" s="315">
        <v>0</v>
      </c>
      <c r="AE39" s="316">
        <v>0</v>
      </c>
      <c r="AF39" s="334" t="s">
        <v>233</v>
      </c>
      <c r="AG39" s="315">
        <v>6</v>
      </c>
      <c r="AH39" s="316">
        <v>0</v>
      </c>
      <c r="AI39" s="334">
        <v>0</v>
      </c>
      <c r="AJ39" s="315">
        <v>0</v>
      </c>
      <c r="AK39" s="316">
        <v>0</v>
      </c>
      <c r="AL39" s="334" t="s">
        <v>233</v>
      </c>
      <c r="AM39" s="315">
        <v>0</v>
      </c>
      <c r="AN39" s="316">
        <v>0</v>
      </c>
      <c r="AO39" s="334" t="s">
        <v>233</v>
      </c>
      <c r="AP39" s="315">
        <v>0</v>
      </c>
      <c r="AQ39" s="316">
        <v>0</v>
      </c>
      <c r="AR39" s="334" t="s">
        <v>233</v>
      </c>
      <c r="AS39" s="315">
        <v>0</v>
      </c>
      <c r="AT39" s="316">
        <v>0</v>
      </c>
      <c r="AU39" s="334" t="s">
        <v>233</v>
      </c>
      <c r="AV39" s="315">
        <v>0</v>
      </c>
      <c r="AW39" s="316">
        <v>0</v>
      </c>
      <c r="AX39" s="334" t="s">
        <v>233</v>
      </c>
      <c r="AY39" s="315">
        <v>0</v>
      </c>
      <c r="AZ39" s="316">
        <v>0</v>
      </c>
      <c r="BA39" s="334" t="s">
        <v>233</v>
      </c>
      <c r="BB39" s="315">
        <v>0</v>
      </c>
      <c r="BC39" s="316">
        <v>0</v>
      </c>
      <c r="BD39" s="334" t="s">
        <v>233</v>
      </c>
      <c r="BE39" s="315">
        <v>0</v>
      </c>
      <c r="BF39" s="316">
        <v>0</v>
      </c>
      <c r="BG39" s="334" t="s">
        <v>233</v>
      </c>
      <c r="BH39" s="315">
        <v>6</v>
      </c>
      <c r="BI39" s="316">
        <v>0</v>
      </c>
      <c r="BJ39" s="334" t="s">
        <v>233</v>
      </c>
      <c r="BK39" s="315">
        <v>447</v>
      </c>
      <c r="BL39" s="316">
        <v>260</v>
      </c>
      <c r="BM39" s="334">
        <v>222</v>
      </c>
      <c r="BN39" s="315">
        <v>40</v>
      </c>
      <c r="BO39" s="316">
        <v>0</v>
      </c>
      <c r="BP39" s="334">
        <v>0</v>
      </c>
      <c r="BQ39" s="315">
        <v>6</v>
      </c>
      <c r="BR39" s="316">
        <v>0</v>
      </c>
      <c r="BS39" s="334">
        <v>0</v>
      </c>
    </row>
    <row r="40" spans="2:71" s="4" customFormat="1" x14ac:dyDescent="0.25">
      <c r="B40" s="317" t="s">
        <v>368</v>
      </c>
      <c r="C40" s="318"/>
      <c r="D40" s="316"/>
      <c r="E40" s="334"/>
      <c r="F40" s="315"/>
      <c r="G40" s="316"/>
      <c r="H40" s="334"/>
      <c r="I40" s="315"/>
      <c r="J40" s="316"/>
      <c r="K40" s="334"/>
      <c r="L40" s="315"/>
      <c r="M40" s="316"/>
      <c r="N40" s="334"/>
      <c r="O40" s="315"/>
      <c r="P40" s="316"/>
      <c r="Q40" s="334"/>
      <c r="R40" s="315"/>
      <c r="S40" s="316"/>
      <c r="T40" s="334"/>
      <c r="U40" s="315"/>
      <c r="V40" s="316"/>
      <c r="W40" s="334"/>
      <c r="X40" s="315"/>
      <c r="Y40" s="316"/>
      <c r="Z40" s="334"/>
      <c r="AA40" s="315"/>
      <c r="AB40" s="316"/>
      <c r="AC40" s="334"/>
      <c r="AD40" s="315"/>
      <c r="AE40" s="316"/>
      <c r="AF40" s="334"/>
      <c r="AG40" s="315"/>
      <c r="AH40" s="316"/>
      <c r="AI40" s="334"/>
      <c r="AJ40" s="315"/>
      <c r="AK40" s="316"/>
      <c r="AL40" s="334"/>
      <c r="AM40" s="315"/>
      <c r="AN40" s="316"/>
      <c r="AO40" s="334"/>
      <c r="AP40" s="315"/>
      <c r="AQ40" s="316"/>
      <c r="AR40" s="334"/>
      <c r="AS40" s="315"/>
      <c r="AT40" s="316"/>
      <c r="AU40" s="334"/>
      <c r="AV40" s="315"/>
      <c r="AW40" s="316"/>
      <c r="AX40" s="334"/>
      <c r="AY40" s="315"/>
      <c r="AZ40" s="316"/>
      <c r="BA40" s="334"/>
      <c r="BB40" s="315"/>
      <c r="BC40" s="316"/>
      <c r="BD40" s="334"/>
      <c r="BE40" s="315"/>
      <c r="BF40" s="316"/>
      <c r="BG40" s="334"/>
      <c r="BH40" s="315"/>
      <c r="BI40" s="316"/>
      <c r="BJ40" s="334"/>
      <c r="BK40" s="315">
        <v>896</v>
      </c>
      <c r="BL40" s="316"/>
      <c r="BM40" s="334"/>
      <c r="BN40" s="315"/>
      <c r="BO40" s="316"/>
      <c r="BP40" s="334"/>
      <c r="BQ40" s="315"/>
      <c r="BR40" s="316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334"/>
      <c r="L41" s="99"/>
      <c r="M41" s="99"/>
      <c r="N41" s="334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33"/>
    </row>
    <row r="42" spans="2:71" s="4" customFormat="1" ht="24" customHeight="1" x14ac:dyDescent="0.25">
      <c r="B42" s="311" t="s">
        <v>332</v>
      </c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32"/>
      <c r="Z42" s="333"/>
      <c r="AA42" s="333"/>
      <c r="AB42" s="332"/>
      <c r="AC42" s="333"/>
      <c r="AD42" s="333"/>
      <c r="AE42" s="332"/>
      <c r="AF42" s="333"/>
      <c r="AG42" s="333"/>
      <c r="AH42" s="332"/>
      <c r="AI42" s="333"/>
      <c r="AJ42" s="333"/>
      <c r="AK42" s="332"/>
      <c r="AL42" s="333"/>
      <c r="AM42" s="333"/>
      <c r="AN42" s="332"/>
      <c r="AO42" s="333"/>
      <c r="AP42" s="333"/>
      <c r="AQ42" s="332"/>
      <c r="AR42" s="333"/>
      <c r="AS42" s="333"/>
      <c r="AT42" s="332"/>
      <c r="AU42" s="333"/>
      <c r="AV42" s="333"/>
      <c r="AW42" s="332"/>
      <c r="AX42" s="333"/>
      <c r="AY42" s="333"/>
      <c r="AZ42" s="332"/>
      <c r="BA42" s="333"/>
      <c r="BB42" s="333"/>
      <c r="BC42" s="332"/>
      <c r="BD42" s="333"/>
      <c r="BE42" s="333"/>
      <c r="BF42" s="332"/>
      <c r="BG42" s="333"/>
      <c r="BH42" s="333"/>
      <c r="BI42" s="332"/>
      <c r="BJ42" s="333"/>
      <c r="BK42" s="333"/>
      <c r="BL42" s="332"/>
      <c r="BM42" s="333"/>
      <c r="BN42" s="333"/>
      <c r="BO42" s="332"/>
      <c r="BP42" s="333"/>
      <c r="BQ42" s="333"/>
      <c r="BR42" s="332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310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B3:Z3"/>
    <mergeCell ref="F5:AF5"/>
    <mergeCell ref="AG5:BJ5"/>
    <mergeCell ref="BK5:BM6"/>
    <mergeCell ref="BN5:BP6"/>
    <mergeCell ref="BQ5:BS6"/>
    <mergeCell ref="B6:B7"/>
    <mergeCell ref="C6:E6"/>
    <mergeCell ref="F6:H6"/>
    <mergeCell ref="I6:K6"/>
    <mergeCell ref="AP6:AR6"/>
    <mergeCell ref="AS6:AU6"/>
    <mergeCell ref="L6:N6"/>
    <mergeCell ref="O6:Q6"/>
    <mergeCell ref="R6:T6"/>
    <mergeCell ref="U6:W6"/>
    <mergeCell ref="X6:Z6"/>
    <mergeCell ref="AA6:AC6"/>
    <mergeCell ref="AV6:AX6"/>
    <mergeCell ref="AY6:BA6"/>
    <mergeCell ref="BB6:BD6"/>
    <mergeCell ref="BE6:BG6"/>
    <mergeCell ref="BH6:BJ6"/>
    <mergeCell ref="B42:X42"/>
    <mergeCell ref="AD6:AF6"/>
    <mergeCell ref="AG6:AI6"/>
    <mergeCell ref="AJ6:AL6"/>
    <mergeCell ref="AM6:AO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BACFA1-764C-4278-A3C9-4C8CA7B2524E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EF22D74C-58F2-4059-A449-1FF60F263C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E7E0BE-4207-4C20-9522-120CAB1F05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2024-07-10T07:55:53Z</dcterms:created>
  <dcterms:modified xsi:type="dcterms:W3CDTF">2024-07-10T13:24:22Z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